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72.19.49.45\Shared_Video\Group Treasury\3. Projects &amp; Softwares\Power BI\"/>
    </mc:Choice>
  </mc:AlternateContent>
  <bookViews>
    <workbookView xWindow="0" yWindow="0" windowWidth="23040" windowHeight="8520"/>
  </bookViews>
  <sheets>
    <sheet name="2.1 Cash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</externalReferences>
  <definedNames>
    <definedName name="\" hidden="1">#REF!</definedName>
    <definedName name="\0">#REF!</definedName>
    <definedName name="\M">#REF!</definedName>
    <definedName name="_">#REF!</definedName>
    <definedName name="__">#REF!</definedName>
    <definedName name="___">#REF!</definedName>
    <definedName name="____">#REF!</definedName>
    <definedName name="_____">#REF!</definedName>
    <definedName name="______">#REF!</definedName>
    <definedName name="_______">#REF!</definedName>
    <definedName name="________">#REF!</definedName>
    <definedName name="_________">#REF!</definedName>
    <definedName name="__________">#REF!</definedName>
    <definedName name="___________">#REF!</definedName>
    <definedName name="____________________________DB729999">[3]Corporate!#REF!</definedName>
    <definedName name="___________________________DB729999">[3]Corporate!#REF!</definedName>
    <definedName name="__________________________DB729999">[3]Corporate!#REF!</definedName>
    <definedName name="________________________DB729999">[3]Corporate!#REF!</definedName>
    <definedName name="_______________________DB729999">[3]Corporate!#REF!</definedName>
    <definedName name="______________________DB729999">[3]Corporate!#REF!</definedName>
    <definedName name="_____________________DB729999">[3]Corporate!#REF!</definedName>
    <definedName name="____________________DB729999">[3]Corporate!#REF!</definedName>
    <definedName name="___________________DB729999">[3]Corporate!#REF!</definedName>
    <definedName name="__________________DB729999">[3]Corporate!#REF!</definedName>
    <definedName name="_________________DB729999">[3]Corporate!#REF!</definedName>
    <definedName name="_________________PER12">#REF!</definedName>
    <definedName name="________________DB729999">[3]Corporate!#REF!</definedName>
    <definedName name="________________PER12">#REF!</definedName>
    <definedName name="_______________BAL2">#REF!</definedName>
    <definedName name="_______________DB729999">[4]Corporate!#REF!</definedName>
    <definedName name="_______________DPU95">[5]model!#REF!</definedName>
    <definedName name="_______________INC01">[5]model!#REF!</definedName>
    <definedName name="_______________INC02">[5]model!#REF!</definedName>
    <definedName name="_______________INC03">[5]model!#REF!</definedName>
    <definedName name="_______________INC04">[5]model!#REF!</definedName>
    <definedName name="_______________INC05">[5]model!#REF!</definedName>
    <definedName name="_______________INC95">[5]model!#REF!</definedName>
    <definedName name="_______________INC96">[5]model!#REF!</definedName>
    <definedName name="_______________INC97">[5]model!#REF!</definedName>
    <definedName name="_______________INC98">[5]model!#REF!</definedName>
    <definedName name="_______________INC99">[5]model!#REF!</definedName>
    <definedName name="_______________MGF197">[5]model!#REF!</definedName>
    <definedName name="_______________MGF198">[5]model!#REF!</definedName>
    <definedName name="_______________MGF199">[5]model!#REF!</definedName>
    <definedName name="_______________MGF297">[5]model!#REF!</definedName>
    <definedName name="_______________MGF298">[5]model!#REF!</definedName>
    <definedName name="_______________MGF299">[5]model!#REF!</definedName>
    <definedName name="_______________NTA01">[5]model!#REF!</definedName>
    <definedName name="_______________NTA02">[5]model!#REF!</definedName>
    <definedName name="_______________NTA03">[5]model!#REF!</definedName>
    <definedName name="_______________NTA04">[5]model!#REF!</definedName>
    <definedName name="_______________NTA05">[5]model!#REF!</definedName>
    <definedName name="_______________NTA95">[5]model!#REF!</definedName>
    <definedName name="_______________NTA98">[5]model!#REF!</definedName>
    <definedName name="_______________NTA99">[5]model!#REF!</definedName>
    <definedName name="_______________PER12">#REF!</definedName>
    <definedName name="______________BAL2">#REF!</definedName>
    <definedName name="______________DB729999">[4]Corporate!#REF!</definedName>
    <definedName name="______________DPU95">[5]model!#REF!</definedName>
    <definedName name="______________INC01">[5]model!#REF!</definedName>
    <definedName name="______________INC02">[5]model!#REF!</definedName>
    <definedName name="______________INC03">[5]model!#REF!</definedName>
    <definedName name="______________INC04">[5]model!#REF!</definedName>
    <definedName name="______________INC05">[5]model!#REF!</definedName>
    <definedName name="______________INC95">[5]model!#REF!</definedName>
    <definedName name="______________INC96">[5]model!#REF!</definedName>
    <definedName name="______________INC97">[5]model!#REF!</definedName>
    <definedName name="______________INC98">[5]model!#REF!</definedName>
    <definedName name="______________INC99">[5]model!#REF!</definedName>
    <definedName name="______________MGF197">[5]model!#REF!</definedName>
    <definedName name="______________MGF198">[5]model!#REF!</definedName>
    <definedName name="______________MGF199">[5]model!#REF!</definedName>
    <definedName name="______________MGF297">[5]model!#REF!</definedName>
    <definedName name="______________MGF298">[5]model!#REF!</definedName>
    <definedName name="______________MGF299">[5]model!#REF!</definedName>
    <definedName name="______________NTA01">[5]model!#REF!</definedName>
    <definedName name="______________NTA02">[5]model!#REF!</definedName>
    <definedName name="______________NTA03">[5]model!#REF!</definedName>
    <definedName name="______________NTA04">[5]model!#REF!</definedName>
    <definedName name="______________NTA05">[5]model!#REF!</definedName>
    <definedName name="______________NTA95">[5]model!#REF!</definedName>
    <definedName name="______________NTA98">[5]model!#REF!</definedName>
    <definedName name="______________NTA99">[5]model!#REF!</definedName>
    <definedName name="______________PER12">#REF!</definedName>
    <definedName name="_____________BAL2">#REF!</definedName>
    <definedName name="_____________DB729999">[4]Corporate!#REF!</definedName>
    <definedName name="_____________DPU95">[5]model!#REF!</definedName>
    <definedName name="_____________INC01">[5]model!#REF!</definedName>
    <definedName name="_____________INC02">[5]model!#REF!</definedName>
    <definedName name="_____________INC03">[5]model!#REF!</definedName>
    <definedName name="_____________INC04">[5]model!#REF!</definedName>
    <definedName name="_____________INC05">[5]model!#REF!</definedName>
    <definedName name="_____________INC95">[5]model!#REF!</definedName>
    <definedName name="_____________INC96">[5]model!#REF!</definedName>
    <definedName name="_____________INC97">[5]model!#REF!</definedName>
    <definedName name="_____________INC98">[5]model!#REF!</definedName>
    <definedName name="_____________INC99">[5]model!#REF!</definedName>
    <definedName name="_____________MGF197">[5]model!#REF!</definedName>
    <definedName name="_____________MGF198">[5]model!#REF!</definedName>
    <definedName name="_____________MGF199">[5]model!#REF!</definedName>
    <definedName name="_____________MGF297">[5]model!#REF!</definedName>
    <definedName name="_____________MGF298">[5]model!#REF!</definedName>
    <definedName name="_____________MGF299">[5]model!#REF!</definedName>
    <definedName name="_____________NTA01">[5]model!#REF!</definedName>
    <definedName name="_____________NTA02">[5]model!#REF!</definedName>
    <definedName name="_____________NTA03">[5]model!#REF!</definedName>
    <definedName name="_____________NTA04">[5]model!#REF!</definedName>
    <definedName name="_____________NTA05">[5]model!#REF!</definedName>
    <definedName name="_____________NTA95">[5]model!#REF!</definedName>
    <definedName name="_____________NTA98">[5]model!#REF!</definedName>
    <definedName name="_____________NTA99">[5]model!#REF!</definedName>
    <definedName name="_____________PER12">#REF!</definedName>
    <definedName name="____________amq1">'[6]Inc Stmt YTD 99'!$C$9:$C$155</definedName>
    <definedName name="____________BAL2">#REF!</definedName>
    <definedName name="____________bye11">'[7]Central Assump'!$L$15</definedName>
    <definedName name="____________bye12">'[7]Mexico Assump'!$L$15</definedName>
    <definedName name="____________bye13">'[7]Midwest Assump'!$L$15</definedName>
    <definedName name="____________bye14">'[7]Northeast Assump'!$L$15</definedName>
    <definedName name="____________bye15">'[7]Pacific Assump'!$L$15</definedName>
    <definedName name="____________bye16">'[7]Southeast Assump'!$L$15</definedName>
    <definedName name="____________bye17">'[7]NoAm Assump'!$L$15</definedName>
    <definedName name="____________bye20">'[7]Central Assump'!$L$15</definedName>
    <definedName name="____________bye21">'[7]Mexico Assump'!$L$15</definedName>
    <definedName name="____________bye22">'[7]Midwest Assump'!$L$15</definedName>
    <definedName name="____________bye23">'[7]Northeast Assump'!$L$15</definedName>
    <definedName name="____________bye24">'[7]Pacific Assump'!$L$15</definedName>
    <definedName name="____________bye25">'[7]Southeast Assump'!$L$15</definedName>
    <definedName name="____________bye26">'[7]NoAm Assump'!$L$15</definedName>
    <definedName name="____________bye30">'[7]NoAm Assump'!$L$15</definedName>
    <definedName name="____________bye31">'[7]Central Assump'!$L$15</definedName>
    <definedName name="____________bye32">'[7]Mexico Assump'!$L$15</definedName>
    <definedName name="____________bye33">'[7]Midwest Assump'!$L$15</definedName>
    <definedName name="____________bye34">'[7]Northeast Assump'!$L$15</definedName>
    <definedName name="____________bye35">'[7]Pacific Assump'!$L$15</definedName>
    <definedName name="____________bye37">'[7]Southeast Assump'!$L$15</definedName>
    <definedName name="____________bye40">'[7]NoAm Assump'!$L$15</definedName>
    <definedName name="____________bye61">'[7]NoAm Assump'!$L$15</definedName>
    <definedName name="____________bye62">'[7]Central Assump'!$L$15</definedName>
    <definedName name="____________bye63">'[7]Mexico Assump'!$L$15</definedName>
    <definedName name="____________bye64">'[7]Midwest Assump'!$L$15</definedName>
    <definedName name="____________bye65">'[7]Northeast Assump'!$L$15</definedName>
    <definedName name="____________bye66">'[7]Pacific Assump'!$L$15</definedName>
    <definedName name="____________bye67">'[7]Southeast Assump'!$L$15</definedName>
    <definedName name="____________bys11">'[7]Central Assump'!$L$17</definedName>
    <definedName name="____________bys12">'[7]Mexico Assump'!$L$17</definedName>
    <definedName name="____________bys13">'[7]Midwest Assump'!$L$17</definedName>
    <definedName name="____________bys14">'[7]Northeast Assump'!$L$17</definedName>
    <definedName name="____________bys15">'[7]Pacific Assump'!$L$17</definedName>
    <definedName name="____________bys16">'[7]Southeast Assump'!$L$17</definedName>
    <definedName name="____________bys17">'[7]NoAm Assump'!$L$17</definedName>
    <definedName name="____________bys20">'[7]Central Assump'!$L$17</definedName>
    <definedName name="____________bys21">'[7]Mexico Assump'!$L$17</definedName>
    <definedName name="____________bys22">'[7]Midwest Assump'!$L$17</definedName>
    <definedName name="____________bys23">'[7]Northeast Assump'!$L$17</definedName>
    <definedName name="____________bys24">'[7]Pacific Assump'!$L$17</definedName>
    <definedName name="____________bys25">'[7]Southeast Assump'!$L$17</definedName>
    <definedName name="____________bys26">'[7]NoAm Assump'!$L$17</definedName>
    <definedName name="____________bys30">'[7]NoAm Assump'!$L$17</definedName>
    <definedName name="____________bys31">'[7]Central Assump'!$L$17</definedName>
    <definedName name="____________bys32">'[7]Mexico Assump'!$L$17</definedName>
    <definedName name="____________bys33">'[7]Midwest Assump'!$L$17</definedName>
    <definedName name="____________bys34">'[7]Northeast Assump'!$L$17</definedName>
    <definedName name="____________bys35">'[7]Pacific Assump'!$L$17</definedName>
    <definedName name="____________bys37">'[7]Southeast Assump'!$L$17</definedName>
    <definedName name="____________bys40">'[7]NoAm Assump'!$L$17</definedName>
    <definedName name="____________bys61">'[7]NoAm Assump'!$L$17</definedName>
    <definedName name="____________bys62">'[7]Central Assump'!$L$17</definedName>
    <definedName name="____________bys63">'[7]Mexico Assump'!$L$17</definedName>
    <definedName name="____________bys64">'[7]Midwest Assump'!$L$17</definedName>
    <definedName name="____________bys65">'[7]Northeast Assump'!$L$17</definedName>
    <definedName name="____________bys66">'[7]Pacific Assump'!$L$17</definedName>
    <definedName name="____________bys67">'[7]Southeast Assump'!$L$17</definedName>
    <definedName name="____________byy11">'[7]Central Assump'!$L$13</definedName>
    <definedName name="____________byy12">'[7]Mexico Assump'!$L$13</definedName>
    <definedName name="____________byy13">'[7]Midwest Assump'!$L$13</definedName>
    <definedName name="____________byy14">'[7]Northeast Assump'!$L$13</definedName>
    <definedName name="____________byy15">'[7]Pacific Assump'!$L$13</definedName>
    <definedName name="____________byy16">'[7]Southeast Assump'!$L$13</definedName>
    <definedName name="____________byy17">'[7]NoAm Assump'!$L$13</definedName>
    <definedName name="____________byy20">'[7]Central Assump'!$L$13</definedName>
    <definedName name="____________byy21">'[7]Mexico Assump'!$L$13</definedName>
    <definedName name="____________byy22">'[7]Midwest Assump'!$L$13</definedName>
    <definedName name="____________byy23">'[7]Northeast Assump'!$L$13</definedName>
    <definedName name="____________byy24">'[7]Pacific Assump'!$L$13</definedName>
    <definedName name="____________byy25">'[7]Southeast Assump'!$L$13</definedName>
    <definedName name="____________byy26">'[7]NoAm Assump'!$L$13</definedName>
    <definedName name="____________byy30">'[7]NoAm Assump'!$L$13</definedName>
    <definedName name="____________byy31">'[7]Central Assump'!$L$13</definedName>
    <definedName name="____________byy32">'[7]Mexico Assump'!$L$13</definedName>
    <definedName name="____________byy33">'[7]Midwest Assump'!$L$13</definedName>
    <definedName name="____________byy34">'[7]Northeast Assump'!$L$13</definedName>
    <definedName name="____________byy35">'[7]Pacific Assump'!$L$13</definedName>
    <definedName name="____________byy37">'[7]Southeast Assump'!$L$13</definedName>
    <definedName name="____________byy40">'[7]NoAm Assump'!$L$13</definedName>
    <definedName name="____________byy61">'[7]NoAm Assump'!$L$13</definedName>
    <definedName name="____________byy62">'[7]Central Assump'!$L$13</definedName>
    <definedName name="____________byy63">'[7]Mexico Assump'!$L$13</definedName>
    <definedName name="____________byy64">'[7]Midwest Assump'!$L$13</definedName>
    <definedName name="____________byy65">'[7]Northeast Assump'!$L$13</definedName>
    <definedName name="____________byy66">'[7]Pacific Assump'!$L$13</definedName>
    <definedName name="____________byy67">'[7]Southeast Assump'!$L$13</definedName>
    <definedName name="____________cil1">#REF!</definedName>
    <definedName name="____________cye11">'[7]Central Assump'!$L$14</definedName>
    <definedName name="____________cye12">'[7]Mexico Assump'!$L$14</definedName>
    <definedName name="____________cye13">'[7]Midwest Assump'!$L$14</definedName>
    <definedName name="____________cye14">'[7]Northeast Assump'!$L$14</definedName>
    <definedName name="____________cye15">'[7]Pacific Assump'!$L$14</definedName>
    <definedName name="____________cye16">'[7]Southeast Assump'!$L$14</definedName>
    <definedName name="____________cye17">'[7]NoAm Assump'!$L$14</definedName>
    <definedName name="____________cye20">'[7]Central Assump'!$L$14</definedName>
    <definedName name="____________cye21">'[7]Mexico Assump'!$L$14</definedName>
    <definedName name="____________cye22">'[7]Midwest Assump'!$L$14</definedName>
    <definedName name="____________cye23">'[7]Northeast Assump'!$L$14</definedName>
    <definedName name="____________cye24">'[7]Pacific Assump'!$L$14</definedName>
    <definedName name="____________cye25">'[7]Southeast Assump'!$L$14</definedName>
    <definedName name="____________cye26">'[7]NoAm Assump'!$L$14</definedName>
    <definedName name="____________cye30">'[7]NoAm Assump'!$L$14</definedName>
    <definedName name="____________cye31">'[7]Central Assump'!$L$14</definedName>
    <definedName name="____________cye32">'[7]Mexico Assump'!$L$14</definedName>
    <definedName name="____________cye33">'[7]Midwest Assump'!$L$14</definedName>
    <definedName name="____________cye34">'[7]Northeast Assump'!$L$14</definedName>
    <definedName name="____________cye35">'[7]Pacific Assump'!$L$14</definedName>
    <definedName name="____________cye36">'[7]Southeast Assump'!$L$14</definedName>
    <definedName name="____________cye37">'[7]Southeast Assump'!$L$14</definedName>
    <definedName name="____________cye40">'[7]NoAm Assump'!$L$14</definedName>
    <definedName name="____________cye61">'[7]NoAm Assump'!$L$14</definedName>
    <definedName name="____________cye62">'[7]Central Assump'!$L$14</definedName>
    <definedName name="____________cye63">'[7]Mexico Assump'!$L$14</definedName>
    <definedName name="____________cye64">'[7]Midwest Assump'!$L$14</definedName>
    <definedName name="____________cye65">'[7]Northeast Assump'!$L$14</definedName>
    <definedName name="____________cye66">'[7]Pacific Assump'!$L$14</definedName>
    <definedName name="____________cye67">'[7]Southeast Assump'!$L$14</definedName>
    <definedName name="____________cyp11">'[7]Central Assump'!$L$16</definedName>
    <definedName name="____________cyp12">'[7]Mexico Assump'!$L$16</definedName>
    <definedName name="____________cyp13">'[7]Midwest Assump'!$L$16</definedName>
    <definedName name="____________cyp14">'[7]Northeast Assump'!$L$16</definedName>
    <definedName name="____________cyp15">'[7]Pacific Assump'!$L$16</definedName>
    <definedName name="____________cyp16">'[7]Southeast Assump'!$L$16</definedName>
    <definedName name="____________cyp17">'[7]NoAm Assump'!$L$16</definedName>
    <definedName name="____________cyp20">'[7]Central Assump'!$L$16</definedName>
    <definedName name="____________cyp21">'[7]Mexico Assump'!$L$16</definedName>
    <definedName name="____________cyp22">'[7]Midwest Assump'!$L$16</definedName>
    <definedName name="____________cyp23">'[7]Northeast Assump'!$L$16</definedName>
    <definedName name="____________cyp24">'[7]Pacific Assump'!$L$16</definedName>
    <definedName name="____________cyp25">'[7]Southeast Assump'!$L$16</definedName>
    <definedName name="____________cyp26">'[7]NoAm Assump'!$L$16</definedName>
    <definedName name="____________cyp30">'[7]NoAm Assump'!$L$16</definedName>
    <definedName name="____________cyp31">'[7]Central Assump'!$L$16</definedName>
    <definedName name="____________cyp32">'[7]Mexico Assump'!$L$16</definedName>
    <definedName name="____________cyp33">'[7]Midwest Assump'!$L$16</definedName>
    <definedName name="____________cyp34">'[7]Northeast Assump'!$L$16</definedName>
    <definedName name="____________cyp35">'[7]Pacific Assump'!$L$16</definedName>
    <definedName name="____________cyp37">'[7]Southeast Assump'!$L$16</definedName>
    <definedName name="____________cyp40">'[7]NoAm Assump'!$L$16</definedName>
    <definedName name="____________cyp61">'[7]NoAm Assump'!$L$16</definedName>
    <definedName name="____________cyp62">'[7]Central Assump'!$L$16</definedName>
    <definedName name="____________cyp63">'[7]Mexico Assump'!$L$16</definedName>
    <definedName name="____________cyp64">'[7]Midwest Assump'!$L$16</definedName>
    <definedName name="____________cyp65">'[7]Northeast Assump'!$L$16</definedName>
    <definedName name="____________cyp66">'[7]Pacific Assump'!$L$16</definedName>
    <definedName name="____________cyp67">'[7]Southeast Assump'!$L$16</definedName>
    <definedName name="____________DB729999">[4]Corporate!#REF!</definedName>
    <definedName name="____________DPU95">[5]model!#REF!</definedName>
    <definedName name="____________EPU01">#REF!</definedName>
    <definedName name="____________EPU02">#REF!</definedName>
    <definedName name="____________EPU03">#REF!</definedName>
    <definedName name="____________EPU04">#REF!</definedName>
    <definedName name="____________EPU96">#REF!</definedName>
    <definedName name="____________EPU97">#REF!</definedName>
    <definedName name="____________EPU98">#REF!</definedName>
    <definedName name="____________EPU99">#REF!</definedName>
    <definedName name="____________INC01">[5]model!#REF!</definedName>
    <definedName name="____________INC02">[5]model!#REF!</definedName>
    <definedName name="____________INC03">[5]model!#REF!</definedName>
    <definedName name="____________INC04">[5]model!#REF!</definedName>
    <definedName name="____________INC05">[5]model!#REF!</definedName>
    <definedName name="____________INC95">[5]model!#REF!</definedName>
    <definedName name="____________INC96">[5]model!#REF!</definedName>
    <definedName name="____________INC97">[5]model!#REF!</definedName>
    <definedName name="____________INC98">[5]model!#REF!</definedName>
    <definedName name="____________INC99">[5]model!#REF!</definedName>
    <definedName name="____________MGF197">[5]model!#REF!</definedName>
    <definedName name="____________MGF198">[5]model!#REF!</definedName>
    <definedName name="____________MGF199">[5]model!#REF!</definedName>
    <definedName name="____________MGF297">[5]model!#REF!</definedName>
    <definedName name="____________MGF298">[5]model!#REF!</definedName>
    <definedName name="____________MGF299">[5]model!#REF!</definedName>
    <definedName name="____________NTA01">[5]model!#REF!</definedName>
    <definedName name="____________NTA02">[5]model!#REF!</definedName>
    <definedName name="____________NTA03">[5]model!#REF!</definedName>
    <definedName name="____________NTA04">[5]model!#REF!</definedName>
    <definedName name="____________NTA05">[5]model!#REF!</definedName>
    <definedName name="____________NTA95">[5]model!#REF!</definedName>
    <definedName name="____________NTA98">[5]model!#REF!</definedName>
    <definedName name="____________NTA99">[5]model!#REF!</definedName>
    <definedName name="____________nys11">'[7]Central Assump'!$L$18</definedName>
    <definedName name="____________nys12">'[7]Mexico Assump'!$L$18</definedName>
    <definedName name="____________nys13">'[7]Midwest Assump'!$L$18</definedName>
    <definedName name="____________nys14">'[7]Northeast Assump'!$L$18</definedName>
    <definedName name="____________nys15">'[7]Pacific Assump'!$L$18</definedName>
    <definedName name="____________nys16">'[7]Southeast Assump'!$L$18</definedName>
    <definedName name="____________nys17">'[7]NoAm Assump'!$L$18</definedName>
    <definedName name="____________nys20">'[7]Central Assump'!$L$18</definedName>
    <definedName name="____________nys21">'[7]Mexico Assump'!$L$18</definedName>
    <definedName name="____________nys22">'[7]Midwest Assump'!$L$18</definedName>
    <definedName name="____________nys23">'[7]Northeast Assump'!$L$18</definedName>
    <definedName name="____________nys24">'[7]Pacific Assump'!$L$18</definedName>
    <definedName name="____________nys25">'[7]Southeast Assump'!$L$18</definedName>
    <definedName name="____________nys26">'[7]NoAm Assump'!$L$18</definedName>
    <definedName name="____________nys30">'[7]NoAm Assump'!$L$18</definedName>
    <definedName name="____________nys31">'[7]Central Assump'!$L$18</definedName>
    <definedName name="____________nys32">'[7]Mexico Assump'!$L$18</definedName>
    <definedName name="____________nys33">'[7]Midwest Assump'!$L$18</definedName>
    <definedName name="____________nys34">'[7]Northeast Assump'!$L$18</definedName>
    <definedName name="____________nys35">'[7]Pacific Assump'!$L$18</definedName>
    <definedName name="____________nys37">'[7]Southeast Assump'!$L$18</definedName>
    <definedName name="____________nys40">'[7]NoAm Assump'!$L$18</definedName>
    <definedName name="____________nys61">'[7]NoAm Assump'!$L$18</definedName>
    <definedName name="____________nys62">'[7]Central Assump'!$L$18</definedName>
    <definedName name="____________nys63">'[7]Mexico Assump'!$L$18</definedName>
    <definedName name="____________nys64">'[7]Midwest Assump'!$L$18</definedName>
    <definedName name="____________nys65">'[7]Northeast Assump'!$L$18</definedName>
    <definedName name="____________nys66">'[7]Pacific Assump'!$L$18</definedName>
    <definedName name="____________nys67">'[7]Southeast Assump'!$L$18</definedName>
    <definedName name="____________PER12">#REF!</definedName>
    <definedName name="____________ret1">#REF!</definedName>
    <definedName name="____________sum2">'[8]Property Information'!$D$8:$IV$198</definedName>
    <definedName name="____________sum3">'[8]Property Information'!$D$8:$IV$198</definedName>
    <definedName name="____________tax2">#REF!</definedName>
    <definedName name="____________tax3">#REF!</definedName>
    <definedName name="____________tax5">[9]Summary!$A$50:$K$87</definedName>
    <definedName name="___________amq1">'[6]Inc Stmt YTD 99'!$C$9:$C$155</definedName>
    <definedName name="___________BAL2">#REF!</definedName>
    <definedName name="___________bye11">'[7]Central Assump'!$L$15</definedName>
    <definedName name="___________bye12">'[7]Mexico Assump'!$L$15</definedName>
    <definedName name="___________bye13">'[7]Midwest Assump'!$L$15</definedName>
    <definedName name="___________bye14">'[7]Northeast Assump'!$L$15</definedName>
    <definedName name="___________bye15">'[7]Pacific Assump'!$L$15</definedName>
    <definedName name="___________bye16">'[7]Southeast Assump'!$L$15</definedName>
    <definedName name="___________bye17">'[7]NoAm Assump'!$L$15</definedName>
    <definedName name="___________bye20">'[7]Central Assump'!$L$15</definedName>
    <definedName name="___________bye21">'[7]Mexico Assump'!$L$15</definedName>
    <definedName name="___________bye22">'[7]Midwest Assump'!$L$15</definedName>
    <definedName name="___________bye23">'[7]Northeast Assump'!$L$15</definedName>
    <definedName name="___________bye24">'[7]Pacific Assump'!$L$15</definedName>
    <definedName name="___________bye25">'[7]Southeast Assump'!$L$15</definedName>
    <definedName name="___________bye26">'[7]NoAm Assump'!$L$15</definedName>
    <definedName name="___________bye30">'[7]NoAm Assump'!$L$15</definedName>
    <definedName name="___________bye31">'[7]Central Assump'!$L$15</definedName>
    <definedName name="___________bye32">'[7]Mexico Assump'!$L$15</definedName>
    <definedName name="___________bye33">'[7]Midwest Assump'!$L$15</definedName>
    <definedName name="___________bye34">'[7]Northeast Assump'!$L$15</definedName>
    <definedName name="___________bye35">'[7]Pacific Assump'!$L$15</definedName>
    <definedName name="___________bye37">'[7]Southeast Assump'!$L$15</definedName>
    <definedName name="___________bye40">'[7]NoAm Assump'!$L$15</definedName>
    <definedName name="___________bye61">'[7]NoAm Assump'!$L$15</definedName>
    <definedName name="___________bye62">'[7]Central Assump'!$L$15</definedName>
    <definedName name="___________bye63">'[7]Mexico Assump'!$L$15</definedName>
    <definedName name="___________bye64">'[7]Midwest Assump'!$L$15</definedName>
    <definedName name="___________bye65">'[7]Northeast Assump'!$L$15</definedName>
    <definedName name="___________bye66">'[7]Pacific Assump'!$L$15</definedName>
    <definedName name="___________bye67">'[7]Southeast Assump'!$L$15</definedName>
    <definedName name="___________bys11">'[7]Central Assump'!$L$17</definedName>
    <definedName name="___________bys12">'[7]Mexico Assump'!$L$17</definedName>
    <definedName name="___________bys13">'[7]Midwest Assump'!$L$17</definedName>
    <definedName name="___________bys14">'[7]Northeast Assump'!$L$17</definedName>
    <definedName name="___________bys15">'[7]Pacific Assump'!$L$17</definedName>
    <definedName name="___________bys16">'[7]Southeast Assump'!$L$17</definedName>
    <definedName name="___________bys17">'[7]NoAm Assump'!$L$17</definedName>
    <definedName name="___________bys20">'[7]Central Assump'!$L$17</definedName>
    <definedName name="___________bys21">'[7]Mexico Assump'!$L$17</definedName>
    <definedName name="___________bys22">'[7]Midwest Assump'!$L$17</definedName>
    <definedName name="___________bys23">'[7]Northeast Assump'!$L$17</definedName>
    <definedName name="___________bys24">'[7]Pacific Assump'!$L$17</definedName>
    <definedName name="___________bys25">'[7]Southeast Assump'!$L$17</definedName>
    <definedName name="___________bys26">'[7]NoAm Assump'!$L$17</definedName>
    <definedName name="___________bys30">'[7]NoAm Assump'!$L$17</definedName>
    <definedName name="___________bys31">'[7]Central Assump'!$L$17</definedName>
    <definedName name="___________bys32">'[7]Mexico Assump'!$L$17</definedName>
    <definedName name="___________bys33">'[7]Midwest Assump'!$L$17</definedName>
    <definedName name="___________bys34">'[7]Northeast Assump'!$L$17</definedName>
    <definedName name="___________bys35">'[7]Pacific Assump'!$L$17</definedName>
    <definedName name="___________bys37">'[7]Southeast Assump'!$L$17</definedName>
    <definedName name="___________bys40">'[7]NoAm Assump'!$L$17</definedName>
    <definedName name="___________bys61">'[7]NoAm Assump'!$L$17</definedName>
    <definedName name="___________bys62">'[7]Central Assump'!$L$17</definedName>
    <definedName name="___________bys63">'[7]Mexico Assump'!$L$17</definedName>
    <definedName name="___________bys64">'[7]Midwest Assump'!$L$17</definedName>
    <definedName name="___________bys65">'[7]Northeast Assump'!$L$17</definedName>
    <definedName name="___________bys66">'[7]Pacific Assump'!$L$17</definedName>
    <definedName name="___________bys67">'[7]Southeast Assump'!$L$17</definedName>
    <definedName name="___________byy11">'[7]Central Assump'!$L$13</definedName>
    <definedName name="___________byy12">'[7]Mexico Assump'!$L$13</definedName>
    <definedName name="___________byy13">'[7]Midwest Assump'!$L$13</definedName>
    <definedName name="___________byy14">'[7]Northeast Assump'!$L$13</definedName>
    <definedName name="___________byy15">'[7]Pacific Assump'!$L$13</definedName>
    <definedName name="___________byy16">'[7]Southeast Assump'!$L$13</definedName>
    <definedName name="___________byy17">'[7]NoAm Assump'!$L$13</definedName>
    <definedName name="___________byy20">'[7]Central Assump'!$L$13</definedName>
    <definedName name="___________byy21">'[7]Mexico Assump'!$L$13</definedName>
    <definedName name="___________byy22">'[7]Midwest Assump'!$L$13</definedName>
    <definedName name="___________byy23">'[7]Northeast Assump'!$L$13</definedName>
    <definedName name="___________byy24">'[7]Pacific Assump'!$L$13</definedName>
    <definedName name="___________byy25">'[7]Southeast Assump'!$L$13</definedName>
    <definedName name="___________byy26">'[7]NoAm Assump'!$L$13</definedName>
    <definedName name="___________byy30">'[7]NoAm Assump'!$L$13</definedName>
    <definedName name="___________byy31">'[7]Central Assump'!$L$13</definedName>
    <definedName name="___________byy32">'[7]Mexico Assump'!$L$13</definedName>
    <definedName name="___________byy33">'[7]Midwest Assump'!$L$13</definedName>
    <definedName name="___________byy34">'[7]Northeast Assump'!$L$13</definedName>
    <definedName name="___________byy35">'[7]Pacific Assump'!$L$13</definedName>
    <definedName name="___________byy37">'[7]Southeast Assump'!$L$13</definedName>
    <definedName name="___________byy40">'[7]NoAm Assump'!$L$13</definedName>
    <definedName name="___________byy61">'[7]NoAm Assump'!$L$13</definedName>
    <definedName name="___________byy62">'[7]Central Assump'!$L$13</definedName>
    <definedName name="___________byy63">'[7]Mexico Assump'!$L$13</definedName>
    <definedName name="___________byy64">'[7]Midwest Assump'!$L$13</definedName>
    <definedName name="___________byy65">'[7]Northeast Assump'!$L$13</definedName>
    <definedName name="___________byy66">'[7]Pacific Assump'!$L$13</definedName>
    <definedName name="___________byy67">'[7]Southeast Assump'!$L$13</definedName>
    <definedName name="___________cil1">#REF!</definedName>
    <definedName name="___________cye11">'[7]Central Assump'!$L$14</definedName>
    <definedName name="___________cye12">'[7]Mexico Assump'!$L$14</definedName>
    <definedName name="___________cye13">'[7]Midwest Assump'!$L$14</definedName>
    <definedName name="___________cye14">'[7]Northeast Assump'!$L$14</definedName>
    <definedName name="___________cye15">'[7]Pacific Assump'!$L$14</definedName>
    <definedName name="___________cye16">'[7]Southeast Assump'!$L$14</definedName>
    <definedName name="___________cye17">'[7]NoAm Assump'!$L$14</definedName>
    <definedName name="___________cye20">'[7]Central Assump'!$L$14</definedName>
    <definedName name="___________cye21">'[7]Mexico Assump'!$L$14</definedName>
    <definedName name="___________cye22">'[7]Midwest Assump'!$L$14</definedName>
    <definedName name="___________cye23">'[7]Northeast Assump'!$L$14</definedName>
    <definedName name="___________cye24">'[7]Pacific Assump'!$L$14</definedName>
    <definedName name="___________cye25">'[7]Southeast Assump'!$L$14</definedName>
    <definedName name="___________cye26">'[7]NoAm Assump'!$L$14</definedName>
    <definedName name="___________cye30">'[7]NoAm Assump'!$L$14</definedName>
    <definedName name="___________cye31">'[7]Central Assump'!$L$14</definedName>
    <definedName name="___________cye32">'[7]Mexico Assump'!$L$14</definedName>
    <definedName name="___________cye33">'[7]Midwest Assump'!$L$14</definedName>
    <definedName name="___________cye34">'[7]Northeast Assump'!$L$14</definedName>
    <definedName name="___________cye35">'[7]Pacific Assump'!$L$14</definedName>
    <definedName name="___________cye36">'[7]Southeast Assump'!$L$14</definedName>
    <definedName name="___________cye37">'[7]Southeast Assump'!$L$14</definedName>
    <definedName name="___________cye40">'[7]NoAm Assump'!$L$14</definedName>
    <definedName name="___________cye61">'[7]NoAm Assump'!$L$14</definedName>
    <definedName name="___________cye62">'[7]Central Assump'!$L$14</definedName>
    <definedName name="___________cye63">'[7]Mexico Assump'!$L$14</definedName>
    <definedName name="___________cye64">'[7]Midwest Assump'!$L$14</definedName>
    <definedName name="___________cye65">'[7]Northeast Assump'!$L$14</definedName>
    <definedName name="___________cye66">'[7]Pacific Assump'!$L$14</definedName>
    <definedName name="___________cye67">'[7]Southeast Assump'!$L$14</definedName>
    <definedName name="___________cyp11">'[7]Central Assump'!$L$16</definedName>
    <definedName name="___________cyp12">'[7]Mexico Assump'!$L$16</definedName>
    <definedName name="___________cyp13">'[7]Midwest Assump'!$L$16</definedName>
    <definedName name="___________cyp14">'[7]Northeast Assump'!$L$16</definedName>
    <definedName name="___________cyp15">'[7]Pacific Assump'!$L$16</definedName>
    <definedName name="___________cyp16">'[7]Southeast Assump'!$L$16</definedName>
    <definedName name="___________cyp17">'[7]NoAm Assump'!$L$16</definedName>
    <definedName name="___________cyp20">'[7]Central Assump'!$L$16</definedName>
    <definedName name="___________cyp21">'[7]Mexico Assump'!$L$16</definedName>
    <definedName name="___________cyp22">'[7]Midwest Assump'!$L$16</definedName>
    <definedName name="___________cyp23">'[7]Northeast Assump'!$L$16</definedName>
    <definedName name="___________cyp24">'[7]Pacific Assump'!$L$16</definedName>
    <definedName name="___________cyp25">'[7]Southeast Assump'!$L$16</definedName>
    <definedName name="___________cyp26">'[7]NoAm Assump'!$L$16</definedName>
    <definedName name="___________cyp30">'[7]NoAm Assump'!$L$16</definedName>
    <definedName name="___________cyp31">'[7]Central Assump'!$L$16</definedName>
    <definedName name="___________cyp32">'[7]Mexico Assump'!$L$16</definedName>
    <definedName name="___________cyp33">'[7]Midwest Assump'!$L$16</definedName>
    <definedName name="___________cyp34">'[7]Northeast Assump'!$L$16</definedName>
    <definedName name="___________cyp35">'[7]Pacific Assump'!$L$16</definedName>
    <definedName name="___________cyp37">'[7]Southeast Assump'!$L$16</definedName>
    <definedName name="___________cyp40">'[7]NoAm Assump'!$L$16</definedName>
    <definedName name="___________cyp61">'[7]NoAm Assump'!$L$16</definedName>
    <definedName name="___________cyp62">'[7]Central Assump'!$L$16</definedName>
    <definedName name="___________cyp63">'[7]Mexico Assump'!$L$16</definedName>
    <definedName name="___________cyp64">'[7]Midwest Assump'!$L$16</definedName>
    <definedName name="___________cyp65">'[7]Northeast Assump'!$L$16</definedName>
    <definedName name="___________cyp66">'[7]Pacific Assump'!$L$16</definedName>
    <definedName name="___________cyp67">'[7]Southeast Assump'!$L$16</definedName>
    <definedName name="___________DB729999">[4]Corporate!#REF!</definedName>
    <definedName name="___________DPU95">[5]model!#REF!</definedName>
    <definedName name="___________EPU01">#REF!</definedName>
    <definedName name="___________EPU02">#REF!</definedName>
    <definedName name="___________EPU03">#REF!</definedName>
    <definedName name="___________EPU04">#REF!</definedName>
    <definedName name="___________EPU96">#REF!</definedName>
    <definedName name="___________EPU97">#REF!</definedName>
    <definedName name="___________EPU98">#REF!</definedName>
    <definedName name="___________EPU99">#REF!</definedName>
    <definedName name="___________INC01">[5]model!#REF!</definedName>
    <definedName name="___________INC02">[5]model!#REF!</definedName>
    <definedName name="___________INC03">[5]model!#REF!</definedName>
    <definedName name="___________INC04">[5]model!#REF!</definedName>
    <definedName name="___________INC05">[5]model!#REF!</definedName>
    <definedName name="___________INC95">[5]model!#REF!</definedName>
    <definedName name="___________INC96">[5]model!#REF!</definedName>
    <definedName name="___________INC97">[5]model!#REF!</definedName>
    <definedName name="___________INC98">[5]model!#REF!</definedName>
    <definedName name="___________INC99">[5]model!#REF!</definedName>
    <definedName name="___________MGF197">[5]model!#REF!</definedName>
    <definedName name="___________MGF198">[5]model!#REF!</definedName>
    <definedName name="___________MGF199">[5]model!#REF!</definedName>
    <definedName name="___________MGF297">[5]model!#REF!</definedName>
    <definedName name="___________MGF298">[5]model!#REF!</definedName>
    <definedName name="___________MGF299">[5]model!#REF!</definedName>
    <definedName name="___________NTA01">[5]model!#REF!</definedName>
    <definedName name="___________NTA02">[5]model!#REF!</definedName>
    <definedName name="___________NTA03">[5]model!#REF!</definedName>
    <definedName name="___________NTA04">[5]model!#REF!</definedName>
    <definedName name="___________NTA05">[5]model!#REF!</definedName>
    <definedName name="___________NTA95">[5]model!#REF!</definedName>
    <definedName name="___________NTA98">[5]model!#REF!</definedName>
    <definedName name="___________NTA99">[5]model!#REF!</definedName>
    <definedName name="___________nys11">'[7]Central Assump'!$L$18</definedName>
    <definedName name="___________nys12">'[7]Mexico Assump'!$L$18</definedName>
    <definedName name="___________nys13">'[7]Midwest Assump'!$L$18</definedName>
    <definedName name="___________nys14">'[7]Northeast Assump'!$L$18</definedName>
    <definedName name="___________nys15">'[7]Pacific Assump'!$L$18</definedName>
    <definedName name="___________nys16">'[7]Southeast Assump'!$L$18</definedName>
    <definedName name="___________nys17">'[7]NoAm Assump'!$L$18</definedName>
    <definedName name="___________nys20">'[7]Central Assump'!$L$18</definedName>
    <definedName name="___________nys21">'[7]Mexico Assump'!$L$18</definedName>
    <definedName name="___________nys22">'[7]Midwest Assump'!$L$18</definedName>
    <definedName name="___________nys23">'[7]Northeast Assump'!$L$18</definedName>
    <definedName name="___________nys24">'[7]Pacific Assump'!$L$18</definedName>
    <definedName name="___________nys25">'[7]Southeast Assump'!$L$18</definedName>
    <definedName name="___________nys26">'[7]NoAm Assump'!$L$18</definedName>
    <definedName name="___________nys30">'[7]NoAm Assump'!$L$18</definedName>
    <definedName name="___________nys31">'[7]Central Assump'!$L$18</definedName>
    <definedName name="___________nys32">'[7]Mexico Assump'!$L$18</definedName>
    <definedName name="___________nys33">'[7]Midwest Assump'!$L$18</definedName>
    <definedName name="___________nys34">'[7]Northeast Assump'!$L$18</definedName>
    <definedName name="___________nys35">'[7]Pacific Assump'!$L$18</definedName>
    <definedName name="___________nys37">'[7]Southeast Assump'!$L$18</definedName>
    <definedName name="___________nys40">'[7]NoAm Assump'!$L$18</definedName>
    <definedName name="___________nys61">'[7]NoAm Assump'!$L$18</definedName>
    <definedName name="___________nys62">'[7]Central Assump'!$L$18</definedName>
    <definedName name="___________nys63">'[7]Mexico Assump'!$L$18</definedName>
    <definedName name="___________nys64">'[7]Midwest Assump'!$L$18</definedName>
    <definedName name="___________nys65">'[7]Northeast Assump'!$L$18</definedName>
    <definedName name="___________nys66">'[7]Pacific Assump'!$L$18</definedName>
    <definedName name="___________nys67">'[7]Southeast Assump'!$L$18</definedName>
    <definedName name="___________PER12">#REF!</definedName>
    <definedName name="___________ret1">#REF!</definedName>
    <definedName name="___________sum2">'[8]Property Information'!$D$8:$IV$198</definedName>
    <definedName name="___________sum3">'[8]Property Information'!$D$8:$IV$198</definedName>
    <definedName name="___________tax2">#REF!</definedName>
    <definedName name="___________tax3">#REF!</definedName>
    <definedName name="___________tax5">[9]Summary!$A$50:$K$87</definedName>
    <definedName name="__________amq1">'[6]Inc Stmt YTD 99'!$C$9:$C$155</definedName>
    <definedName name="__________BAL2">#REF!</definedName>
    <definedName name="__________bye11">'[7]Central Assump'!$L$15</definedName>
    <definedName name="__________bye12">'[7]Mexico Assump'!$L$15</definedName>
    <definedName name="__________bye13">'[7]Midwest Assump'!$L$15</definedName>
    <definedName name="__________bye14">'[7]Northeast Assump'!$L$15</definedName>
    <definedName name="__________bye15">'[7]Pacific Assump'!$L$15</definedName>
    <definedName name="__________bye16">'[7]Southeast Assump'!$L$15</definedName>
    <definedName name="__________bye17">'[7]NoAm Assump'!$L$15</definedName>
    <definedName name="__________bye20">'[7]Central Assump'!$L$15</definedName>
    <definedName name="__________bye21">'[7]Mexico Assump'!$L$15</definedName>
    <definedName name="__________bye22">'[7]Midwest Assump'!$L$15</definedName>
    <definedName name="__________bye23">'[7]Northeast Assump'!$L$15</definedName>
    <definedName name="__________bye24">'[7]Pacific Assump'!$L$15</definedName>
    <definedName name="__________bye25">'[7]Southeast Assump'!$L$15</definedName>
    <definedName name="__________bye26">'[7]NoAm Assump'!$L$15</definedName>
    <definedName name="__________bye30">'[7]NoAm Assump'!$L$15</definedName>
    <definedName name="__________bye31">'[7]Central Assump'!$L$15</definedName>
    <definedName name="__________bye32">'[7]Mexico Assump'!$L$15</definedName>
    <definedName name="__________bye33">'[7]Midwest Assump'!$L$15</definedName>
    <definedName name="__________bye34">'[7]Northeast Assump'!$L$15</definedName>
    <definedName name="__________bye35">'[7]Pacific Assump'!$L$15</definedName>
    <definedName name="__________bye37">'[7]Southeast Assump'!$L$15</definedName>
    <definedName name="__________bye40">'[7]NoAm Assump'!$L$15</definedName>
    <definedName name="__________bye61">'[7]NoAm Assump'!$L$15</definedName>
    <definedName name="__________bye62">'[7]Central Assump'!$L$15</definedName>
    <definedName name="__________bye63">'[7]Mexico Assump'!$L$15</definedName>
    <definedName name="__________bye64">'[7]Midwest Assump'!$L$15</definedName>
    <definedName name="__________bye65">'[7]Northeast Assump'!$L$15</definedName>
    <definedName name="__________bye66">'[7]Pacific Assump'!$L$15</definedName>
    <definedName name="__________bye67">'[7]Southeast Assump'!$L$15</definedName>
    <definedName name="__________bys11">'[7]Central Assump'!$L$17</definedName>
    <definedName name="__________bys12">'[7]Mexico Assump'!$L$17</definedName>
    <definedName name="__________bys13">'[7]Midwest Assump'!$L$17</definedName>
    <definedName name="__________bys14">'[7]Northeast Assump'!$L$17</definedName>
    <definedName name="__________bys15">'[7]Pacific Assump'!$L$17</definedName>
    <definedName name="__________bys16">'[7]Southeast Assump'!$L$17</definedName>
    <definedName name="__________bys17">'[7]NoAm Assump'!$L$17</definedName>
    <definedName name="__________bys20">'[7]Central Assump'!$L$17</definedName>
    <definedName name="__________bys21">'[7]Mexico Assump'!$L$17</definedName>
    <definedName name="__________bys22">'[7]Midwest Assump'!$L$17</definedName>
    <definedName name="__________bys23">'[7]Northeast Assump'!$L$17</definedName>
    <definedName name="__________bys24">'[7]Pacific Assump'!$L$17</definedName>
    <definedName name="__________bys25">'[7]Southeast Assump'!$L$17</definedName>
    <definedName name="__________bys26">'[7]NoAm Assump'!$L$17</definedName>
    <definedName name="__________bys30">'[7]NoAm Assump'!$L$17</definedName>
    <definedName name="__________bys31">'[7]Central Assump'!$L$17</definedName>
    <definedName name="__________bys32">'[7]Mexico Assump'!$L$17</definedName>
    <definedName name="__________bys33">'[7]Midwest Assump'!$L$17</definedName>
    <definedName name="__________bys34">'[7]Northeast Assump'!$L$17</definedName>
    <definedName name="__________bys35">'[7]Pacific Assump'!$L$17</definedName>
    <definedName name="__________bys37">'[7]Southeast Assump'!$L$17</definedName>
    <definedName name="__________bys40">'[7]NoAm Assump'!$L$17</definedName>
    <definedName name="__________bys61">'[7]NoAm Assump'!$L$17</definedName>
    <definedName name="__________bys62">'[7]Central Assump'!$L$17</definedName>
    <definedName name="__________bys63">'[7]Mexico Assump'!$L$17</definedName>
    <definedName name="__________bys64">'[7]Midwest Assump'!$L$17</definedName>
    <definedName name="__________bys65">'[7]Northeast Assump'!$L$17</definedName>
    <definedName name="__________bys66">'[7]Pacific Assump'!$L$17</definedName>
    <definedName name="__________bys67">'[7]Southeast Assump'!$L$17</definedName>
    <definedName name="__________byy11">'[7]Central Assump'!$L$13</definedName>
    <definedName name="__________byy12">'[7]Mexico Assump'!$L$13</definedName>
    <definedName name="__________byy13">'[7]Midwest Assump'!$L$13</definedName>
    <definedName name="__________byy14">'[7]Northeast Assump'!$L$13</definedName>
    <definedName name="__________byy15">'[7]Pacific Assump'!$L$13</definedName>
    <definedName name="__________byy16">'[7]Southeast Assump'!$L$13</definedName>
    <definedName name="__________byy17">'[7]NoAm Assump'!$L$13</definedName>
    <definedName name="__________byy20">'[7]Central Assump'!$L$13</definedName>
    <definedName name="__________byy21">'[7]Mexico Assump'!$L$13</definedName>
    <definedName name="__________byy22">'[7]Midwest Assump'!$L$13</definedName>
    <definedName name="__________byy23">'[7]Northeast Assump'!$L$13</definedName>
    <definedName name="__________byy24">'[7]Pacific Assump'!$L$13</definedName>
    <definedName name="__________byy25">'[7]Southeast Assump'!$L$13</definedName>
    <definedName name="__________byy26">'[7]NoAm Assump'!$L$13</definedName>
    <definedName name="__________byy30">'[7]NoAm Assump'!$L$13</definedName>
    <definedName name="__________byy31">'[7]Central Assump'!$L$13</definedName>
    <definedName name="__________byy32">'[7]Mexico Assump'!$L$13</definedName>
    <definedName name="__________byy33">'[7]Midwest Assump'!$L$13</definedName>
    <definedName name="__________byy34">'[7]Northeast Assump'!$L$13</definedName>
    <definedName name="__________byy35">'[7]Pacific Assump'!$L$13</definedName>
    <definedName name="__________byy37">'[7]Southeast Assump'!$L$13</definedName>
    <definedName name="__________byy40">'[7]NoAm Assump'!$L$13</definedName>
    <definedName name="__________byy61">'[7]NoAm Assump'!$L$13</definedName>
    <definedName name="__________byy62">'[7]Central Assump'!$L$13</definedName>
    <definedName name="__________byy63">'[7]Mexico Assump'!$L$13</definedName>
    <definedName name="__________byy64">'[7]Midwest Assump'!$L$13</definedName>
    <definedName name="__________byy65">'[7]Northeast Assump'!$L$13</definedName>
    <definedName name="__________byy66">'[7]Pacific Assump'!$L$13</definedName>
    <definedName name="__________byy67">'[7]Southeast Assump'!$L$13</definedName>
    <definedName name="__________cil1">#REF!</definedName>
    <definedName name="__________cye11">'[7]Central Assump'!$L$14</definedName>
    <definedName name="__________cye12">'[7]Mexico Assump'!$L$14</definedName>
    <definedName name="__________cye13">'[7]Midwest Assump'!$L$14</definedName>
    <definedName name="__________cye14">'[7]Northeast Assump'!$L$14</definedName>
    <definedName name="__________cye15">'[7]Pacific Assump'!$L$14</definedName>
    <definedName name="__________cye16">'[7]Southeast Assump'!$L$14</definedName>
    <definedName name="__________cye17">'[7]NoAm Assump'!$L$14</definedName>
    <definedName name="__________cye20">'[7]Central Assump'!$L$14</definedName>
    <definedName name="__________cye21">'[7]Mexico Assump'!$L$14</definedName>
    <definedName name="__________cye22">'[7]Midwest Assump'!$L$14</definedName>
    <definedName name="__________cye23">'[7]Northeast Assump'!$L$14</definedName>
    <definedName name="__________cye24">'[7]Pacific Assump'!$L$14</definedName>
    <definedName name="__________cye25">'[7]Southeast Assump'!$L$14</definedName>
    <definedName name="__________cye26">'[7]NoAm Assump'!$L$14</definedName>
    <definedName name="__________cye30">'[7]NoAm Assump'!$L$14</definedName>
    <definedName name="__________cye31">'[7]Central Assump'!$L$14</definedName>
    <definedName name="__________cye32">'[7]Mexico Assump'!$L$14</definedName>
    <definedName name="__________cye33">'[7]Midwest Assump'!$L$14</definedName>
    <definedName name="__________cye34">'[7]Northeast Assump'!$L$14</definedName>
    <definedName name="__________cye35">'[7]Pacific Assump'!$L$14</definedName>
    <definedName name="__________cye36">'[7]Southeast Assump'!$L$14</definedName>
    <definedName name="__________cye37">'[7]Southeast Assump'!$L$14</definedName>
    <definedName name="__________cye40">'[7]NoAm Assump'!$L$14</definedName>
    <definedName name="__________cye61">'[7]NoAm Assump'!$L$14</definedName>
    <definedName name="__________cye62">'[7]Central Assump'!$L$14</definedName>
    <definedName name="__________cye63">'[7]Mexico Assump'!$L$14</definedName>
    <definedName name="__________cye64">'[7]Midwest Assump'!$L$14</definedName>
    <definedName name="__________cye65">'[7]Northeast Assump'!$L$14</definedName>
    <definedName name="__________cye66">'[7]Pacific Assump'!$L$14</definedName>
    <definedName name="__________cye67">'[7]Southeast Assump'!$L$14</definedName>
    <definedName name="__________cyp11">'[7]Central Assump'!$L$16</definedName>
    <definedName name="__________cyp12">'[7]Mexico Assump'!$L$16</definedName>
    <definedName name="__________cyp13">'[7]Midwest Assump'!$L$16</definedName>
    <definedName name="__________cyp14">'[7]Northeast Assump'!$L$16</definedName>
    <definedName name="__________cyp15">'[7]Pacific Assump'!$L$16</definedName>
    <definedName name="__________cyp16">'[7]Southeast Assump'!$L$16</definedName>
    <definedName name="__________cyp17">'[7]NoAm Assump'!$L$16</definedName>
    <definedName name="__________cyp20">'[7]Central Assump'!$L$16</definedName>
    <definedName name="__________cyp21">'[7]Mexico Assump'!$L$16</definedName>
    <definedName name="__________cyp22">'[7]Midwest Assump'!$L$16</definedName>
    <definedName name="__________cyp23">'[7]Northeast Assump'!$L$16</definedName>
    <definedName name="__________cyp24">'[7]Pacific Assump'!$L$16</definedName>
    <definedName name="__________cyp25">'[7]Southeast Assump'!$L$16</definedName>
    <definedName name="__________cyp26">'[7]NoAm Assump'!$L$16</definedName>
    <definedName name="__________cyp30">'[7]NoAm Assump'!$L$16</definedName>
    <definedName name="__________cyp31">'[7]Central Assump'!$L$16</definedName>
    <definedName name="__________cyp32">'[7]Mexico Assump'!$L$16</definedName>
    <definedName name="__________cyp33">'[7]Midwest Assump'!$L$16</definedName>
    <definedName name="__________cyp34">'[7]Northeast Assump'!$L$16</definedName>
    <definedName name="__________cyp35">'[7]Pacific Assump'!$L$16</definedName>
    <definedName name="__________cyp37">'[7]Southeast Assump'!$L$16</definedName>
    <definedName name="__________cyp40">'[7]NoAm Assump'!$L$16</definedName>
    <definedName name="__________cyp61">'[7]NoAm Assump'!$L$16</definedName>
    <definedName name="__________cyp62">'[7]Central Assump'!$L$16</definedName>
    <definedName name="__________cyp63">'[7]Mexico Assump'!$L$16</definedName>
    <definedName name="__________cyp64">'[7]Midwest Assump'!$L$16</definedName>
    <definedName name="__________cyp65">'[7]Northeast Assump'!$L$16</definedName>
    <definedName name="__________cyp66">'[7]Pacific Assump'!$L$16</definedName>
    <definedName name="__________cyp67">'[7]Southeast Assump'!$L$16</definedName>
    <definedName name="__________DB729999">[4]Corporate!#REF!</definedName>
    <definedName name="__________DPU95">[5]model!#REF!</definedName>
    <definedName name="__________EPU01">#REF!</definedName>
    <definedName name="__________EPU02">#REF!</definedName>
    <definedName name="__________EPU03">#REF!</definedName>
    <definedName name="__________EPU04">#REF!</definedName>
    <definedName name="__________EPU96">#REF!</definedName>
    <definedName name="__________EPU97">#REF!</definedName>
    <definedName name="__________EPU98">#REF!</definedName>
    <definedName name="__________EPU99">#REF!</definedName>
    <definedName name="__________INC01">[5]model!#REF!</definedName>
    <definedName name="__________INC02">[5]model!#REF!</definedName>
    <definedName name="__________INC03">[5]model!#REF!</definedName>
    <definedName name="__________INC04">[5]model!#REF!</definedName>
    <definedName name="__________INC05">[5]model!#REF!</definedName>
    <definedName name="__________INC95">[5]model!#REF!</definedName>
    <definedName name="__________INC96">[5]model!#REF!</definedName>
    <definedName name="__________INC97">[5]model!#REF!</definedName>
    <definedName name="__________INC98">[5]model!#REF!</definedName>
    <definedName name="__________INC99">[5]model!#REF!</definedName>
    <definedName name="__________MGF197">[5]model!#REF!</definedName>
    <definedName name="__________MGF198">[5]model!#REF!</definedName>
    <definedName name="__________MGF199">[5]model!#REF!</definedName>
    <definedName name="__________MGF297">[5]model!#REF!</definedName>
    <definedName name="__________MGF298">[5]model!#REF!</definedName>
    <definedName name="__________MGF299">[5]model!#REF!</definedName>
    <definedName name="__________NTA01">[5]model!#REF!</definedName>
    <definedName name="__________NTA02">[5]model!#REF!</definedName>
    <definedName name="__________NTA03">[5]model!#REF!</definedName>
    <definedName name="__________NTA04">[5]model!#REF!</definedName>
    <definedName name="__________NTA05">[5]model!#REF!</definedName>
    <definedName name="__________NTA95">[5]model!#REF!</definedName>
    <definedName name="__________NTA98">[5]model!#REF!</definedName>
    <definedName name="__________NTA99">[5]model!#REF!</definedName>
    <definedName name="__________nys11">'[7]Central Assump'!$L$18</definedName>
    <definedName name="__________nys12">'[7]Mexico Assump'!$L$18</definedName>
    <definedName name="__________nys13">'[7]Midwest Assump'!$L$18</definedName>
    <definedName name="__________nys14">'[7]Northeast Assump'!$L$18</definedName>
    <definedName name="__________nys15">'[7]Pacific Assump'!$L$18</definedName>
    <definedName name="__________nys16">'[7]Southeast Assump'!$L$18</definedName>
    <definedName name="__________nys17">'[7]NoAm Assump'!$L$18</definedName>
    <definedName name="__________nys20">'[7]Central Assump'!$L$18</definedName>
    <definedName name="__________nys21">'[7]Mexico Assump'!$L$18</definedName>
    <definedName name="__________nys22">'[7]Midwest Assump'!$L$18</definedName>
    <definedName name="__________nys23">'[7]Northeast Assump'!$L$18</definedName>
    <definedName name="__________nys24">'[7]Pacific Assump'!$L$18</definedName>
    <definedName name="__________nys25">'[7]Southeast Assump'!$L$18</definedName>
    <definedName name="__________nys26">'[7]NoAm Assump'!$L$18</definedName>
    <definedName name="__________nys30">'[7]NoAm Assump'!$L$18</definedName>
    <definedName name="__________nys31">'[7]Central Assump'!$L$18</definedName>
    <definedName name="__________nys32">'[7]Mexico Assump'!$L$18</definedName>
    <definedName name="__________nys33">'[7]Midwest Assump'!$L$18</definedName>
    <definedName name="__________nys34">'[7]Northeast Assump'!$L$18</definedName>
    <definedName name="__________nys35">'[7]Pacific Assump'!$L$18</definedName>
    <definedName name="__________nys37">'[7]Southeast Assump'!$L$18</definedName>
    <definedName name="__________nys40">'[7]NoAm Assump'!$L$18</definedName>
    <definedName name="__________nys61">'[7]NoAm Assump'!$L$18</definedName>
    <definedName name="__________nys62">'[7]Central Assump'!$L$18</definedName>
    <definedName name="__________nys63">'[7]Mexico Assump'!$L$18</definedName>
    <definedName name="__________nys64">'[7]Midwest Assump'!$L$18</definedName>
    <definedName name="__________nys65">'[7]Northeast Assump'!$L$18</definedName>
    <definedName name="__________nys66">'[7]Pacific Assump'!$L$18</definedName>
    <definedName name="__________nys67">'[7]Southeast Assump'!$L$18</definedName>
    <definedName name="__________PER12">#REF!</definedName>
    <definedName name="__________ret1">#REF!</definedName>
    <definedName name="__________sum2">'[8]Property Information'!$D$8:$IV$198</definedName>
    <definedName name="__________sum3">'[8]Property Information'!$D$8:$IV$198</definedName>
    <definedName name="__________tax2">#REF!</definedName>
    <definedName name="__________tax3">#REF!</definedName>
    <definedName name="__________tax5">[9]Summary!$A$50:$K$87</definedName>
    <definedName name="_________amq1">'[6]Inc Stmt YTD 99'!$C$9:$C$155</definedName>
    <definedName name="_________BAL2">#REF!</definedName>
    <definedName name="_________bye11">'[7]Central Assump'!$L$15</definedName>
    <definedName name="_________bye12">'[7]Mexico Assump'!$L$15</definedName>
    <definedName name="_________bye13">'[7]Midwest Assump'!$L$15</definedName>
    <definedName name="_________bye14">'[7]Northeast Assump'!$L$15</definedName>
    <definedName name="_________bye15">'[7]Pacific Assump'!$L$15</definedName>
    <definedName name="_________bye16">'[7]Southeast Assump'!$L$15</definedName>
    <definedName name="_________bye17">'[7]NoAm Assump'!$L$15</definedName>
    <definedName name="_________bye20">'[7]Central Assump'!$L$15</definedName>
    <definedName name="_________bye21">'[7]Mexico Assump'!$L$15</definedName>
    <definedName name="_________bye22">'[7]Midwest Assump'!$L$15</definedName>
    <definedName name="_________bye23">'[7]Northeast Assump'!$L$15</definedName>
    <definedName name="_________bye24">'[7]Pacific Assump'!$L$15</definedName>
    <definedName name="_________bye25">'[7]Southeast Assump'!$L$15</definedName>
    <definedName name="_________bye26">'[7]NoAm Assump'!$L$15</definedName>
    <definedName name="_________bye30">'[7]NoAm Assump'!$L$15</definedName>
    <definedName name="_________bye31">'[7]Central Assump'!$L$15</definedName>
    <definedName name="_________bye32">'[7]Mexico Assump'!$L$15</definedName>
    <definedName name="_________bye33">'[7]Midwest Assump'!$L$15</definedName>
    <definedName name="_________bye34">'[7]Northeast Assump'!$L$15</definedName>
    <definedName name="_________bye35">'[7]Pacific Assump'!$L$15</definedName>
    <definedName name="_________bye37">'[7]Southeast Assump'!$L$15</definedName>
    <definedName name="_________bye40">'[7]NoAm Assump'!$L$15</definedName>
    <definedName name="_________bye61">'[7]NoAm Assump'!$L$15</definedName>
    <definedName name="_________bye62">'[7]Central Assump'!$L$15</definedName>
    <definedName name="_________bye63">'[7]Mexico Assump'!$L$15</definedName>
    <definedName name="_________bye64">'[7]Midwest Assump'!$L$15</definedName>
    <definedName name="_________bye65">'[7]Northeast Assump'!$L$15</definedName>
    <definedName name="_________bye66">'[7]Pacific Assump'!$L$15</definedName>
    <definedName name="_________bye67">'[7]Southeast Assump'!$L$15</definedName>
    <definedName name="_________bys11">'[7]Central Assump'!$L$17</definedName>
    <definedName name="_________bys12">'[7]Mexico Assump'!$L$17</definedName>
    <definedName name="_________bys13">'[7]Midwest Assump'!$L$17</definedName>
    <definedName name="_________bys14">'[7]Northeast Assump'!$L$17</definedName>
    <definedName name="_________bys15">'[7]Pacific Assump'!$L$17</definedName>
    <definedName name="_________bys16">'[7]Southeast Assump'!$L$17</definedName>
    <definedName name="_________bys17">'[7]NoAm Assump'!$L$17</definedName>
    <definedName name="_________bys20">'[7]Central Assump'!$L$17</definedName>
    <definedName name="_________bys21">'[7]Mexico Assump'!$L$17</definedName>
    <definedName name="_________bys22">'[7]Midwest Assump'!$L$17</definedName>
    <definedName name="_________bys23">'[7]Northeast Assump'!$L$17</definedName>
    <definedName name="_________bys24">'[7]Pacific Assump'!$L$17</definedName>
    <definedName name="_________bys25">'[7]Southeast Assump'!$L$17</definedName>
    <definedName name="_________bys26">'[7]NoAm Assump'!$L$17</definedName>
    <definedName name="_________bys30">'[7]NoAm Assump'!$L$17</definedName>
    <definedName name="_________bys31">'[7]Central Assump'!$L$17</definedName>
    <definedName name="_________bys32">'[7]Mexico Assump'!$L$17</definedName>
    <definedName name="_________bys33">'[7]Midwest Assump'!$L$17</definedName>
    <definedName name="_________bys34">'[7]Northeast Assump'!$L$17</definedName>
    <definedName name="_________bys35">'[7]Pacific Assump'!$L$17</definedName>
    <definedName name="_________bys37">'[7]Southeast Assump'!$L$17</definedName>
    <definedName name="_________bys40">'[7]NoAm Assump'!$L$17</definedName>
    <definedName name="_________bys61">'[7]NoAm Assump'!$L$17</definedName>
    <definedName name="_________bys62">'[7]Central Assump'!$L$17</definedName>
    <definedName name="_________bys63">'[7]Mexico Assump'!$L$17</definedName>
    <definedName name="_________bys64">'[7]Midwest Assump'!$L$17</definedName>
    <definedName name="_________bys65">'[7]Northeast Assump'!$L$17</definedName>
    <definedName name="_________bys66">'[7]Pacific Assump'!$L$17</definedName>
    <definedName name="_________bys67">'[7]Southeast Assump'!$L$17</definedName>
    <definedName name="_________byy11">'[7]Central Assump'!$L$13</definedName>
    <definedName name="_________byy12">'[7]Mexico Assump'!$L$13</definedName>
    <definedName name="_________byy13">'[7]Midwest Assump'!$L$13</definedName>
    <definedName name="_________byy14">'[7]Northeast Assump'!$L$13</definedName>
    <definedName name="_________byy15">'[7]Pacific Assump'!$L$13</definedName>
    <definedName name="_________byy16">'[7]Southeast Assump'!$L$13</definedName>
    <definedName name="_________byy17">'[7]NoAm Assump'!$L$13</definedName>
    <definedName name="_________byy20">'[7]Central Assump'!$L$13</definedName>
    <definedName name="_________byy21">'[7]Mexico Assump'!$L$13</definedName>
    <definedName name="_________byy22">'[7]Midwest Assump'!$L$13</definedName>
    <definedName name="_________byy23">'[7]Northeast Assump'!$L$13</definedName>
    <definedName name="_________byy24">'[7]Pacific Assump'!$L$13</definedName>
    <definedName name="_________byy25">'[7]Southeast Assump'!$L$13</definedName>
    <definedName name="_________byy26">'[7]NoAm Assump'!$L$13</definedName>
    <definedName name="_________byy30">'[7]NoAm Assump'!$L$13</definedName>
    <definedName name="_________byy31">'[7]Central Assump'!$L$13</definedName>
    <definedName name="_________byy32">'[7]Mexico Assump'!$L$13</definedName>
    <definedName name="_________byy33">'[7]Midwest Assump'!$L$13</definedName>
    <definedName name="_________byy34">'[7]Northeast Assump'!$L$13</definedName>
    <definedName name="_________byy35">'[7]Pacific Assump'!$L$13</definedName>
    <definedName name="_________byy37">'[7]Southeast Assump'!$L$13</definedName>
    <definedName name="_________byy40">'[7]NoAm Assump'!$L$13</definedName>
    <definedName name="_________byy61">'[7]NoAm Assump'!$L$13</definedName>
    <definedName name="_________byy62">'[7]Central Assump'!$L$13</definedName>
    <definedName name="_________byy63">'[7]Mexico Assump'!$L$13</definedName>
    <definedName name="_________byy64">'[7]Midwest Assump'!$L$13</definedName>
    <definedName name="_________byy65">'[7]Northeast Assump'!$L$13</definedName>
    <definedName name="_________byy66">'[7]Pacific Assump'!$L$13</definedName>
    <definedName name="_________byy67">'[7]Southeast Assump'!$L$13</definedName>
    <definedName name="_________cil1">#REF!</definedName>
    <definedName name="_________cye11">'[7]Central Assump'!$L$14</definedName>
    <definedName name="_________cye12">'[7]Mexico Assump'!$L$14</definedName>
    <definedName name="_________cye13">'[7]Midwest Assump'!$L$14</definedName>
    <definedName name="_________cye14">'[7]Northeast Assump'!$L$14</definedName>
    <definedName name="_________cye15">'[7]Pacific Assump'!$L$14</definedName>
    <definedName name="_________cye16">'[7]Southeast Assump'!$L$14</definedName>
    <definedName name="_________cye17">'[7]NoAm Assump'!$L$14</definedName>
    <definedName name="_________cye20">'[7]Central Assump'!$L$14</definedName>
    <definedName name="_________cye21">'[7]Mexico Assump'!$L$14</definedName>
    <definedName name="_________cye22">'[7]Midwest Assump'!$L$14</definedName>
    <definedName name="_________cye23">'[7]Northeast Assump'!$L$14</definedName>
    <definedName name="_________cye24">'[7]Pacific Assump'!$L$14</definedName>
    <definedName name="_________cye25">'[7]Southeast Assump'!$L$14</definedName>
    <definedName name="_________cye26">'[7]NoAm Assump'!$L$14</definedName>
    <definedName name="_________cye30">'[7]NoAm Assump'!$L$14</definedName>
    <definedName name="_________cye31">'[7]Central Assump'!$L$14</definedName>
    <definedName name="_________cye32">'[7]Mexico Assump'!$L$14</definedName>
    <definedName name="_________cye33">'[7]Midwest Assump'!$L$14</definedName>
    <definedName name="_________cye34">'[7]Northeast Assump'!$L$14</definedName>
    <definedName name="_________cye35">'[7]Pacific Assump'!$L$14</definedName>
    <definedName name="_________cye36">'[7]Southeast Assump'!$L$14</definedName>
    <definedName name="_________cye37">'[7]Southeast Assump'!$L$14</definedName>
    <definedName name="_________cye40">'[7]NoAm Assump'!$L$14</definedName>
    <definedName name="_________cye61">'[7]NoAm Assump'!$L$14</definedName>
    <definedName name="_________cye62">'[7]Central Assump'!$L$14</definedName>
    <definedName name="_________cye63">'[7]Mexico Assump'!$L$14</definedName>
    <definedName name="_________cye64">'[7]Midwest Assump'!$L$14</definedName>
    <definedName name="_________cye65">'[7]Northeast Assump'!$L$14</definedName>
    <definedName name="_________cye66">'[7]Pacific Assump'!$L$14</definedName>
    <definedName name="_________cye67">'[7]Southeast Assump'!$L$14</definedName>
    <definedName name="_________cyp11">'[7]Central Assump'!$L$16</definedName>
    <definedName name="_________cyp12">'[7]Mexico Assump'!$L$16</definedName>
    <definedName name="_________cyp13">'[7]Midwest Assump'!$L$16</definedName>
    <definedName name="_________cyp14">'[7]Northeast Assump'!$L$16</definedName>
    <definedName name="_________cyp15">'[7]Pacific Assump'!$L$16</definedName>
    <definedName name="_________cyp16">'[7]Southeast Assump'!$L$16</definedName>
    <definedName name="_________cyp17">'[7]NoAm Assump'!$L$16</definedName>
    <definedName name="_________cyp20">'[7]Central Assump'!$L$16</definedName>
    <definedName name="_________cyp21">'[7]Mexico Assump'!$L$16</definedName>
    <definedName name="_________cyp22">'[7]Midwest Assump'!$L$16</definedName>
    <definedName name="_________cyp23">'[7]Northeast Assump'!$L$16</definedName>
    <definedName name="_________cyp24">'[7]Pacific Assump'!$L$16</definedName>
    <definedName name="_________cyp25">'[7]Southeast Assump'!$L$16</definedName>
    <definedName name="_________cyp26">'[7]NoAm Assump'!$L$16</definedName>
    <definedName name="_________cyp30">'[7]NoAm Assump'!$L$16</definedName>
    <definedName name="_________cyp31">'[7]Central Assump'!$L$16</definedName>
    <definedName name="_________cyp32">'[7]Mexico Assump'!$L$16</definedName>
    <definedName name="_________cyp33">'[7]Midwest Assump'!$L$16</definedName>
    <definedName name="_________cyp34">'[7]Northeast Assump'!$L$16</definedName>
    <definedName name="_________cyp35">'[7]Pacific Assump'!$L$16</definedName>
    <definedName name="_________cyp37">'[7]Southeast Assump'!$L$16</definedName>
    <definedName name="_________cyp40">'[7]NoAm Assump'!$L$16</definedName>
    <definedName name="_________cyp61">'[7]NoAm Assump'!$L$16</definedName>
    <definedName name="_________cyp62">'[7]Central Assump'!$L$16</definedName>
    <definedName name="_________cyp63">'[7]Mexico Assump'!$L$16</definedName>
    <definedName name="_________cyp64">'[7]Midwest Assump'!$L$16</definedName>
    <definedName name="_________cyp65">'[7]Northeast Assump'!$L$16</definedName>
    <definedName name="_________cyp66">'[7]Pacific Assump'!$L$16</definedName>
    <definedName name="_________cyp67">'[7]Southeast Assump'!$L$16</definedName>
    <definedName name="_________DB729999">[4]Corporate!#REF!</definedName>
    <definedName name="_________DPU95">[5]model!#REF!</definedName>
    <definedName name="_________EPU01">#REF!</definedName>
    <definedName name="_________EPU02">#REF!</definedName>
    <definedName name="_________EPU03">#REF!</definedName>
    <definedName name="_________EPU04">#REF!</definedName>
    <definedName name="_________EPU96">#REF!</definedName>
    <definedName name="_________EPU97">#REF!</definedName>
    <definedName name="_________EPU98">#REF!</definedName>
    <definedName name="_________EPU99">#REF!</definedName>
    <definedName name="_________INC01">[5]model!#REF!</definedName>
    <definedName name="_________INC02">[5]model!#REF!</definedName>
    <definedName name="_________INC03">[5]model!#REF!</definedName>
    <definedName name="_________INC04">[5]model!#REF!</definedName>
    <definedName name="_________INC05">[5]model!#REF!</definedName>
    <definedName name="_________INC95">[5]model!#REF!</definedName>
    <definedName name="_________INC96">[5]model!#REF!</definedName>
    <definedName name="_________INC97">[5]model!#REF!</definedName>
    <definedName name="_________INC98">[5]model!#REF!</definedName>
    <definedName name="_________INC99">[5]model!#REF!</definedName>
    <definedName name="_________MGF197">[5]model!#REF!</definedName>
    <definedName name="_________MGF198">[5]model!#REF!</definedName>
    <definedName name="_________MGF199">[5]model!#REF!</definedName>
    <definedName name="_________MGF297">[5]model!#REF!</definedName>
    <definedName name="_________MGF298">[5]model!#REF!</definedName>
    <definedName name="_________MGF299">[5]model!#REF!</definedName>
    <definedName name="_________n3">#REF!</definedName>
    <definedName name="_________NTA01">[5]model!#REF!</definedName>
    <definedName name="_________NTA02">[5]model!#REF!</definedName>
    <definedName name="_________NTA03">[5]model!#REF!</definedName>
    <definedName name="_________NTA04">[5]model!#REF!</definedName>
    <definedName name="_________NTA05">[5]model!#REF!</definedName>
    <definedName name="_________NTA95">[5]model!#REF!</definedName>
    <definedName name="_________NTA98">[5]model!#REF!</definedName>
    <definedName name="_________NTA99">[5]model!#REF!</definedName>
    <definedName name="_________nys11">'[7]Central Assump'!$L$18</definedName>
    <definedName name="_________nys12">'[7]Mexico Assump'!$L$18</definedName>
    <definedName name="_________nys13">'[7]Midwest Assump'!$L$18</definedName>
    <definedName name="_________nys14">'[7]Northeast Assump'!$L$18</definedName>
    <definedName name="_________nys15">'[7]Pacific Assump'!$L$18</definedName>
    <definedName name="_________nys16">'[7]Southeast Assump'!$L$18</definedName>
    <definedName name="_________nys17">'[7]NoAm Assump'!$L$18</definedName>
    <definedName name="_________nys20">'[7]Central Assump'!$L$18</definedName>
    <definedName name="_________nys21">'[7]Mexico Assump'!$L$18</definedName>
    <definedName name="_________nys22">'[7]Midwest Assump'!$L$18</definedName>
    <definedName name="_________nys23">'[7]Northeast Assump'!$L$18</definedName>
    <definedName name="_________nys24">'[7]Pacific Assump'!$L$18</definedName>
    <definedName name="_________nys25">'[7]Southeast Assump'!$L$18</definedName>
    <definedName name="_________nys26">'[7]NoAm Assump'!$L$18</definedName>
    <definedName name="_________nys30">'[7]NoAm Assump'!$L$18</definedName>
    <definedName name="_________nys31">'[7]Central Assump'!$L$18</definedName>
    <definedName name="_________nys32">'[7]Mexico Assump'!$L$18</definedName>
    <definedName name="_________nys33">'[7]Midwest Assump'!$L$18</definedName>
    <definedName name="_________nys34">'[7]Northeast Assump'!$L$18</definedName>
    <definedName name="_________nys35">'[7]Pacific Assump'!$L$18</definedName>
    <definedName name="_________nys37">'[7]Southeast Assump'!$L$18</definedName>
    <definedName name="_________nys40">'[7]NoAm Assump'!$L$18</definedName>
    <definedName name="_________nys61">'[7]NoAm Assump'!$L$18</definedName>
    <definedName name="_________nys62">'[7]Central Assump'!$L$18</definedName>
    <definedName name="_________nys63">'[7]Mexico Assump'!$L$18</definedName>
    <definedName name="_________nys64">'[7]Midwest Assump'!$L$18</definedName>
    <definedName name="_________nys65">'[7]Northeast Assump'!$L$18</definedName>
    <definedName name="_________nys66">'[7]Pacific Assump'!$L$18</definedName>
    <definedName name="_________nys67">'[7]Southeast Assump'!$L$18</definedName>
    <definedName name="_________PER12">#REF!</definedName>
    <definedName name="_________ret1">#REF!</definedName>
    <definedName name="_________sum2">'[8]Property Information'!$D$8:$IV$198</definedName>
    <definedName name="_________sum3">'[8]Property Information'!$D$8:$IV$198</definedName>
    <definedName name="_________tax2">#REF!</definedName>
    <definedName name="_________tax3">#REF!</definedName>
    <definedName name="_________tax5">[9]Summary!$A$50:$K$87</definedName>
    <definedName name="________amq1">'[6]Inc Stmt YTD 99'!$C$9:$C$155</definedName>
    <definedName name="________BAL2">#REF!</definedName>
    <definedName name="________bye11">'[7]Central Assump'!$L$15</definedName>
    <definedName name="________bye12">'[7]Mexico Assump'!$L$15</definedName>
    <definedName name="________bye13">'[7]Midwest Assump'!$L$15</definedName>
    <definedName name="________bye14">'[7]Northeast Assump'!$L$15</definedName>
    <definedName name="________bye15">'[7]Pacific Assump'!$L$15</definedName>
    <definedName name="________bye16">'[7]Southeast Assump'!$L$15</definedName>
    <definedName name="________bye17">'[7]NoAm Assump'!$L$15</definedName>
    <definedName name="________bye20">'[7]Central Assump'!$L$15</definedName>
    <definedName name="________bye21">'[7]Mexico Assump'!$L$15</definedName>
    <definedName name="________bye22">'[7]Midwest Assump'!$L$15</definedName>
    <definedName name="________bye23">'[7]Northeast Assump'!$L$15</definedName>
    <definedName name="________bye24">'[7]Pacific Assump'!$L$15</definedName>
    <definedName name="________bye25">'[7]Southeast Assump'!$L$15</definedName>
    <definedName name="________bye26">'[7]NoAm Assump'!$L$15</definedName>
    <definedName name="________bye30">'[7]NoAm Assump'!$L$15</definedName>
    <definedName name="________bye31">'[7]Central Assump'!$L$15</definedName>
    <definedName name="________bye32">'[7]Mexico Assump'!$L$15</definedName>
    <definedName name="________bye33">'[7]Midwest Assump'!$L$15</definedName>
    <definedName name="________bye34">'[7]Northeast Assump'!$L$15</definedName>
    <definedName name="________bye35">'[7]Pacific Assump'!$L$15</definedName>
    <definedName name="________bye37">'[7]Southeast Assump'!$L$15</definedName>
    <definedName name="________bye40">'[7]NoAm Assump'!$L$15</definedName>
    <definedName name="________bye61">'[7]NoAm Assump'!$L$15</definedName>
    <definedName name="________bye62">'[7]Central Assump'!$L$15</definedName>
    <definedName name="________bye63">'[7]Mexico Assump'!$L$15</definedName>
    <definedName name="________bye64">'[7]Midwest Assump'!$L$15</definedName>
    <definedName name="________bye65">'[7]Northeast Assump'!$L$15</definedName>
    <definedName name="________bye66">'[7]Pacific Assump'!$L$15</definedName>
    <definedName name="________bye67">'[7]Southeast Assump'!$L$15</definedName>
    <definedName name="________bys11">'[7]Central Assump'!$L$17</definedName>
    <definedName name="________bys12">'[7]Mexico Assump'!$L$17</definedName>
    <definedName name="________bys13">'[7]Midwest Assump'!$L$17</definedName>
    <definedName name="________bys14">'[7]Northeast Assump'!$L$17</definedName>
    <definedName name="________bys15">'[7]Pacific Assump'!$L$17</definedName>
    <definedName name="________bys16">'[7]Southeast Assump'!$L$17</definedName>
    <definedName name="________bys17">'[7]NoAm Assump'!$L$17</definedName>
    <definedName name="________bys20">'[7]Central Assump'!$L$17</definedName>
    <definedName name="________bys21">'[7]Mexico Assump'!$L$17</definedName>
    <definedName name="________bys22">'[7]Midwest Assump'!$L$17</definedName>
    <definedName name="________bys23">'[7]Northeast Assump'!$L$17</definedName>
    <definedName name="________bys24">'[7]Pacific Assump'!$L$17</definedName>
    <definedName name="________bys25">'[7]Southeast Assump'!$L$17</definedName>
    <definedName name="________bys26">'[7]NoAm Assump'!$L$17</definedName>
    <definedName name="________bys30">'[7]NoAm Assump'!$L$17</definedName>
    <definedName name="________bys31">'[7]Central Assump'!$L$17</definedName>
    <definedName name="________bys32">'[7]Mexico Assump'!$L$17</definedName>
    <definedName name="________bys33">'[7]Midwest Assump'!$L$17</definedName>
    <definedName name="________bys34">'[7]Northeast Assump'!$L$17</definedName>
    <definedName name="________bys35">'[7]Pacific Assump'!$L$17</definedName>
    <definedName name="________bys37">'[7]Southeast Assump'!$L$17</definedName>
    <definedName name="________bys40">'[7]NoAm Assump'!$L$17</definedName>
    <definedName name="________bys61">'[7]NoAm Assump'!$L$17</definedName>
    <definedName name="________bys62">'[7]Central Assump'!$L$17</definedName>
    <definedName name="________bys63">'[7]Mexico Assump'!$L$17</definedName>
    <definedName name="________bys64">'[7]Midwest Assump'!$L$17</definedName>
    <definedName name="________bys65">'[7]Northeast Assump'!$L$17</definedName>
    <definedName name="________bys66">'[7]Pacific Assump'!$L$17</definedName>
    <definedName name="________bys67">'[7]Southeast Assump'!$L$17</definedName>
    <definedName name="________byy11">'[7]Central Assump'!$L$13</definedName>
    <definedName name="________byy12">'[7]Mexico Assump'!$L$13</definedName>
    <definedName name="________byy13">'[7]Midwest Assump'!$L$13</definedName>
    <definedName name="________byy14">'[7]Northeast Assump'!$L$13</definedName>
    <definedName name="________byy15">'[7]Pacific Assump'!$L$13</definedName>
    <definedName name="________byy16">'[7]Southeast Assump'!$L$13</definedName>
    <definedName name="________byy17">'[7]NoAm Assump'!$L$13</definedName>
    <definedName name="________byy20">'[7]Central Assump'!$L$13</definedName>
    <definedName name="________byy21">'[7]Mexico Assump'!$L$13</definedName>
    <definedName name="________byy22">'[7]Midwest Assump'!$L$13</definedName>
    <definedName name="________byy23">'[7]Northeast Assump'!$L$13</definedName>
    <definedName name="________byy24">'[7]Pacific Assump'!$L$13</definedName>
    <definedName name="________byy25">'[7]Southeast Assump'!$L$13</definedName>
    <definedName name="________byy26">'[7]NoAm Assump'!$L$13</definedName>
    <definedName name="________byy30">'[7]NoAm Assump'!$L$13</definedName>
    <definedName name="________byy31">'[7]Central Assump'!$L$13</definedName>
    <definedName name="________byy32">'[7]Mexico Assump'!$L$13</definedName>
    <definedName name="________byy33">'[7]Midwest Assump'!$L$13</definedName>
    <definedName name="________byy34">'[7]Northeast Assump'!$L$13</definedName>
    <definedName name="________byy35">'[7]Pacific Assump'!$L$13</definedName>
    <definedName name="________byy37">'[7]Southeast Assump'!$L$13</definedName>
    <definedName name="________byy40">'[7]NoAm Assump'!$L$13</definedName>
    <definedName name="________byy61">'[7]NoAm Assump'!$L$13</definedName>
    <definedName name="________byy62">'[7]Central Assump'!$L$13</definedName>
    <definedName name="________byy63">'[7]Mexico Assump'!$L$13</definedName>
    <definedName name="________byy64">'[7]Midwest Assump'!$L$13</definedName>
    <definedName name="________byy65">'[7]Northeast Assump'!$L$13</definedName>
    <definedName name="________byy66">'[7]Pacific Assump'!$L$13</definedName>
    <definedName name="________byy67">'[7]Southeast Assump'!$L$13</definedName>
    <definedName name="________cil1">#REF!</definedName>
    <definedName name="________cye11">'[7]Central Assump'!$L$14</definedName>
    <definedName name="________cye12">'[7]Mexico Assump'!$L$14</definedName>
    <definedName name="________cye13">'[7]Midwest Assump'!$L$14</definedName>
    <definedName name="________cye14">'[7]Northeast Assump'!$L$14</definedName>
    <definedName name="________cye15">'[7]Pacific Assump'!$L$14</definedName>
    <definedName name="________cye16">'[7]Southeast Assump'!$L$14</definedName>
    <definedName name="________cye17">'[7]NoAm Assump'!$L$14</definedName>
    <definedName name="________cye20">'[7]Central Assump'!$L$14</definedName>
    <definedName name="________cye21">'[7]Mexico Assump'!$L$14</definedName>
    <definedName name="________cye22">'[7]Midwest Assump'!$L$14</definedName>
    <definedName name="________cye23">'[7]Northeast Assump'!$L$14</definedName>
    <definedName name="________cye24">'[7]Pacific Assump'!$L$14</definedName>
    <definedName name="________cye25">'[7]Southeast Assump'!$L$14</definedName>
    <definedName name="________cye26">'[7]NoAm Assump'!$L$14</definedName>
    <definedName name="________cye30">'[7]NoAm Assump'!$L$14</definedName>
    <definedName name="________cye31">'[7]Central Assump'!$L$14</definedName>
    <definedName name="________cye32">'[7]Mexico Assump'!$L$14</definedName>
    <definedName name="________cye33">'[7]Midwest Assump'!$L$14</definedName>
    <definedName name="________cye34">'[7]Northeast Assump'!$L$14</definedName>
    <definedName name="________cye35">'[7]Pacific Assump'!$L$14</definedName>
    <definedName name="________cye36">'[7]Southeast Assump'!$L$14</definedName>
    <definedName name="________cye37">'[7]Southeast Assump'!$L$14</definedName>
    <definedName name="________cye40">'[7]NoAm Assump'!$L$14</definedName>
    <definedName name="________cye61">'[7]NoAm Assump'!$L$14</definedName>
    <definedName name="________cye62">'[7]Central Assump'!$L$14</definedName>
    <definedName name="________cye63">'[7]Mexico Assump'!$L$14</definedName>
    <definedName name="________cye64">'[7]Midwest Assump'!$L$14</definedName>
    <definedName name="________cye65">'[7]Northeast Assump'!$L$14</definedName>
    <definedName name="________cye66">'[7]Pacific Assump'!$L$14</definedName>
    <definedName name="________cye67">'[7]Southeast Assump'!$L$14</definedName>
    <definedName name="________cyp11">'[7]Central Assump'!$L$16</definedName>
    <definedName name="________cyp12">'[7]Mexico Assump'!$L$16</definedName>
    <definedName name="________cyp13">'[7]Midwest Assump'!$L$16</definedName>
    <definedName name="________cyp14">'[7]Northeast Assump'!$L$16</definedName>
    <definedName name="________cyp15">'[7]Pacific Assump'!$L$16</definedName>
    <definedName name="________cyp16">'[7]Southeast Assump'!$L$16</definedName>
    <definedName name="________cyp17">'[7]NoAm Assump'!$L$16</definedName>
    <definedName name="________cyp20">'[7]Central Assump'!$L$16</definedName>
    <definedName name="________cyp21">'[7]Mexico Assump'!$L$16</definedName>
    <definedName name="________cyp22">'[7]Midwest Assump'!$L$16</definedName>
    <definedName name="________cyp23">'[7]Northeast Assump'!$L$16</definedName>
    <definedName name="________cyp24">'[7]Pacific Assump'!$L$16</definedName>
    <definedName name="________cyp25">'[7]Southeast Assump'!$L$16</definedName>
    <definedName name="________cyp26">'[7]NoAm Assump'!$L$16</definedName>
    <definedName name="________cyp30">'[7]NoAm Assump'!$L$16</definedName>
    <definedName name="________cyp31">'[7]Central Assump'!$L$16</definedName>
    <definedName name="________cyp32">'[7]Mexico Assump'!$L$16</definedName>
    <definedName name="________cyp33">'[7]Midwest Assump'!$L$16</definedName>
    <definedName name="________cyp34">'[7]Northeast Assump'!$L$16</definedName>
    <definedName name="________cyp35">'[7]Pacific Assump'!$L$16</definedName>
    <definedName name="________cyp37">'[7]Southeast Assump'!$L$16</definedName>
    <definedName name="________cyp40">'[7]NoAm Assump'!$L$16</definedName>
    <definedName name="________cyp61">'[7]NoAm Assump'!$L$16</definedName>
    <definedName name="________cyp62">'[7]Central Assump'!$L$16</definedName>
    <definedName name="________cyp63">'[7]Mexico Assump'!$L$16</definedName>
    <definedName name="________cyp64">'[7]Midwest Assump'!$L$16</definedName>
    <definedName name="________cyp65">'[7]Northeast Assump'!$L$16</definedName>
    <definedName name="________cyp66">'[7]Pacific Assump'!$L$16</definedName>
    <definedName name="________cyp67">'[7]Southeast Assump'!$L$16</definedName>
    <definedName name="________DB729999">[10]Corporate!#REF!</definedName>
    <definedName name="________DPU95">[11]model!#REF!</definedName>
    <definedName name="________EPU01">#REF!</definedName>
    <definedName name="________EPU02">#REF!</definedName>
    <definedName name="________EPU03">#REF!</definedName>
    <definedName name="________EPU04">#REF!</definedName>
    <definedName name="________EPU96">#REF!</definedName>
    <definedName name="________EPU97">#REF!</definedName>
    <definedName name="________EPU98">#REF!</definedName>
    <definedName name="________EPU99">#REF!</definedName>
    <definedName name="________INC01">[11]model!#REF!</definedName>
    <definedName name="________INC02">[11]model!#REF!</definedName>
    <definedName name="________INC03">[11]model!#REF!</definedName>
    <definedName name="________INC04">[11]model!#REF!</definedName>
    <definedName name="________INC05">[11]model!#REF!</definedName>
    <definedName name="________INC95">[11]model!#REF!</definedName>
    <definedName name="________INC96">[11]model!#REF!</definedName>
    <definedName name="________INC97">[11]model!#REF!</definedName>
    <definedName name="________INC98">[11]model!#REF!</definedName>
    <definedName name="________INC99">[11]model!#REF!</definedName>
    <definedName name="________MGF197">[11]model!#REF!</definedName>
    <definedName name="________MGF198">[11]model!#REF!</definedName>
    <definedName name="________MGF199">[11]model!#REF!</definedName>
    <definedName name="________MGF297">[11]model!#REF!</definedName>
    <definedName name="________MGF298">[11]model!#REF!</definedName>
    <definedName name="________MGF299">[11]model!#REF!</definedName>
    <definedName name="________n3">#REF!</definedName>
    <definedName name="________NTA01">[11]model!#REF!</definedName>
    <definedName name="________NTA02">[11]model!#REF!</definedName>
    <definedName name="________NTA03">[11]model!#REF!</definedName>
    <definedName name="________NTA04">[11]model!#REF!</definedName>
    <definedName name="________NTA05">[11]model!#REF!</definedName>
    <definedName name="________NTA95">[11]model!#REF!</definedName>
    <definedName name="________NTA98">[11]model!#REF!</definedName>
    <definedName name="________NTA99">[11]model!#REF!</definedName>
    <definedName name="________nys11">'[7]Central Assump'!$L$18</definedName>
    <definedName name="________nys12">'[7]Mexico Assump'!$L$18</definedName>
    <definedName name="________nys13">'[7]Midwest Assump'!$L$18</definedName>
    <definedName name="________nys14">'[7]Northeast Assump'!$L$18</definedName>
    <definedName name="________nys15">'[7]Pacific Assump'!$L$18</definedName>
    <definedName name="________nys16">'[7]Southeast Assump'!$L$18</definedName>
    <definedName name="________nys17">'[7]NoAm Assump'!$L$18</definedName>
    <definedName name="________nys20">'[7]Central Assump'!$L$18</definedName>
    <definedName name="________nys21">'[7]Mexico Assump'!$L$18</definedName>
    <definedName name="________nys22">'[7]Midwest Assump'!$L$18</definedName>
    <definedName name="________nys23">'[7]Northeast Assump'!$L$18</definedName>
    <definedName name="________nys24">'[7]Pacific Assump'!$L$18</definedName>
    <definedName name="________nys25">'[7]Southeast Assump'!$L$18</definedName>
    <definedName name="________nys26">'[7]NoAm Assump'!$L$18</definedName>
    <definedName name="________nys30">'[7]NoAm Assump'!$L$18</definedName>
    <definedName name="________nys31">'[7]Central Assump'!$L$18</definedName>
    <definedName name="________nys32">'[7]Mexico Assump'!$L$18</definedName>
    <definedName name="________nys33">'[7]Midwest Assump'!$L$18</definedName>
    <definedName name="________nys34">'[7]Northeast Assump'!$L$18</definedName>
    <definedName name="________nys35">'[7]Pacific Assump'!$L$18</definedName>
    <definedName name="________nys37">'[7]Southeast Assump'!$L$18</definedName>
    <definedName name="________nys40">'[7]NoAm Assump'!$L$18</definedName>
    <definedName name="________nys61">'[7]NoAm Assump'!$L$18</definedName>
    <definedName name="________nys62">'[7]Central Assump'!$L$18</definedName>
    <definedName name="________nys63">'[7]Mexico Assump'!$L$18</definedName>
    <definedName name="________nys64">'[7]Midwest Assump'!$L$18</definedName>
    <definedName name="________nys65">'[7]Northeast Assump'!$L$18</definedName>
    <definedName name="________nys66">'[7]Pacific Assump'!$L$18</definedName>
    <definedName name="________nys67">'[7]Southeast Assump'!$L$18</definedName>
    <definedName name="________PER12">#REF!</definedName>
    <definedName name="________ret1">#REF!</definedName>
    <definedName name="________sum2">'[8]Property Information'!$D$8:$IV$198</definedName>
    <definedName name="________sum3">'[8]Property Information'!$D$8:$IV$198</definedName>
    <definedName name="________tax2">#REF!</definedName>
    <definedName name="________tax3">#REF!</definedName>
    <definedName name="________tax5">[9]Summary!$A$50:$K$87</definedName>
    <definedName name="_______amq1">'[6]Inc Stmt YTD 99'!$C$9:$C$155</definedName>
    <definedName name="_______BAL2">#REF!</definedName>
    <definedName name="_______bye11">'[7]Central Assump'!$L$15</definedName>
    <definedName name="_______bye12">'[7]Mexico Assump'!$L$15</definedName>
    <definedName name="_______bye13">'[7]Midwest Assump'!$L$15</definedName>
    <definedName name="_______bye14">'[7]Northeast Assump'!$L$15</definedName>
    <definedName name="_______bye15">'[7]Pacific Assump'!$L$15</definedName>
    <definedName name="_______bye16">'[7]Southeast Assump'!$L$15</definedName>
    <definedName name="_______bye17">'[7]NoAm Assump'!$L$15</definedName>
    <definedName name="_______bye20">'[7]Central Assump'!$L$15</definedName>
    <definedName name="_______bye21">'[7]Mexico Assump'!$L$15</definedName>
    <definedName name="_______bye22">'[7]Midwest Assump'!$L$15</definedName>
    <definedName name="_______bye23">'[7]Northeast Assump'!$L$15</definedName>
    <definedName name="_______bye24">'[7]Pacific Assump'!$L$15</definedName>
    <definedName name="_______bye25">'[7]Southeast Assump'!$L$15</definedName>
    <definedName name="_______bye26">'[7]NoAm Assump'!$L$15</definedName>
    <definedName name="_______bye30">'[7]NoAm Assump'!$L$15</definedName>
    <definedName name="_______bye31">'[7]Central Assump'!$L$15</definedName>
    <definedName name="_______bye32">'[7]Mexico Assump'!$L$15</definedName>
    <definedName name="_______bye33">'[7]Midwest Assump'!$L$15</definedName>
    <definedName name="_______bye34">'[7]Northeast Assump'!$L$15</definedName>
    <definedName name="_______bye35">'[7]Pacific Assump'!$L$15</definedName>
    <definedName name="_______bye37">'[7]Southeast Assump'!$L$15</definedName>
    <definedName name="_______bye40">'[7]NoAm Assump'!$L$15</definedName>
    <definedName name="_______bye61">'[7]NoAm Assump'!$L$15</definedName>
    <definedName name="_______bye62">'[7]Central Assump'!$L$15</definedName>
    <definedName name="_______bye63">'[7]Mexico Assump'!$L$15</definedName>
    <definedName name="_______bye64">'[7]Midwest Assump'!$L$15</definedName>
    <definedName name="_______bye65">'[7]Northeast Assump'!$L$15</definedName>
    <definedName name="_______bye66">'[7]Pacific Assump'!$L$15</definedName>
    <definedName name="_______bye67">'[7]Southeast Assump'!$L$15</definedName>
    <definedName name="_______bys11">'[7]Central Assump'!$L$17</definedName>
    <definedName name="_______bys12">'[7]Mexico Assump'!$L$17</definedName>
    <definedName name="_______bys13">'[7]Midwest Assump'!$L$17</definedName>
    <definedName name="_______bys14">'[7]Northeast Assump'!$L$17</definedName>
    <definedName name="_______bys15">'[7]Pacific Assump'!$L$17</definedName>
    <definedName name="_______bys16">'[7]Southeast Assump'!$L$17</definedName>
    <definedName name="_______bys17">'[7]NoAm Assump'!$L$17</definedName>
    <definedName name="_______bys20">'[7]Central Assump'!$L$17</definedName>
    <definedName name="_______bys21">'[7]Mexico Assump'!$L$17</definedName>
    <definedName name="_______bys22">'[7]Midwest Assump'!$L$17</definedName>
    <definedName name="_______bys23">'[7]Northeast Assump'!$L$17</definedName>
    <definedName name="_______bys24">'[7]Pacific Assump'!$L$17</definedName>
    <definedName name="_______bys25">'[7]Southeast Assump'!$L$17</definedName>
    <definedName name="_______bys26">'[7]NoAm Assump'!$L$17</definedName>
    <definedName name="_______bys30">'[7]NoAm Assump'!$L$17</definedName>
    <definedName name="_______bys31">'[7]Central Assump'!$L$17</definedName>
    <definedName name="_______bys32">'[7]Mexico Assump'!$L$17</definedName>
    <definedName name="_______bys33">'[7]Midwest Assump'!$L$17</definedName>
    <definedName name="_______bys34">'[7]Northeast Assump'!$L$17</definedName>
    <definedName name="_______bys35">'[7]Pacific Assump'!$L$17</definedName>
    <definedName name="_______bys37">'[7]Southeast Assump'!$L$17</definedName>
    <definedName name="_______bys40">'[7]NoAm Assump'!$L$17</definedName>
    <definedName name="_______bys61">'[7]NoAm Assump'!$L$17</definedName>
    <definedName name="_______bys62">'[7]Central Assump'!$L$17</definedName>
    <definedName name="_______bys63">'[7]Mexico Assump'!$L$17</definedName>
    <definedName name="_______bys64">'[7]Midwest Assump'!$L$17</definedName>
    <definedName name="_______bys65">'[7]Northeast Assump'!$L$17</definedName>
    <definedName name="_______bys66">'[7]Pacific Assump'!$L$17</definedName>
    <definedName name="_______bys67">'[7]Southeast Assump'!$L$17</definedName>
    <definedName name="_______byy11">'[7]Central Assump'!$L$13</definedName>
    <definedName name="_______byy12">'[7]Mexico Assump'!$L$13</definedName>
    <definedName name="_______byy13">'[7]Midwest Assump'!$L$13</definedName>
    <definedName name="_______byy14">'[7]Northeast Assump'!$L$13</definedName>
    <definedName name="_______byy15">'[7]Pacific Assump'!$L$13</definedName>
    <definedName name="_______byy16">'[7]Southeast Assump'!$L$13</definedName>
    <definedName name="_______byy17">'[7]NoAm Assump'!$L$13</definedName>
    <definedName name="_______byy20">'[7]Central Assump'!$L$13</definedName>
    <definedName name="_______byy21">'[7]Mexico Assump'!$L$13</definedName>
    <definedName name="_______byy22">'[7]Midwest Assump'!$L$13</definedName>
    <definedName name="_______byy23">'[7]Northeast Assump'!$L$13</definedName>
    <definedName name="_______byy24">'[7]Pacific Assump'!$L$13</definedName>
    <definedName name="_______byy25">'[7]Southeast Assump'!$L$13</definedName>
    <definedName name="_______byy26">'[7]NoAm Assump'!$L$13</definedName>
    <definedName name="_______byy30">'[7]NoAm Assump'!$L$13</definedName>
    <definedName name="_______byy31">'[7]Central Assump'!$L$13</definedName>
    <definedName name="_______byy32">'[7]Mexico Assump'!$L$13</definedName>
    <definedName name="_______byy33">'[7]Midwest Assump'!$L$13</definedName>
    <definedName name="_______byy34">'[7]Northeast Assump'!$L$13</definedName>
    <definedName name="_______byy35">'[7]Pacific Assump'!$L$13</definedName>
    <definedName name="_______byy37">'[7]Southeast Assump'!$L$13</definedName>
    <definedName name="_______byy40">'[7]NoAm Assump'!$L$13</definedName>
    <definedName name="_______byy61">'[7]NoAm Assump'!$L$13</definedName>
    <definedName name="_______byy62">'[7]Central Assump'!$L$13</definedName>
    <definedName name="_______byy63">'[7]Mexico Assump'!$L$13</definedName>
    <definedName name="_______byy64">'[7]Midwest Assump'!$L$13</definedName>
    <definedName name="_______byy65">'[7]Northeast Assump'!$L$13</definedName>
    <definedName name="_______byy66">'[7]Pacific Assump'!$L$13</definedName>
    <definedName name="_______byy67">'[7]Southeast Assump'!$L$13</definedName>
    <definedName name="_______cil1">#REF!</definedName>
    <definedName name="_______cye11">'[7]Central Assump'!$L$14</definedName>
    <definedName name="_______cye12">'[7]Mexico Assump'!$L$14</definedName>
    <definedName name="_______cye13">'[7]Midwest Assump'!$L$14</definedName>
    <definedName name="_______cye14">'[7]Northeast Assump'!$L$14</definedName>
    <definedName name="_______cye15">'[7]Pacific Assump'!$L$14</definedName>
    <definedName name="_______cye16">'[7]Southeast Assump'!$L$14</definedName>
    <definedName name="_______cye17">'[7]NoAm Assump'!$L$14</definedName>
    <definedName name="_______cye20">'[7]Central Assump'!$L$14</definedName>
    <definedName name="_______cye21">'[7]Mexico Assump'!$L$14</definedName>
    <definedName name="_______cye22">'[7]Midwest Assump'!$L$14</definedName>
    <definedName name="_______cye23">'[7]Northeast Assump'!$L$14</definedName>
    <definedName name="_______cye24">'[7]Pacific Assump'!$L$14</definedName>
    <definedName name="_______cye25">'[7]Southeast Assump'!$L$14</definedName>
    <definedName name="_______cye26">'[7]NoAm Assump'!$L$14</definedName>
    <definedName name="_______cye30">'[7]NoAm Assump'!$L$14</definedName>
    <definedName name="_______cye31">'[7]Central Assump'!$L$14</definedName>
    <definedName name="_______cye32">'[7]Mexico Assump'!$L$14</definedName>
    <definedName name="_______cye33">'[7]Midwest Assump'!$L$14</definedName>
    <definedName name="_______cye34">'[7]Northeast Assump'!$L$14</definedName>
    <definedName name="_______cye35">'[7]Pacific Assump'!$L$14</definedName>
    <definedName name="_______cye36">'[7]Southeast Assump'!$L$14</definedName>
    <definedName name="_______cye37">'[7]Southeast Assump'!$L$14</definedName>
    <definedName name="_______cye40">'[7]NoAm Assump'!$L$14</definedName>
    <definedName name="_______cye61">'[7]NoAm Assump'!$L$14</definedName>
    <definedName name="_______cye62">'[7]Central Assump'!$L$14</definedName>
    <definedName name="_______cye63">'[7]Mexico Assump'!$L$14</definedName>
    <definedName name="_______cye64">'[7]Midwest Assump'!$L$14</definedName>
    <definedName name="_______cye65">'[7]Northeast Assump'!$L$14</definedName>
    <definedName name="_______cye66">'[7]Pacific Assump'!$L$14</definedName>
    <definedName name="_______cye67">'[7]Southeast Assump'!$L$14</definedName>
    <definedName name="_______cyp11">'[7]Central Assump'!$L$16</definedName>
    <definedName name="_______cyp12">'[7]Mexico Assump'!$L$16</definedName>
    <definedName name="_______cyp13">'[7]Midwest Assump'!$L$16</definedName>
    <definedName name="_______cyp14">'[7]Northeast Assump'!$L$16</definedName>
    <definedName name="_______cyp15">'[7]Pacific Assump'!$L$16</definedName>
    <definedName name="_______cyp16">'[7]Southeast Assump'!$L$16</definedName>
    <definedName name="_______cyp17">'[7]NoAm Assump'!$L$16</definedName>
    <definedName name="_______cyp20">'[7]Central Assump'!$L$16</definedName>
    <definedName name="_______cyp21">'[7]Mexico Assump'!$L$16</definedName>
    <definedName name="_______cyp22">'[7]Midwest Assump'!$L$16</definedName>
    <definedName name="_______cyp23">'[7]Northeast Assump'!$L$16</definedName>
    <definedName name="_______cyp24">'[7]Pacific Assump'!$L$16</definedName>
    <definedName name="_______cyp25">'[7]Southeast Assump'!$L$16</definedName>
    <definedName name="_______cyp26">'[7]NoAm Assump'!$L$16</definedName>
    <definedName name="_______cyp30">'[7]NoAm Assump'!$L$16</definedName>
    <definedName name="_______cyp31">'[7]Central Assump'!$L$16</definedName>
    <definedName name="_______cyp32">'[7]Mexico Assump'!$L$16</definedName>
    <definedName name="_______cyp33">'[7]Midwest Assump'!$L$16</definedName>
    <definedName name="_______cyp34">'[7]Northeast Assump'!$L$16</definedName>
    <definedName name="_______cyp35">'[7]Pacific Assump'!$L$16</definedName>
    <definedName name="_______cyp37">'[7]Southeast Assump'!$L$16</definedName>
    <definedName name="_______cyp40">'[7]NoAm Assump'!$L$16</definedName>
    <definedName name="_______cyp61">'[7]NoAm Assump'!$L$16</definedName>
    <definedName name="_______cyp62">'[7]Central Assump'!$L$16</definedName>
    <definedName name="_______cyp63">'[7]Mexico Assump'!$L$16</definedName>
    <definedName name="_______cyp64">'[7]Midwest Assump'!$L$16</definedName>
    <definedName name="_______cyp65">'[7]Northeast Assump'!$L$16</definedName>
    <definedName name="_______cyp66">'[7]Pacific Assump'!$L$16</definedName>
    <definedName name="_______cyp67">'[7]Southeast Assump'!$L$16</definedName>
    <definedName name="_______DB729999">[10]Corporate!#REF!</definedName>
    <definedName name="_______DPU95">[11]model!#REF!</definedName>
    <definedName name="_______EPU01">#REF!</definedName>
    <definedName name="_______EPU02">#REF!</definedName>
    <definedName name="_______EPU03">#REF!</definedName>
    <definedName name="_______EPU04">#REF!</definedName>
    <definedName name="_______EPU96">#REF!</definedName>
    <definedName name="_______EPU97">#REF!</definedName>
    <definedName name="_______EPU98">#REF!</definedName>
    <definedName name="_______EPU99">#REF!</definedName>
    <definedName name="_______INC01">[11]model!#REF!</definedName>
    <definedName name="_______INC02">[11]model!#REF!</definedName>
    <definedName name="_______INC03">[11]model!#REF!</definedName>
    <definedName name="_______INC04">[11]model!#REF!</definedName>
    <definedName name="_______INC05">[11]model!#REF!</definedName>
    <definedName name="_______INC95">[11]model!#REF!</definedName>
    <definedName name="_______INC96">[11]model!#REF!</definedName>
    <definedName name="_______INC97">[11]model!#REF!</definedName>
    <definedName name="_______INC98">[11]model!#REF!</definedName>
    <definedName name="_______INC99">[11]model!#REF!</definedName>
    <definedName name="_______MGF197">[11]model!#REF!</definedName>
    <definedName name="_______MGF198">[11]model!#REF!</definedName>
    <definedName name="_______MGF199">[11]model!#REF!</definedName>
    <definedName name="_______MGF297">[11]model!#REF!</definedName>
    <definedName name="_______MGF298">[11]model!#REF!</definedName>
    <definedName name="_______MGF299">[11]model!#REF!</definedName>
    <definedName name="_______n3">#REF!</definedName>
    <definedName name="_______NTA01">[11]model!#REF!</definedName>
    <definedName name="_______NTA02">[11]model!#REF!</definedName>
    <definedName name="_______NTA03">[11]model!#REF!</definedName>
    <definedName name="_______NTA04">[11]model!#REF!</definedName>
    <definedName name="_______NTA05">[11]model!#REF!</definedName>
    <definedName name="_______NTA95">[11]model!#REF!</definedName>
    <definedName name="_______NTA98">[11]model!#REF!</definedName>
    <definedName name="_______NTA99">[11]model!#REF!</definedName>
    <definedName name="_______nys11">'[7]Central Assump'!$L$18</definedName>
    <definedName name="_______nys12">'[7]Mexico Assump'!$L$18</definedName>
    <definedName name="_______nys13">'[7]Midwest Assump'!$L$18</definedName>
    <definedName name="_______nys14">'[7]Northeast Assump'!$L$18</definedName>
    <definedName name="_______nys15">'[7]Pacific Assump'!$L$18</definedName>
    <definedName name="_______nys16">'[7]Southeast Assump'!$L$18</definedName>
    <definedName name="_______nys17">'[7]NoAm Assump'!$L$18</definedName>
    <definedName name="_______nys20">'[7]Central Assump'!$L$18</definedName>
    <definedName name="_______nys21">'[7]Mexico Assump'!$L$18</definedName>
    <definedName name="_______nys22">'[7]Midwest Assump'!$L$18</definedName>
    <definedName name="_______nys23">'[7]Northeast Assump'!$L$18</definedName>
    <definedName name="_______nys24">'[7]Pacific Assump'!$L$18</definedName>
    <definedName name="_______nys25">'[7]Southeast Assump'!$L$18</definedName>
    <definedName name="_______nys26">'[7]NoAm Assump'!$L$18</definedName>
    <definedName name="_______nys30">'[7]NoAm Assump'!$L$18</definedName>
    <definedName name="_______nys31">'[7]Central Assump'!$L$18</definedName>
    <definedName name="_______nys32">'[7]Mexico Assump'!$L$18</definedName>
    <definedName name="_______nys33">'[7]Midwest Assump'!$L$18</definedName>
    <definedName name="_______nys34">'[7]Northeast Assump'!$L$18</definedName>
    <definedName name="_______nys35">'[7]Pacific Assump'!$L$18</definedName>
    <definedName name="_______nys37">'[7]Southeast Assump'!$L$18</definedName>
    <definedName name="_______nys40">'[7]NoAm Assump'!$L$18</definedName>
    <definedName name="_______nys61">'[7]NoAm Assump'!$L$18</definedName>
    <definedName name="_______nys62">'[7]Central Assump'!$L$18</definedName>
    <definedName name="_______nys63">'[7]Mexico Assump'!$L$18</definedName>
    <definedName name="_______nys64">'[7]Midwest Assump'!$L$18</definedName>
    <definedName name="_______nys65">'[7]Northeast Assump'!$L$18</definedName>
    <definedName name="_______nys66">'[7]Pacific Assump'!$L$18</definedName>
    <definedName name="_______nys67">'[7]Southeast Assump'!$L$18</definedName>
    <definedName name="_______PER12">#REF!</definedName>
    <definedName name="_______ret1">#REF!</definedName>
    <definedName name="_______sum2">'[8]Property Information'!$D$8:$IV$198</definedName>
    <definedName name="_______sum3">'[8]Property Information'!$D$8:$IV$198</definedName>
    <definedName name="_______tax2">#REF!</definedName>
    <definedName name="_______tax3">#REF!</definedName>
    <definedName name="_______tax5">[9]Summary!$A$50:$K$87</definedName>
    <definedName name="______ALT5102">'[12]P&amp;L'!#REF!</definedName>
    <definedName name="______ALT5405">'[12]P&amp;L'!#REF!</definedName>
    <definedName name="______amq1">'[6]Inc Stmt YTD 99'!$C$9:$C$155</definedName>
    <definedName name="______BAL2">#REF!</definedName>
    <definedName name="______BAL2341">[12]Balancesheet!#REF!</definedName>
    <definedName name="______bye11">'[7]Central Assump'!$L$15</definedName>
    <definedName name="______bye12">'[7]Mexico Assump'!$L$15</definedName>
    <definedName name="______bye13">'[7]Midwest Assump'!$L$15</definedName>
    <definedName name="______bye14">'[7]Northeast Assump'!$L$15</definedName>
    <definedName name="______bye15">'[7]Pacific Assump'!$L$15</definedName>
    <definedName name="______bye16">'[7]Southeast Assump'!$L$15</definedName>
    <definedName name="______bye17">'[7]NoAm Assump'!$L$15</definedName>
    <definedName name="______bye20">'[7]Central Assump'!$L$15</definedName>
    <definedName name="______bye21">'[7]Mexico Assump'!$L$15</definedName>
    <definedName name="______bye22">'[7]Midwest Assump'!$L$15</definedName>
    <definedName name="______bye23">'[7]Northeast Assump'!$L$15</definedName>
    <definedName name="______bye24">'[7]Pacific Assump'!$L$15</definedName>
    <definedName name="______bye25">'[7]Southeast Assump'!$L$15</definedName>
    <definedName name="______bye26">'[7]NoAm Assump'!$L$15</definedName>
    <definedName name="______bye30">'[7]NoAm Assump'!$L$15</definedName>
    <definedName name="______bye31">'[7]Central Assump'!$L$15</definedName>
    <definedName name="______bye32">'[7]Mexico Assump'!$L$15</definedName>
    <definedName name="______bye33">'[7]Midwest Assump'!$L$15</definedName>
    <definedName name="______bye34">'[7]Northeast Assump'!$L$15</definedName>
    <definedName name="______bye35">'[7]Pacific Assump'!$L$15</definedName>
    <definedName name="______bye37">'[7]Southeast Assump'!$L$15</definedName>
    <definedName name="______bye40">'[7]NoAm Assump'!$L$15</definedName>
    <definedName name="______bye61">'[7]NoAm Assump'!$L$15</definedName>
    <definedName name="______bye62">'[7]Central Assump'!$L$15</definedName>
    <definedName name="______bye63">'[7]Mexico Assump'!$L$15</definedName>
    <definedName name="______bye64">'[7]Midwest Assump'!$L$15</definedName>
    <definedName name="______bye65">'[7]Northeast Assump'!$L$15</definedName>
    <definedName name="______bye66">'[7]Pacific Assump'!$L$15</definedName>
    <definedName name="______bye67">'[7]Southeast Assump'!$L$15</definedName>
    <definedName name="______bys11">'[7]Central Assump'!$L$17</definedName>
    <definedName name="______bys12">'[7]Mexico Assump'!$L$17</definedName>
    <definedName name="______bys13">'[7]Midwest Assump'!$L$17</definedName>
    <definedName name="______bys14">'[7]Northeast Assump'!$L$17</definedName>
    <definedName name="______bys15">'[7]Pacific Assump'!$L$17</definedName>
    <definedName name="______bys16">'[7]Southeast Assump'!$L$17</definedName>
    <definedName name="______bys17">'[7]NoAm Assump'!$L$17</definedName>
    <definedName name="______bys20">'[7]Central Assump'!$L$17</definedName>
    <definedName name="______bys21">'[7]Mexico Assump'!$L$17</definedName>
    <definedName name="______bys22">'[7]Midwest Assump'!$L$17</definedName>
    <definedName name="______bys23">'[7]Northeast Assump'!$L$17</definedName>
    <definedName name="______bys24">'[7]Pacific Assump'!$L$17</definedName>
    <definedName name="______bys25">'[7]Southeast Assump'!$L$17</definedName>
    <definedName name="______bys26">'[7]NoAm Assump'!$L$17</definedName>
    <definedName name="______bys30">'[7]NoAm Assump'!$L$17</definedName>
    <definedName name="______bys31">'[7]Central Assump'!$L$17</definedName>
    <definedName name="______bys32">'[7]Mexico Assump'!$L$17</definedName>
    <definedName name="______bys33">'[7]Midwest Assump'!$L$17</definedName>
    <definedName name="______bys34">'[7]Northeast Assump'!$L$17</definedName>
    <definedName name="______bys35">'[7]Pacific Assump'!$L$17</definedName>
    <definedName name="______bys37">'[7]Southeast Assump'!$L$17</definedName>
    <definedName name="______bys40">'[7]NoAm Assump'!$L$17</definedName>
    <definedName name="______bys61">'[7]NoAm Assump'!$L$17</definedName>
    <definedName name="______bys62">'[7]Central Assump'!$L$17</definedName>
    <definedName name="______bys63">'[7]Mexico Assump'!$L$17</definedName>
    <definedName name="______bys64">'[7]Midwest Assump'!$L$17</definedName>
    <definedName name="______bys65">'[7]Northeast Assump'!$L$17</definedName>
    <definedName name="______bys66">'[7]Pacific Assump'!$L$17</definedName>
    <definedName name="______bys67">'[7]Southeast Assump'!$L$17</definedName>
    <definedName name="______byy11">'[7]Central Assump'!$L$13</definedName>
    <definedName name="______byy12">'[7]Mexico Assump'!$L$13</definedName>
    <definedName name="______byy13">'[7]Midwest Assump'!$L$13</definedName>
    <definedName name="______byy14">'[7]Northeast Assump'!$L$13</definedName>
    <definedName name="______byy15">'[7]Pacific Assump'!$L$13</definedName>
    <definedName name="______byy16">'[7]Southeast Assump'!$L$13</definedName>
    <definedName name="______byy17">'[7]NoAm Assump'!$L$13</definedName>
    <definedName name="______byy20">'[7]Central Assump'!$L$13</definedName>
    <definedName name="______byy21">'[7]Mexico Assump'!$L$13</definedName>
    <definedName name="______byy22">'[7]Midwest Assump'!$L$13</definedName>
    <definedName name="______byy23">'[7]Northeast Assump'!$L$13</definedName>
    <definedName name="______byy24">'[7]Pacific Assump'!$L$13</definedName>
    <definedName name="______byy25">'[7]Southeast Assump'!$L$13</definedName>
    <definedName name="______byy26">'[7]NoAm Assump'!$L$13</definedName>
    <definedName name="______byy30">'[7]NoAm Assump'!$L$13</definedName>
    <definedName name="______byy31">'[7]Central Assump'!$L$13</definedName>
    <definedName name="______byy32">'[7]Mexico Assump'!$L$13</definedName>
    <definedName name="______byy33">'[7]Midwest Assump'!$L$13</definedName>
    <definedName name="______byy34">'[7]Northeast Assump'!$L$13</definedName>
    <definedName name="______byy35">'[7]Pacific Assump'!$L$13</definedName>
    <definedName name="______byy37">'[7]Southeast Assump'!$L$13</definedName>
    <definedName name="______byy40">'[7]NoAm Assump'!$L$13</definedName>
    <definedName name="______byy61">'[7]NoAm Assump'!$L$13</definedName>
    <definedName name="______byy62">'[7]Central Assump'!$L$13</definedName>
    <definedName name="______byy63">'[7]Mexico Assump'!$L$13</definedName>
    <definedName name="______byy64">'[7]Midwest Assump'!$L$13</definedName>
    <definedName name="______byy65">'[7]Northeast Assump'!$L$13</definedName>
    <definedName name="______byy66">'[7]Pacific Assump'!$L$13</definedName>
    <definedName name="______byy67">'[7]Southeast Assump'!$L$13</definedName>
    <definedName name="______cil1">#REF!</definedName>
    <definedName name="______cye11">'[7]Central Assump'!$L$14</definedName>
    <definedName name="______cye12">'[7]Mexico Assump'!$L$14</definedName>
    <definedName name="______cye13">'[7]Midwest Assump'!$L$14</definedName>
    <definedName name="______cye14">'[7]Northeast Assump'!$L$14</definedName>
    <definedName name="______cye15">'[7]Pacific Assump'!$L$14</definedName>
    <definedName name="______cye16">'[7]Southeast Assump'!$L$14</definedName>
    <definedName name="______cye17">'[7]NoAm Assump'!$L$14</definedName>
    <definedName name="______cye20">'[7]Central Assump'!$L$14</definedName>
    <definedName name="______cye21">'[7]Mexico Assump'!$L$14</definedName>
    <definedName name="______cye22">'[7]Midwest Assump'!$L$14</definedName>
    <definedName name="______cye23">'[7]Northeast Assump'!$L$14</definedName>
    <definedName name="______cye24">'[7]Pacific Assump'!$L$14</definedName>
    <definedName name="______cye25">'[7]Southeast Assump'!$L$14</definedName>
    <definedName name="______cye26">'[7]NoAm Assump'!$L$14</definedName>
    <definedName name="______cye30">'[7]NoAm Assump'!$L$14</definedName>
    <definedName name="______cye31">'[7]Central Assump'!$L$14</definedName>
    <definedName name="______cye32">'[7]Mexico Assump'!$L$14</definedName>
    <definedName name="______cye33">'[7]Midwest Assump'!$L$14</definedName>
    <definedName name="______cye34">'[7]Northeast Assump'!$L$14</definedName>
    <definedName name="______cye35">'[7]Pacific Assump'!$L$14</definedName>
    <definedName name="______cye36">'[7]Southeast Assump'!$L$14</definedName>
    <definedName name="______cye37">'[7]Southeast Assump'!$L$14</definedName>
    <definedName name="______cye40">'[7]NoAm Assump'!$L$14</definedName>
    <definedName name="______cye61">'[7]NoAm Assump'!$L$14</definedName>
    <definedName name="______cye62">'[7]Central Assump'!$L$14</definedName>
    <definedName name="______cye63">'[7]Mexico Assump'!$L$14</definedName>
    <definedName name="______cye64">'[7]Midwest Assump'!$L$14</definedName>
    <definedName name="______cye65">'[7]Northeast Assump'!$L$14</definedName>
    <definedName name="______cye66">'[7]Pacific Assump'!$L$14</definedName>
    <definedName name="______cye67">'[7]Southeast Assump'!$L$14</definedName>
    <definedName name="______cyp11">'[7]Central Assump'!$L$16</definedName>
    <definedName name="______cyp12">'[7]Mexico Assump'!$L$16</definedName>
    <definedName name="______cyp13">'[7]Midwest Assump'!$L$16</definedName>
    <definedName name="______cyp14">'[7]Northeast Assump'!$L$16</definedName>
    <definedName name="______cyp15">'[7]Pacific Assump'!$L$16</definedName>
    <definedName name="______cyp16">'[7]Southeast Assump'!$L$16</definedName>
    <definedName name="______cyp17">'[7]NoAm Assump'!$L$16</definedName>
    <definedName name="______cyp20">'[7]Central Assump'!$L$16</definedName>
    <definedName name="______cyp21">'[7]Mexico Assump'!$L$16</definedName>
    <definedName name="______cyp22">'[7]Midwest Assump'!$L$16</definedName>
    <definedName name="______cyp23">'[7]Northeast Assump'!$L$16</definedName>
    <definedName name="______cyp24">'[7]Pacific Assump'!$L$16</definedName>
    <definedName name="______cyp25">'[7]Southeast Assump'!$L$16</definedName>
    <definedName name="______cyp26">'[7]NoAm Assump'!$L$16</definedName>
    <definedName name="______cyp30">'[7]NoAm Assump'!$L$16</definedName>
    <definedName name="______cyp31">'[7]Central Assump'!$L$16</definedName>
    <definedName name="______cyp32">'[7]Mexico Assump'!$L$16</definedName>
    <definedName name="______cyp33">'[7]Midwest Assump'!$L$16</definedName>
    <definedName name="______cyp34">'[7]Northeast Assump'!$L$16</definedName>
    <definedName name="______cyp35">'[7]Pacific Assump'!$L$16</definedName>
    <definedName name="______cyp37">'[7]Southeast Assump'!$L$16</definedName>
    <definedName name="______cyp40">'[7]NoAm Assump'!$L$16</definedName>
    <definedName name="______cyp61">'[7]NoAm Assump'!$L$16</definedName>
    <definedName name="______cyp62">'[7]Central Assump'!$L$16</definedName>
    <definedName name="______cyp63">'[7]Mexico Assump'!$L$16</definedName>
    <definedName name="______cyp64">'[7]Midwest Assump'!$L$16</definedName>
    <definedName name="______cyp65">'[7]Northeast Assump'!$L$16</definedName>
    <definedName name="______cyp66">'[7]Pacific Assump'!$L$16</definedName>
    <definedName name="______cyp67">'[7]Southeast Assump'!$L$16</definedName>
    <definedName name="______DB729999">[10]Corporate!#REF!</definedName>
    <definedName name="______DPU95">[11]model!#REF!</definedName>
    <definedName name="______EPU01">#REF!</definedName>
    <definedName name="______EPU02">#REF!</definedName>
    <definedName name="______EPU03">#REF!</definedName>
    <definedName name="______EPU04">#REF!</definedName>
    <definedName name="______EPU96">#REF!</definedName>
    <definedName name="______EPU97">#REF!</definedName>
    <definedName name="______EPU98">#REF!</definedName>
    <definedName name="______EPU99">#REF!</definedName>
    <definedName name="______INC01">[11]model!#REF!</definedName>
    <definedName name="______INC02">[11]model!#REF!</definedName>
    <definedName name="______INC03">[11]model!#REF!</definedName>
    <definedName name="______INC04">[11]model!#REF!</definedName>
    <definedName name="______INC05">[11]model!#REF!</definedName>
    <definedName name="______INC95">[11]model!#REF!</definedName>
    <definedName name="______INC96">[11]model!#REF!</definedName>
    <definedName name="______INC97">[11]model!#REF!</definedName>
    <definedName name="______INC98">[11]model!#REF!</definedName>
    <definedName name="______INC99">[11]model!#REF!</definedName>
    <definedName name="______MGF197">[11]model!#REF!</definedName>
    <definedName name="______MGF198">[11]model!#REF!</definedName>
    <definedName name="______MGF199">[11]model!#REF!</definedName>
    <definedName name="______MGF297">[11]model!#REF!</definedName>
    <definedName name="______MGF298">[11]model!#REF!</definedName>
    <definedName name="______MGF299">[11]model!#REF!</definedName>
    <definedName name="______n3">#REF!</definedName>
    <definedName name="______NTA01">[11]model!#REF!</definedName>
    <definedName name="______NTA02">[11]model!#REF!</definedName>
    <definedName name="______NTA03">[11]model!#REF!</definedName>
    <definedName name="______NTA04">[11]model!#REF!</definedName>
    <definedName name="______NTA05">[11]model!#REF!</definedName>
    <definedName name="______NTA95">[11]model!#REF!</definedName>
    <definedName name="______NTA98">[11]model!#REF!</definedName>
    <definedName name="______NTA99">[11]model!#REF!</definedName>
    <definedName name="______nys11">'[7]Central Assump'!$L$18</definedName>
    <definedName name="______nys12">'[7]Mexico Assump'!$L$18</definedName>
    <definedName name="______nys13">'[7]Midwest Assump'!$L$18</definedName>
    <definedName name="______nys14">'[7]Northeast Assump'!$L$18</definedName>
    <definedName name="______nys15">'[7]Pacific Assump'!$L$18</definedName>
    <definedName name="______nys16">'[7]Southeast Assump'!$L$18</definedName>
    <definedName name="______nys17">'[7]NoAm Assump'!$L$18</definedName>
    <definedName name="______nys20">'[7]Central Assump'!$L$18</definedName>
    <definedName name="______nys21">'[7]Mexico Assump'!$L$18</definedName>
    <definedName name="______nys22">'[7]Midwest Assump'!$L$18</definedName>
    <definedName name="______nys23">'[7]Northeast Assump'!$L$18</definedName>
    <definedName name="______nys24">'[7]Pacific Assump'!$L$18</definedName>
    <definedName name="______nys25">'[7]Southeast Assump'!$L$18</definedName>
    <definedName name="______nys26">'[7]NoAm Assump'!$L$18</definedName>
    <definedName name="______nys30">'[7]NoAm Assump'!$L$18</definedName>
    <definedName name="______nys31">'[7]Central Assump'!$L$18</definedName>
    <definedName name="______nys32">'[7]Mexico Assump'!$L$18</definedName>
    <definedName name="______nys33">'[7]Midwest Assump'!$L$18</definedName>
    <definedName name="______nys34">'[7]Northeast Assump'!$L$18</definedName>
    <definedName name="______nys35">'[7]Pacific Assump'!$L$18</definedName>
    <definedName name="______nys37">'[7]Southeast Assump'!$L$18</definedName>
    <definedName name="______nys40">'[7]NoAm Assump'!$L$18</definedName>
    <definedName name="______nys61">'[7]NoAm Assump'!$L$18</definedName>
    <definedName name="______nys62">'[7]Central Assump'!$L$18</definedName>
    <definedName name="______nys63">'[7]Mexico Assump'!$L$18</definedName>
    <definedName name="______nys64">'[7]Midwest Assump'!$L$18</definedName>
    <definedName name="______nys65">'[7]Northeast Assump'!$L$18</definedName>
    <definedName name="______nys66">'[7]Pacific Assump'!$L$18</definedName>
    <definedName name="______nys67">'[7]Southeast Assump'!$L$18</definedName>
    <definedName name="______ret1">#REF!</definedName>
    <definedName name="______sum2">'[8]Property Information'!$D$8:$IV$198</definedName>
    <definedName name="______sum3">'[8]Property Information'!$D$8:$IV$198</definedName>
    <definedName name="______tax2">#REF!</definedName>
    <definedName name="______tax3">#REF!</definedName>
    <definedName name="______tax5">[9]Summary!$A$50:$K$87</definedName>
    <definedName name="_____ALT5102">'[12]P&amp;L'!#REF!</definedName>
    <definedName name="_____ALT5405">'[12]P&amp;L'!#REF!</definedName>
    <definedName name="_____amq1">'[13]Inc Stmt YTD 99'!$C$9:$C$155</definedName>
    <definedName name="_____BAL2">#REF!</definedName>
    <definedName name="_____BAL2341">[12]Balancesheet!#REF!</definedName>
    <definedName name="_____bye11">'[14]Central Assump'!$L$15</definedName>
    <definedName name="_____bye12">'[14]Mexico Assump'!$L$15</definedName>
    <definedName name="_____bye13">'[14]Midwest Assump'!$L$15</definedName>
    <definedName name="_____bye14">'[14]Northeast Assump'!$L$15</definedName>
    <definedName name="_____bye15">'[14]Pacific Assump'!$L$15</definedName>
    <definedName name="_____bye16">'[14]Southeast Assump'!$L$15</definedName>
    <definedName name="_____bye17">'[14]NoAm Assump'!$L$15</definedName>
    <definedName name="_____bye20">'[14]Central Assump'!$L$15</definedName>
    <definedName name="_____bye21">'[14]Mexico Assump'!$L$15</definedName>
    <definedName name="_____bye22">'[14]Midwest Assump'!$L$15</definedName>
    <definedName name="_____bye23">'[14]Northeast Assump'!$L$15</definedName>
    <definedName name="_____bye24">'[14]Pacific Assump'!$L$15</definedName>
    <definedName name="_____bye25">'[14]Southeast Assump'!$L$15</definedName>
    <definedName name="_____bye26">'[14]NoAm Assump'!$L$15</definedName>
    <definedName name="_____bye30">'[14]NoAm Assump'!$L$15</definedName>
    <definedName name="_____bye31">'[14]Central Assump'!$L$15</definedName>
    <definedName name="_____bye32">'[14]Mexico Assump'!$L$15</definedName>
    <definedName name="_____bye33">'[14]Midwest Assump'!$L$15</definedName>
    <definedName name="_____bye34">'[14]Northeast Assump'!$L$15</definedName>
    <definedName name="_____bye35">'[14]Pacific Assump'!$L$15</definedName>
    <definedName name="_____bye37">'[14]Southeast Assump'!$L$15</definedName>
    <definedName name="_____bye40">'[14]NoAm Assump'!$L$15</definedName>
    <definedName name="_____bye61">'[14]NoAm Assump'!$L$15</definedName>
    <definedName name="_____bye62">'[14]Central Assump'!$L$15</definedName>
    <definedName name="_____bye63">'[14]Mexico Assump'!$L$15</definedName>
    <definedName name="_____bye64">'[14]Midwest Assump'!$L$15</definedName>
    <definedName name="_____bye65">'[14]Northeast Assump'!$L$15</definedName>
    <definedName name="_____bye66">'[14]Pacific Assump'!$L$15</definedName>
    <definedName name="_____bye67">'[14]Southeast Assump'!$L$15</definedName>
    <definedName name="_____bys11">'[14]Central Assump'!$L$17</definedName>
    <definedName name="_____bys12">'[14]Mexico Assump'!$L$17</definedName>
    <definedName name="_____bys13">'[14]Midwest Assump'!$L$17</definedName>
    <definedName name="_____bys14">'[14]Northeast Assump'!$L$17</definedName>
    <definedName name="_____bys15">'[14]Pacific Assump'!$L$17</definedName>
    <definedName name="_____bys16">'[14]Southeast Assump'!$L$17</definedName>
    <definedName name="_____bys17">'[14]NoAm Assump'!$L$17</definedName>
    <definedName name="_____bys20">'[14]Central Assump'!$L$17</definedName>
    <definedName name="_____bys21">'[14]Mexico Assump'!$L$17</definedName>
    <definedName name="_____bys22">'[14]Midwest Assump'!$L$17</definedName>
    <definedName name="_____bys23">'[14]Northeast Assump'!$L$17</definedName>
    <definedName name="_____bys24">'[14]Pacific Assump'!$L$17</definedName>
    <definedName name="_____bys25">'[14]Southeast Assump'!$L$17</definedName>
    <definedName name="_____bys26">'[14]NoAm Assump'!$L$17</definedName>
    <definedName name="_____bys30">'[14]NoAm Assump'!$L$17</definedName>
    <definedName name="_____bys31">'[14]Central Assump'!$L$17</definedName>
    <definedName name="_____bys32">'[14]Mexico Assump'!$L$17</definedName>
    <definedName name="_____bys33">'[14]Midwest Assump'!$L$17</definedName>
    <definedName name="_____bys34">'[14]Northeast Assump'!$L$17</definedName>
    <definedName name="_____bys35">'[14]Pacific Assump'!$L$17</definedName>
    <definedName name="_____bys37">'[14]Southeast Assump'!$L$17</definedName>
    <definedName name="_____bys40">'[14]NoAm Assump'!$L$17</definedName>
    <definedName name="_____bys61">'[14]NoAm Assump'!$L$17</definedName>
    <definedName name="_____bys62">'[14]Central Assump'!$L$17</definedName>
    <definedName name="_____bys63">'[14]Mexico Assump'!$L$17</definedName>
    <definedName name="_____bys64">'[14]Midwest Assump'!$L$17</definedName>
    <definedName name="_____bys65">'[14]Northeast Assump'!$L$17</definedName>
    <definedName name="_____bys66">'[14]Pacific Assump'!$L$17</definedName>
    <definedName name="_____bys67">'[14]Southeast Assump'!$L$17</definedName>
    <definedName name="_____byy11">'[14]Central Assump'!$L$13</definedName>
    <definedName name="_____byy12">'[14]Mexico Assump'!$L$13</definedName>
    <definedName name="_____byy13">'[14]Midwest Assump'!$L$13</definedName>
    <definedName name="_____byy14">'[14]Northeast Assump'!$L$13</definedName>
    <definedName name="_____byy15">'[14]Pacific Assump'!$L$13</definedName>
    <definedName name="_____byy16">'[14]Southeast Assump'!$L$13</definedName>
    <definedName name="_____byy17">'[14]NoAm Assump'!$L$13</definedName>
    <definedName name="_____byy20">'[14]Central Assump'!$L$13</definedName>
    <definedName name="_____byy21">'[14]Mexico Assump'!$L$13</definedName>
    <definedName name="_____byy22">'[14]Midwest Assump'!$L$13</definedName>
    <definedName name="_____byy23">'[14]Northeast Assump'!$L$13</definedName>
    <definedName name="_____byy24">'[14]Pacific Assump'!$L$13</definedName>
    <definedName name="_____byy25">'[14]Southeast Assump'!$L$13</definedName>
    <definedName name="_____byy26">'[14]NoAm Assump'!$L$13</definedName>
    <definedName name="_____byy30">'[14]NoAm Assump'!$L$13</definedName>
    <definedName name="_____byy31">'[14]Central Assump'!$L$13</definedName>
    <definedName name="_____byy32">'[14]Mexico Assump'!$L$13</definedName>
    <definedName name="_____byy33">'[14]Midwest Assump'!$L$13</definedName>
    <definedName name="_____byy34">'[14]Northeast Assump'!$L$13</definedName>
    <definedName name="_____byy35">'[14]Pacific Assump'!$L$13</definedName>
    <definedName name="_____byy37">'[14]Southeast Assump'!$L$13</definedName>
    <definedName name="_____byy40">'[14]NoAm Assump'!$L$13</definedName>
    <definedName name="_____byy61">'[14]NoAm Assump'!$L$13</definedName>
    <definedName name="_____byy62">'[14]Central Assump'!$L$13</definedName>
    <definedName name="_____byy63">'[14]Mexico Assump'!$L$13</definedName>
    <definedName name="_____byy64">'[14]Midwest Assump'!$L$13</definedName>
    <definedName name="_____byy65">'[14]Northeast Assump'!$L$13</definedName>
    <definedName name="_____byy66">'[14]Pacific Assump'!$L$13</definedName>
    <definedName name="_____byy67">'[14]Southeast Assump'!$L$13</definedName>
    <definedName name="_____cil1">#REF!</definedName>
    <definedName name="_____cye11">'[14]Central Assump'!$L$14</definedName>
    <definedName name="_____cye12">'[14]Mexico Assump'!$L$14</definedName>
    <definedName name="_____cye13">'[14]Midwest Assump'!$L$14</definedName>
    <definedName name="_____cye14">'[14]Northeast Assump'!$L$14</definedName>
    <definedName name="_____cye15">'[14]Pacific Assump'!$L$14</definedName>
    <definedName name="_____cye16">'[14]Southeast Assump'!$L$14</definedName>
    <definedName name="_____cye17">'[14]NoAm Assump'!$L$14</definedName>
    <definedName name="_____cye20">'[14]Central Assump'!$L$14</definedName>
    <definedName name="_____cye21">'[14]Mexico Assump'!$L$14</definedName>
    <definedName name="_____cye22">'[14]Midwest Assump'!$L$14</definedName>
    <definedName name="_____cye23">'[14]Northeast Assump'!$L$14</definedName>
    <definedName name="_____cye24">'[14]Pacific Assump'!$L$14</definedName>
    <definedName name="_____cye25">'[14]Southeast Assump'!$L$14</definedName>
    <definedName name="_____cye26">'[14]NoAm Assump'!$L$14</definedName>
    <definedName name="_____cye30">'[14]NoAm Assump'!$L$14</definedName>
    <definedName name="_____cye31">'[14]Central Assump'!$L$14</definedName>
    <definedName name="_____cye32">'[14]Mexico Assump'!$L$14</definedName>
    <definedName name="_____cye33">'[14]Midwest Assump'!$L$14</definedName>
    <definedName name="_____cye34">'[14]Northeast Assump'!$L$14</definedName>
    <definedName name="_____cye35">'[14]Pacific Assump'!$L$14</definedName>
    <definedName name="_____cye36">'[14]Southeast Assump'!$L$14</definedName>
    <definedName name="_____cye37">'[14]Southeast Assump'!$L$14</definedName>
    <definedName name="_____cye40">'[14]NoAm Assump'!$L$14</definedName>
    <definedName name="_____cye61">'[14]NoAm Assump'!$L$14</definedName>
    <definedName name="_____cye62">'[14]Central Assump'!$L$14</definedName>
    <definedName name="_____cye63">'[14]Mexico Assump'!$L$14</definedName>
    <definedName name="_____cye64">'[14]Midwest Assump'!$L$14</definedName>
    <definedName name="_____cye65">'[14]Northeast Assump'!$L$14</definedName>
    <definedName name="_____cye66">'[14]Pacific Assump'!$L$14</definedName>
    <definedName name="_____cye67">'[14]Southeast Assump'!$L$14</definedName>
    <definedName name="_____cyp11">'[14]Central Assump'!$L$16</definedName>
    <definedName name="_____cyp12">'[14]Mexico Assump'!$L$16</definedName>
    <definedName name="_____cyp13">'[14]Midwest Assump'!$L$16</definedName>
    <definedName name="_____cyp14">'[14]Northeast Assump'!$L$16</definedName>
    <definedName name="_____cyp15">'[14]Pacific Assump'!$L$16</definedName>
    <definedName name="_____cyp16">'[14]Southeast Assump'!$L$16</definedName>
    <definedName name="_____cyp17">'[14]NoAm Assump'!$L$16</definedName>
    <definedName name="_____cyp20">'[14]Central Assump'!$L$16</definedName>
    <definedName name="_____cyp21">'[14]Mexico Assump'!$L$16</definedName>
    <definedName name="_____cyp22">'[14]Midwest Assump'!$L$16</definedName>
    <definedName name="_____cyp23">'[14]Northeast Assump'!$L$16</definedName>
    <definedName name="_____cyp24">'[14]Pacific Assump'!$L$16</definedName>
    <definedName name="_____cyp25">'[14]Southeast Assump'!$L$16</definedName>
    <definedName name="_____cyp26">'[14]NoAm Assump'!$L$16</definedName>
    <definedName name="_____cyp30">'[14]NoAm Assump'!$L$16</definedName>
    <definedName name="_____cyp31">'[14]Central Assump'!$L$16</definedName>
    <definedName name="_____cyp32">'[14]Mexico Assump'!$L$16</definedName>
    <definedName name="_____cyp33">'[14]Midwest Assump'!$L$16</definedName>
    <definedName name="_____cyp34">'[14]Northeast Assump'!$L$16</definedName>
    <definedName name="_____cyp35">'[14]Pacific Assump'!$L$16</definedName>
    <definedName name="_____cyp37">'[14]Southeast Assump'!$L$16</definedName>
    <definedName name="_____cyp40">'[14]NoAm Assump'!$L$16</definedName>
    <definedName name="_____cyp61">'[14]NoAm Assump'!$L$16</definedName>
    <definedName name="_____cyp62">'[14]Central Assump'!$L$16</definedName>
    <definedName name="_____cyp63">'[14]Mexico Assump'!$L$16</definedName>
    <definedName name="_____cyp64">'[14]Midwest Assump'!$L$16</definedName>
    <definedName name="_____cyp65">'[14]Northeast Assump'!$L$16</definedName>
    <definedName name="_____cyp66">'[14]Pacific Assump'!$L$16</definedName>
    <definedName name="_____cyp67">'[14]Southeast Assump'!$L$16</definedName>
    <definedName name="_____DB729999">[10]Corporate!#REF!</definedName>
    <definedName name="_____DPU95">[11]model!#REF!</definedName>
    <definedName name="_____EPU01">#REF!</definedName>
    <definedName name="_____EPU02">#REF!</definedName>
    <definedName name="_____EPU03">#REF!</definedName>
    <definedName name="_____EPU04">#REF!</definedName>
    <definedName name="_____EPU96">#REF!</definedName>
    <definedName name="_____EPU97">#REF!</definedName>
    <definedName name="_____EPU98">#REF!</definedName>
    <definedName name="_____EPU99">#REF!</definedName>
    <definedName name="_____INC01">[11]model!#REF!</definedName>
    <definedName name="_____INC02">[11]model!#REF!</definedName>
    <definedName name="_____INC03">[11]model!#REF!</definedName>
    <definedName name="_____INC04">[11]model!#REF!</definedName>
    <definedName name="_____INC05">[11]model!#REF!</definedName>
    <definedName name="_____INC95">[11]model!#REF!</definedName>
    <definedName name="_____INC96">[11]model!#REF!</definedName>
    <definedName name="_____INC97">[11]model!#REF!</definedName>
    <definedName name="_____INC98">[11]model!#REF!</definedName>
    <definedName name="_____INC99">[11]model!#REF!</definedName>
    <definedName name="_____MGF197">[11]model!#REF!</definedName>
    <definedName name="_____MGF198">[11]model!#REF!</definedName>
    <definedName name="_____MGF199">[11]model!#REF!</definedName>
    <definedName name="_____MGF297">[11]model!#REF!</definedName>
    <definedName name="_____MGF298">[11]model!#REF!</definedName>
    <definedName name="_____MGF299">[11]model!#REF!</definedName>
    <definedName name="_____n3">#REF!</definedName>
    <definedName name="_____NTA01">[11]model!#REF!</definedName>
    <definedName name="_____NTA02">[11]model!#REF!</definedName>
    <definedName name="_____NTA03">[11]model!#REF!</definedName>
    <definedName name="_____NTA04">[11]model!#REF!</definedName>
    <definedName name="_____NTA05">[11]model!#REF!</definedName>
    <definedName name="_____NTA95">[11]model!#REF!</definedName>
    <definedName name="_____NTA98">[11]model!#REF!</definedName>
    <definedName name="_____NTA99">[11]model!#REF!</definedName>
    <definedName name="_____nys11">'[14]Central Assump'!$L$18</definedName>
    <definedName name="_____nys12">'[14]Mexico Assump'!$L$18</definedName>
    <definedName name="_____nys13">'[14]Midwest Assump'!$L$18</definedName>
    <definedName name="_____nys14">'[14]Northeast Assump'!$L$18</definedName>
    <definedName name="_____nys15">'[14]Pacific Assump'!$L$18</definedName>
    <definedName name="_____nys16">'[14]Southeast Assump'!$L$18</definedName>
    <definedName name="_____nys17">'[14]NoAm Assump'!$L$18</definedName>
    <definedName name="_____nys20">'[14]Central Assump'!$L$18</definedName>
    <definedName name="_____nys21">'[14]Mexico Assump'!$L$18</definedName>
    <definedName name="_____nys22">'[14]Midwest Assump'!$L$18</definedName>
    <definedName name="_____nys23">'[14]Northeast Assump'!$L$18</definedName>
    <definedName name="_____nys24">'[14]Pacific Assump'!$L$18</definedName>
    <definedName name="_____nys25">'[14]Southeast Assump'!$L$18</definedName>
    <definedName name="_____nys26">'[14]NoAm Assump'!$L$18</definedName>
    <definedName name="_____nys30">'[14]NoAm Assump'!$L$18</definedName>
    <definedName name="_____nys31">'[14]Central Assump'!$L$18</definedName>
    <definedName name="_____nys32">'[14]Mexico Assump'!$L$18</definedName>
    <definedName name="_____nys33">'[14]Midwest Assump'!$L$18</definedName>
    <definedName name="_____nys34">'[14]Northeast Assump'!$L$18</definedName>
    <definedName name="_____nys35">'[14]Pacific Assump'!$L$18</definedName>
    <definedName name="_____nys37">'[14]Southeast Assump'!$L$18</definedName>
    <definedName name="_____nys40">'[14]NoAm Assump'!$L$18</definedName>
    <definedName name="_____nys61">'[14]NoAm Assump'!$L$18</definedName>
    <definedName name="_____nys62">'[14]Central Assump'!$L$18</definedName>
    <definedName name="_____nys63">'[14]Mexico Assump'!$L$18</definedName>
    <definedName name="_____nys64">'[14]Midwest Assump'!$L$18</definedName>
    <definedName name="_____nys65">'[14]Northeast Assump'!$L$18</definedName>
    <definedName name="_____nys66">'[14]Pacific Assump'!$L$18</definedName>
    <definedName name="_____nys67">'[14]Southeast Assump'!$L$18</definedName>
    <definedName name="_____ret1">#REF!</definedName>
    <definedName name="_____sum2">'[15]Property Information'!$D$8:$IV$198</definedName>
    <definedName name="_____sum3">'[15]Property Information'!$D$8:$IV$198</definedName>
    <definedName name="_____tax2">#REF!</definedName>
    <definedName name="_____tax3">#REF!</definedName>
    <definedName name="_____tax5">[16]Summary!$A$50:$K$87</definedName>
    <definedName name="____amq1">'[13]Inc Stmt YTD 99'!$C$9:$C$155</definedName>
    <definedName name="____bye11">'[14]Central Assump'!$L$15</definedName>
    <definedName name="____bye12">'[14]Mexico Assump'!$L$15</definedName>
    <definedName name="____bye13">'[14]Midwest Assump'!$L$15</definedName>
    <definedName name="____bye14">'[14]Northeast Assump'!$L$15</definedName>
    <definedName name="____bye15">'[14]Pacific Assump'!$L$15</definedName>
    <definedName name="____bye16">'[14]Southeast Assump'!$L$15</definedName>
    <definedName name="____bye17">'[14]NoAm Assump'!$L$15</definedName>
    <definedName name="____bye20">'[14]Central Assump'!$L$15</definedName>
    <definedName name="____bye21">'[14]Mexico Assump'!$L$15</definedName>
    <definedName name="____bye22">'[14]Midwest Assump'!$L$15</definedName>
    <definedName name="____bye23">'[14]Northeast Assump'!$L$15</definedName>
    <definedName name="____bye24">'[14]Pacific Assump'!$L$15</definedName>
    <definedName name="____bye25">'[14]Southeast Assump'!$L$15</definedName>
    <definedName name="____bye26">'[14]NoAm Assump'!$L$15</definedName>
    <definedName name="____bye30">'[14]NoAm Assump'!$L$15</definedName>
    <definedName name="____bye31">'[14]Central Assump'!$L$15</definedName>
    <definedName name="____bye32">'[14]Mexico Assump'!$L$15</definedName>
    <definedName name="____bye33">'[14]Midwest Assump'!$L$15</definedName>
    <definedName name="____bye34">'[14]Northeast Assump'!$L$15</definedName>
    <definedName name="____bye35">'[14]Pacific Assump'!$L$15</definedName>
    <definedName name="____bye37">'[14]Southeast Assump'!$L$15</definedName>
    <definedName name="____bye40">'[14]NoAm Assump'!$L$15</definedName>
    <definedName name="____bye61">'[14]NoAm Assump'!$L$15</definedName>
    <definedName name="____bye62">'[14]Central Assump'!$L$15</definedName>
    <definedName name="____bye63">'[14]Mexico Assump'!$L$15</definedName>
    <definedName name="____bye64">'[14]Midwest Assump'!$L$15</definedName>
    <definedName name="____bye65">'[14]Northeast Assump'!$L$15</definedName>
    <definedName name="____bye66">'[14]Pacific Assump'!$L$15</definedName>
    <definedName name="____bye67">'[14]Southeast Assump'!$L$15</definedName>
    <definedName name="____bys11">'[14]Central Assump'!$L$17</definedName>
    <definedName name="____bys12">'[14]Mexico Assump'!$L$17</definedName>
    <definedName name="____bys13">'[14]Midwest Assump'!$L$17</definedName>
    <definedName name="____bys14">'[14]Northeast Assump'!$L$17</definedName>
    <definedName name="____bys15">'[14]Pacific Assump'!$L$17</definedName>
    <definedName name="____bys16">'[14]Southeast Assump'!$L$17</definedName>
    <definedName name="____bys17">'[14]NoAm Assump'!$L$17</definedName>
    <definedName name="____bys20">'[14]Central Assump'!$L$17</definedName>
    <definedName name="____bys21">'[14]Mexico Assump'!$L$17</definedName>
    <definedName name="____bys22">'[14]Midwest Assump'!$L$17</definedName>
    <definedName name="____bys23">'[14]Northeast Assump'!$L$17</definedName>
    <definedName name="____bys24">'[14]Pacific Assump'!$L$17</definedName>
    <definedName name="____bys25">'[14]Southeast Assump'!$L$17</definedName>
    <definedName name="____bys26">'[14]NoAm Assump'!$L$17</definedName>
    <definedName name="____bys30">'[14]NoAm Assump'!$L$17</definedName>
    <definedName name="____bys31">'[14]Central Assump'!$L$17</definedName>
    <definedName name="____bys32">'[14]Mexico Assump'!$L$17</definedName>
    <definedName name="____bys33">'[14]Midwest Assump'!$L$17</definedName>
    <definedName name="____bys34">'[14]Northeast Assump'!$L$17</definedName>
    <definedName name="____bys35">'[14]Pacific Assump'!$L$17</definedName>
    <definedName name="____bys37">'[14]Southeast Assump'!$L$17</definedName>
    <definedName name="____bys40">'[14]NoAm Assump'!$L$17</definedName>
    <definedName name="____bys61">'[14]NoAm Assump'!$L$17</definedName>
    <definedName name="____bys62">'[14]Central Assump'!$L$17</definedName>
    <definedName name="____bys63">'[14]Mexico Assump'!$L$17</definedName>
    <definedName name="____bys64">'[14]Midwest Assump'!$L$17</definedName>
    <definedName name="____bys65">'[14]Northeast Assump'!$L$17</definedName>
    <definedName name="____bys66">'[14]Pacific Assump'!$L$17</definedName>
    <definedName name="____bys67">'[14]Southeast Assump'!$L$17</definedName>
    <definedName name="____byy11">'[14]Central Assump'!$L$13</definedName>
    <definedName name="____byy12">'[14]Mexico Assump'!$L$13</definedName>
    <definedName name="____byy13">'[14]Midwest Assump'!$L$13</definedName>
    <definedName name="____byy14">'[14]Northeast Assump'!$L$13</definedName>
    <definedName name="____byy15">'[14]Pacific Assump'!$L$13</definedName>
    <definedName name="____byy16">'[14]Southeast Assump'!$L$13</definedName>
    <definedName name="____byy17">'[14]NoAm Assump'!$L$13</definedName>
    <definedName name="____byy20">'[14]Central Assump'!$L$13</definedName>
    <definedName name="____byy21">'[14]Mexico Assump'!$L$13</definedName>
    <definedName name="____byy22">'[14]Midwest Assump'!$L$13</definedName>
    <definedName name="____byy23">'[14]Northeast Assump'!$L$13</definedName>
    <definedName name="____byy24">'[14]Pacific Assump'!$L$13</definedName>
    <definedName name="____byy25">'[14]Southeast Assump'!$L$13</definedName>
    <definedName name="____byy26">'[14]NoAm Assump'!$L$13</definedName>
    <definedName name="____byy30">'[14]NoAm Assump'!$L$13</definedName>
    <definedName name="____byy31">'[14]Central Assump'!$L$13</definedName>
    <definedName name="____byy32">'[14]Mexico Assump'!$L$13</definedName>
    <definedName name="____byy33">'[14]Midwest Assump'!$L$13</definedName>
    <definedName name="____byy34">'[14]Northeast Assump'!$L$13</definedName>
    <definedName name="____byy35">'[14]Pacific Assump'!$L$13</definedName>
    <definedName name="____byy37">'[14]Southeast Assump'!$L$13</definedName>
    <definedName name="____byy40">'[14]NoAm Assump'!$L$13</definedName>
    <definedName name="____byy61">'[14]NoAm Assump'!$L$13</definedName>
    <definedName name="____byy62">'[14]Central Assump'!$L$13</definedName>
    <definedName name="____byy63">'[14]Mexico Assump'!$L$13</definedName>
    <definedName name="____byy64">'[14]Midwest Assump'!$L$13</definedName>
    <definedName name="____byy65">'[14]Northeast Assump'!$L$13</definedName>
    <definedName name="____byy66">'[14]Pacific Assump'!$L$13</definedName>
    <definedName name="____byy67">'[14]Southeast Assump'!$L$13</definedName>
    <definedName name="____cil1">#REF!</definedName>
    <definedName name="____cye11">'[14]Central Assump'!$L$14</definedName>
    <definedName name="____cye12">'[14]Mexico Assump'!$L$14</definedName>
    <definedName name="____cye13">'[14]Midwest Assump'!$L$14</definedName>
    <definedName name="____cye14">'[14]Northeast Assump'!$L$14</definedName>
    <definedName name="____cye15">'[14]Pacific Assump'!$L$14</definedName>
    <definedName name="____cye16">'[14]Southeast Assump'!$L$14</definedName>
    <definedName name="____cye17">'[14]NoAm Assump'!$L$14</definedName>
    <definedName name="____cye20">'[14]Central Assump'!$L$14</definedName>
    <definedName name="____cye21">'[14]Mexico Assump'!$L$14</definedName>
    <definedName name="____cye22">'[14]Midwest Assump'!$L$14</definedName>
    <definedName name="____cye23">'[14]Northeast Assump'!$L$14</definedName>
    <definedName name="____cye24">'[14]Pacific Assump'!$L$14</definedName>
    <definedName name="____cye25">'[14]Southeast Assump'!$L$14</definedName>
    <definedName name="____cye26">'[14]NoAm Assump'!$L$14</definedName>
    <definedName name="____cye30">'[14]NoAm Assump'!$L$14</definedName>
    <definedName name="____cye31">'[14]Central Assump'!$L$14</definedName>
    <definedName name="____cye32">'[14]Mexico Assump'!$L$14</definedName>
    <definedName name="____cye33">'[14]Midwest Assump'!$L$14</definedName>
    <definedName name="____cye34">'[14]Northeast Assump'!$L$14</definedName>
    <definedName name="____cye35">'[14]Pacific Assump'!$L$14</definedName>
    <definedName name="____cye36">'[14]Southeast Assump'!$L$14</definedName>
    <definedName name="____cye37">'[14]Southeast Assump'!$L$14</definedName>
    <definedName name="____cye40">'[14]NoAm Assump'!$L$14</definedName>
    <definedName name="____cye61">'[14]NoAm Assump'!$L$14</definedName>
    <definedName name="____cye62">'[14]Central Assump'!$L$14</definedName>
    <definedName name="____cye63">'[14]Mexico Assump'!$L$14</definedName>
    <definedName name="____cye64">'[14]Midwest Assump'!$L$14</definedName>
    <definedName name="____cye65">'[14]Northeast Assump'!$L$14</definedName>
    <definedName name="____cye66">'[14]Pacific Assump'!$L$14</definedName>
    <definedName name="____cye67">'[14]Southeast Assump'!$L$14</definedName>
    <definedName name="____cyp11">'[14]Central Assump'!$L$16</definedName>
    <definedName name="____cyp12">'[14]Mexico Assump'!$L$16</definedName>
    <definedName name="____cyp13">'[14]Midwest Assump'!$L$16</definedName>
    <definedName name="____cyp14">'[14]Northeast Assump'!$L$16</definedName>
    <definedName name="____cyp15">'[14]Pacific Assump'!$L$16</definedName>
    <definedName name="____cyp16">'[14]Southeast Assump'!$L$16</definedName>
    <definedName name="____cyp17">'[14]NoAm Assump'!$L$16</definedName>
    <definedName name="____cyp20">'[14]Central Assump'!$L$16</definedName>
    <definedName name="____cyp21">'[14]Mexico Assump'!$L$16</definedName>
    <definedName name="____cyp22">'[14]Midwest Assump'!$L$16</definedName>
    <definedName name="____cyp23">'[14]Northeast Assump'!$L$16</definedName>
    <definedName name="____cyp24">'[14]Pacific Assump'!$L$16</definedName>
    <definedName name="____cyp25">'[14]Southeast Assump'!$L$16</definedName>
    <definedName name="____cyp26">'[14]NoAm Assump'!$L$16</definedName>
    <definedName name="____cyp30">'[14]NoAm Assump'!$L$16</definedName>
    <definedName name="____cyp31">'[14]Central Assump'!$L$16</definedName>
    <definedName name="____cyp32">'[14]Mexico Assump'!$L$16</definedName>
    <definedName name="____cyp33">'[14]Midwest Assump'!$L$16</definedName>
    <definedName name="____cyp34">'[14]Northeast Assump'!$L$16</definedName>
    <definedName name="____cyp35">'[14]Pacific Assump'!$L$16</definedName>
    <definedName name="____cyp37">'[14]Southeast Assump'!$L$16</definedName>
    <definedName name="____cyp40">'[14]NoAm Assump'!$L$16</definedName>
    <definedName name="____cyp61">'[14]NoAm Assump'!$L$16</definedName>
    <definedName name="____cyp62">'[14]Central Assump'!$L$16</definedName>
    <definedName name="____cyp63">'[14]Mexico Assump'!$L$16</definedName>
    <definedName name="____cyp64">'[14]Midwest Assump'!$L$16</definedName>
    <definedName name="____cyp65">'[14]Northeast Assump'!$L$16</definedName>
    <definedName name="____cyp66">'[14]Pacific Assump'!$L$16</definedName>
    <definedName name="____cyp67">'[14]Southeast Assump'!$L$16</definedName>
    <definedName name="____DB729999">[3]Corporate!#REF!</definedName>
    <definedName name="____EPU01">#REF!</definedName>
    <definedName name="____EPU02">#REF!</definedName>
    <definedName name="____EPU03">#REF!</definedName>
    <definedName name="____EPU04">#REF!</definedName>
    <definedName name="____EPU96">#REF!</definedName>
    <definedName name="____EPU97">#REF!</definedName>
    <definedName name="____EPU98">#REF!</definedName>
    <definedName name="____EPU99">#REF!</definedName>
    <definedName name="____n3">#REF!</definedName>
    <definedName name="____nys11">'[14]Central Assump'!$L$18</definedName>
    <definedName name="____nys12">'[14]Mexico Assump'!$L$18</definedName>
    <definedName name="____nys13">'[14]Midwest Assump'!$L$18</definedName>
    <definedName name="____nys14">'[14]Northeast Assump'!$L$18</definedName>
    <definedName name="____nys15">'[14]Pacific Assump'!$L$18</definedName>
    <definedName name="____nys16">'[14]Southeast Assump'!$L$18</definedName>
    <definedName name="____nys17">'[14]NoAm Assump'!$L$18</definedName>
    <definedName name="____nys20">'[14]Central Assump'!$L$18</definedName>
    <definedName name="____nys21">'[14]Mexico Assump'!$L$18</definedName>
    <definedName name="____nys22">'[14]Midwest Assump'!$L$18</definedName>
    <definedName name="____nys23">'[14]Northeast Assump'!$L$18</definedName>
    <definedName name="____nys24">'[14]Pacific Assump'!$L$18</definedName>
    <definedName name="____nys25">'[14]Southeast Assump'!$L$18</definedName>
    <definedName name="____nys26">'[14]NoAm Assump'!$L$18</definedName>
    <definedName name="____nys30">'[14]NoAm Assump'!$L$18</definedName>
    <definedName name="____nys31">'[14]Central Assump'!$L$18</definedName>
    <definedName name="____nys32">'[14]Mexico Assump'!$L$18</definedName>
    <definedName name="____nys33">'[14]Midwest Assump'!$L$18</definedName>
    <definedName name="____nys34">'[14]Northeast Assump'!$L$18</definedName>
    <definedName name="____nys35">'[14]Pacific Assump'!$L$18</definedName>
    <definedName name="____nys37">'[14]Southeast Assump'!$L$18</definedName>
    <definedName name="____nys40">'[14]NoAm Assump'!$L$18</definedName>
    <definedName name="____nys61">'[14]NoAm Assump'!$L$18</definedName>
    <definedName name="____nys62">'[14]Central Assump'!$L$18</definedName>
    <definedName name="____nys63">'[14]Mexico Assump'!$L$18</definedName>
    <definedName name="____nys64">'[14]Midwest Assump'!$L$18</definedName>
    <definedName name="____nys65">'[14]Northeast Assump'!$L$18</definedName>
    <definedName name="____nys66">'[14]Pacific Assump'!$L$18</definedName>
    <definedName name="____nys67">'[14]Southeast Assump'!$L$18</definedName>
    <definedName name="____ret1">#REF!</definedName>
    <definedName name="____sum2">'[15]Property Information'!$D$8:$IV$198</definedName>
    <definedName name="____sum3">'[15]Property Information'!$D$8:$IV$198</definedName>
    <definedName name="____tax2">#REF!</definedName>
    <definedName name="____tax3">#REF!</definedName>
    <definedName name="____tax5">[16]Summary!$A$50:$K$87</definedName>
    <definedName name="___amq1">'[13]Inc Stmt YTD 99'!$C$9:$C$155</definedName>
    <definedName name="___bye11">'[14]Central Assump'!$L$15</definedName>
    <definedName name="___bye12">'[14]Mexico Assump'!$L$15</definedName>
    <definedName name="___bye13">'[14]Midwest Assump'!$L$15</definedName>
    <definedName name="___bye14">'[14]Northeast Assump'!$L$15</definedName>
    <definedName name="___bye15">'[14]Pacific Assump'!$L$15</definedName>
    <definedName name="___bye16">'[14]Southeast Assump'!$L$15</definedName>
    <definedName name="___bye17">'[14]NoAm Assump'!$L$15</definedName>
    <definedName name="___bye20">'[14]Central Assump'!$L$15</definedName>
    <definedName name="___bye21">'[14]Mexico Assump'!$L$15</definedName>
    <definedName name="___bye22">'[14]Midwest Assump'!$L$15</definedName>
    <definedName name="___bye23">'[14]Northeast Assump'!$L$15</definedName>
    <definedName name="___bye24">'[14]Pacific Assump'!$L$15</definedName>
    <definedName name="___bye25">'[14]Southeast Assump'!$L$15</definedName>
    <definedName name="___bye26">'[14]NoAm Assump'!$L$15</definedName>
    <definedName name="___bye30">'[14]NoAm Assump'!$L$15</definedName>
    <definedName name="___bye31">'[14]Central Assump'!$L$15</definedName>
    <definedName name="___bye32">'[14]Mexico Assump'!$L$15</definedName>
    <definedName name="___bye33">'[14]Midwest Assump'!$L$15</definedName>
    <definedName name="___bye34">'[14]Northeast Assump'!$L$15</definedName>
    <definedName name="___bye35">'[14]Pacific Assump'!$L$15</definedName>
    <definedName name="___bye37">'[14]Southeast Assump'!$L$15</definedName>
    <definedName name="___bye40">'[14]NoAm Assump'!$L$15</definedName>
    <definedName name="___bye61">'[14]NoAm Assump'!$L$15</definedName>
    <definedName name="___bye62">'[14]Central Assump'!$L$15</definedName>
    <definedName name="___bye63">'[14]Mexico Assump'!$L$15</definedName>
    <definedName name="___bye64">'[14]Midwest Assump'!$L$15</definedName>
    <definedName name="___bye65">'[14]Northeast Assump'!$L$15</definedName>
    <definedName name="___bye66">'[14]Pacific Assump'!$L$15</definedName>
    <definedName name="___bye67">'[14]Southeast Assump'!$L$15</definedName>
    <definedName name="___bys11">'[14]Central Assump'!$L$17</definedName>
    <definedName name="___bys12">'[14]Mexico Assump'!$L$17</definedName>
    <definedName name="___bys13">'[14]Midwest Assump'!$L$17</definedName>
    <definedName name="___bys14">'[14]Northeast Assump'!$L$17</definedName>
    <definedName name="___bys15">'[14]Pacific Assump'!$L$17</definedName>
    <definedName name="___bys16">'[14]Southeast Assump'!$L$17</definedName>
    <definedName name="___bys17">'[14]NoAm Assump'!$L$17</definedName>
    <definedName name="___bys20">'[14]Central Assump'!$L$17</definedName>
    <definedName name="___bys21">'[14]Mexico Assump'!$L$17</definedName>
    <definedName name="___bys22">'[14]Midwest Assump'!$L$17</definedName>
    <definedName name="___bys23">'[14]Northeast Assump'!$L$17</definedName>
    <definedName name="___bys24">'[14]Pacific Assump'!$L$17</definedName>
    <definedName name="___bys25">'[14]Southeast Assump'!$L$17</definedName>
    <definedName name="___bys26">'[14]NoAm Assump'!$L$17</definedName>
    <definedName name="___bys30">'[14]NoAm Assump'!$L$17</definedName>
    <definedName name="___bys31">'[14]Central Assump'!$L$17</definedName>
    <definedName name="___bys32">'[14]Mexico Assump'!$L$17</definedName>
    <definedName name="___bys33">'[14]Midwest Assump'!$L$17</definedName>
    <definedName name="___bys34">'[14]Northeast Assump'!$L$17</definedName>
    <definedName name="___bys35">'[14]Pacific Assump'!$L$17</definedName>
    <definedName name="___bys37">'[14]Southeast Assump'!$L$17</definedName>
    <definedName name="___bys40">'[14]NoAm Assump'!$L$17</definedName>
    <definedName name="___bys61">'[14]NoAm Assump'!$L$17</definedName>
    <definedName name="___bys62">'[14]Central Assump'!$L$17</definedName>
    <definedName name="___bys63">'[14]Mexico Assump'!$L$17</definedName>
    <definedName name="___bys64">'[14]Midwest Assump'!$L$17</definedName>
    <definedName name="___bys65">'[14]Northeast Assump'!$L$17</definedName>
    <definedName name="___bys66">'[14]Pacific Assump'!$L$17</definedName>
    <definedName name="___bys67">'[14]Southeast Assump'!$L$17</definedName>
    <definedName name="___byy11">'[14]Central Assump'!$L$13</definedName>
    <definedName name="___byy12">'[14]Mexico Assump'!$L$13</definedName>
    <definedName name="___byy13">'[14]Midwest Assump'!$L$13</definedName>
    <definedName name="___byy14">'[14]Northeast Assump'!$L$13</definedName>
    <definedName name="___byy15">'[14]Pacific Assump'!$L$13</definedName>
    <definedName name="___byy16">'[14]Southeast Assump'!$L$13</definedName>
    <definedName name="___byy17">'[14]NoAm Assump'!$L$13</definedName>
    <definedName name="___byy20">'[14]Central Assump'!$L$13</definedName>
    <definedName name="___byy21">'[14]Mexico Assump'!$L$13</definedName>
    <definedName name="___byy22">'[14]Midwest Assump'!$L$13</definedName>
    <definedName name="___byy23">'[14]Northeast Assump'!$L$13</definedName>
    <definedName name="___byy24">'[14]Pacific Assump'!$L$13</definedName>
    <definedName name="___byy25">'[14]Southeast Assump'!$L$13</definedName>
    <definedName name="___byy26">'[14]NoAm Assump'!$L$13</definedName>
    <definedName name="___byy30">'[14]NoAm Assump'!$L$13</definedName>
    <definedName name="___byy31">'[14]Central Assump'!$L$13</definedName>
    <definedName name="___byy32">'[14]Mexico Assump'!$L$13</definedName>
    <definedName name="___byy33">'[14]Midwest Assump'!$L$13</definedName>
    <definedName name="___byy34">'[14]Northeast Assump'!$L$13</definedName>
    <definedName name="___byy35">'[14]Pacific Assump'!$L$13</definedName>
    <definedName name="___byy37">'[14]Southeast Assump'!$L$13</definedName>
    <definedName name="___byy40">'[14]NoAm Assump'!$L$13</definedName>
    <definedName name="___byy61">'[14]NoAm Assump'!$L$13</definedName>
    <definedName name="___byy62">'[14]Central Assump'!$L$13</definedName>
    <definedName name="___byy63">'[14]Mexico Assump'!$L$13</definedName>
    <definedName name="___byy64">'[14]Midwest Assump'!$L$13</definedName>
    <definedName name="___byy65">'[14]Northeast Assump'!$L$13</definedName>
    <definedName name="___byy66">'[14]Pacific Assump'!$L$13</definedName>
    <definedName name="___byy67">'[14]Southeast Assump'!$L$13</definedName>
    <definedName name="___cil1">#REF!</definedName>
    <definedName name="___cye11">'[14]Central Assump'!$L$14</definedName>
    <definedName name="___cye12">'[14]Mexico Assump'!$L$14</definedName>
    <definedName name="___cye13">'[14]Midwest Assump'!$L$14</definedName>
    <definedName name="___cye14">'[14]Northeast Assump'!$L$14</definedName>
    <definedName name="___cye15">'[14]Pacific Assump'!$L$14</definedName>
    <definedName name="___cye16">'[14]Southeast Assump'!$L$14</definedName>
    <definedName name="___cye17">'[14]NoAm Assump'!$L$14</definedName>
    <definedName name="___cye20">'[14]Central Assump'!$L$14</definedName>
    <definedName name="___cye21">'[14]Mexico Assump'!$L$14</definedName>
    <definedName name="___cye22">'[14]Midwest Assump'!$L$14</definedName>
    <definedName name="___cye23">'[14]Northeast Assump'!$L$14</definedName>
    <definedName name="___cye24">'[14]Pacific Assump'!$L$14</definedName>
    <definedName name="___cye25">'[14]Southeast Assump'!$L$14</definedName>
    <definedName name="___cye26">'[14]NoAm Assump'!$L$14</definedName>
    <definedName name="___cye30">'[14]NoAm Assump'!$L$14</definedName>
    <definedName name="___cye31">'[14]Central Assump'!$L$14</definedName>
    <definedName name="___cye32">'[14]Mexico Assump'!$L$14</definedName>
    <definedName name="___cye33">'[14]Midwest Assump'!$L$14</definedName>
    <definedName name="___cye34">'[14]Northeast Assump'!$L$14</definedName>
    <definedName name="___cye35">'[14]Pacific Assump'!$L$14</definedName>
    <definedName name="___cye36">'[14]Southeast Assump'!$L$14</definedName>
    <definedName name="___cye37">'[14]Southeast Assump'!$L$14</definedName>
    <definedName name="___cye40">'[14]NoAm Assump'!$L$14</definedName>
    <definedName name="___cye61">'[14]NoAm Assump'!$L$14</definedName>
    <definedName name="___cye62">'[14]Central Assump'!$L$14</definedName>
    <definedName name="___cye63">'[14]Mexico Assump'!$L$14</definedName>
    <definedName name="___cye64">'[14]Midwest Assump'!$L$14</definedName>
    <definedName name="___cye65">'[14]Northeast Assump'!$L$14</definedName>
    <definedName name="___cye66">'[14]Pacific Assump'!$L$14</definedName>
    <definedName name="___cye67">'[14]Southeast Assump'!$L$14</definedName>
    <definedName name="___cyp11">'[14]Central Assump'!$L$16</definedName>
    <definedName name="___cyp12">'[14]Mexico Assump'!$L$16</definedName>
    <definedName name="___cyp13">'[14]Midwest Assump'!$L$16</definedName>
    <definedName name="___cyp14">'[14]Northeast Assump'!$L$16</definedName>
    <definedName name="___cyp15">'[14]Pacific Assump'!$L$16</definedName>
    <definedName name="___cyp16">'[14]Southeast Assump'!$L$16</definedName>
    <definedName name="___cyp17">'[14]NoAm Assump'!$L$16</definedName>
    <definedName name="___cyp20">'[14]Central Assump'!$L$16</definedName>
    <definedName name="___cyp21">'[14]Mexico Assump'!$L$16</definedName>
    <definedName name="___cyp22">'[14]Midwest Assump'!$L$16</definedName>
    <definedName name="___cyp23">'[14]Northeast Assump'!$L$16</definedName>
    <definedName name="___cyp24">'[14]Pacific Assump'!$L$16</definedName>
    <definedName name="___cyp25">'[14]Southeast Assump'!$L$16</definedName>
    <definedName name="___cyp26">'[14]NoAm Assump'!$L$16</definedName>
    <definedName name="___cyp30">'[14]NoAm Assump'!$L$16</definedName>
    <definedName name="___cyp31">'[14]Central Assump'!$L$16</definedName>
    <definedName name="___cyp32">'[14]Mexico Assump'!$L$16</definedName>
    <definedName name="___cyp33">'[14]Midwest Assump'!$L$16</definedName>
    <definedName name="___cyp34">'[14]Northeast Assump'!$L$16</definedName>
    <definedName name="___cyp35">'[14]Pacific Assump'!$L$16</definedName>
    <definedName name="___cyp37">'[14]Southeast Assump'!$L$16</definedName>
    <definedName name="___cyp40">'[14]NoAm Assump'!$L$16</definedName>
    <definedName name="___cyp61">'[14]NoAm Assump'!$L$16</definedName>
    <definedName name="___cyp62">'[14]Central Assump'!$L$16</definedName>
    <definedName name="___cyp63">'[14]Mexico Assump'!$L$16</definedName>
    <definedName name="___cyp64">'[14]Midwest Assump'!$L$16</definedName>
    <definedName name="___cyp65">'[14]Northeast Assump'!$L$16</definedName>
    <definedName name="___cyp66">'[14]Pacific Assump'!$L$16</definedName>
    <definedName name="___cyp67">'[14]Southeast Assump'!$L$16</definedName>
    <definedName name="___DB729999">[3]Corporate!#REF!</definedName>
    <definedName name="___EPU01">#REF!</definedName>
    <definedName name="___EPU02">#REF!</definedName>
    <definedName name="___EPU03">#REF!</definedName>
    <definedName name="___EPU04">#REF!</definedName>
    <definedName name="___EPU96">#REF!</definedName>
    <definedName name="___EPU97">#REF!</definedName>
    <definedName name="___EPU98">#REF!</definedName>
    <definedName name="___EPU99">#REF!</definedName>
    <definedName name="___n3">#REF!</definedName>
    <definedName name="___nys11">'[14]Central Assump'!$L$18</definedName>
    <definedName name="___nys12">'[14]Mexico Assump'!$L$18</definedName>
    <definedName name="___nys13">'[14]Midwest Assump'!$L$18</definedName>
    <definedName name="___nys14">'[14]Northeast Assump'!$L$18</definedName>
    <definedName name="___nys15">'[14]Pacific Assump'!$L$18</definedName>
    <definedName name="___nys16">'[14]Southeast Assump'!$L$18</definedName>
    <definedName name="___nys17">'[14]NoAm Assump'!$L$18</definedName>
    <definedName name="___nys20">'[14]Central Assump'!$L$18</definedName>
    <definedName name="___nys21">'[14]Mexico Assump'!$L$18</definedName>
    <definedName name="___nys22">'[14]Midwest Assump'!$L$18</definedName>
    <definedName name="___nys23">'[14]Northeast Assump'!$L$18</definedName>
    <definedName name="___nys24">'[14]Pacific Assump'!$L$18</definedName>
    <definedName name="___nys25">'[14]Southeast Assump'!$L$18</definedName>
    <definedName name="___nys26">'[14]NoAm Assump'!$L$18</definedName>
    <definedName name="___nys30">'[14]NoAm Assump'!$L$18</definedName>
    <definedName name="___nys31">'[14]Central Assump'!$L$18</definedName>
    <definedName name="___nys32">'[14]Mexico Assump'!$L$18</definedName>
    <definedName name="___nys33">'[14]Midwest Assump'!$L$18</definedName>
    <definedName name="___nys34">'[14]Northeast Assump'!$L$18</definedName>
    <definedName name="___nys35">'[14]Pacific Assump'!$L$18</definedName>
    <definedName name="___nys37">'[14]Southeast Assump'!$L$18</definedName>
    <definedName name="___nys40">'[14]NoAm Assump'!$L$18</definedName>
    <definedName name="___nys61">'[14]NoAm Assump'!$L$18</definedName>
    <definedName name="___nys62">'[14]Central Assump'!$L$18</definedName>
    <definedName name="___nys63">'[14]Mexico Assump'!$L$18</definedName>
    <definedName name="___nys64">'[14]Midwest Assump'!$L$18</definedName>
    <definedName name="___nys65">'[14]Northeast Assump'!$L$18</definedName>
    <definedName name="___nys66">'[14]Pacific Assump'!$L$18</definedName>
    <definedName name="___nys67">'[14]Southeast Assump'!$L$18</definedName>
    <definedName name="___OMV95">#REF!</definedName>
    <definedName name="___ret1">#REF!</definedName>
    <definedName name="___sum2">'[15]Property Information'!$D$8:$IV$198</definedName>
    <definedName name="___sum3">'[15]Property Information'!$D$8:$IV$198</definedName>
    <definedName name="___tax2">#REF!</definedName>
    <definedName name="___tax3">#REF!</definedName>
    <definedName name="___tax5">[16]Summary!$A$50:$K$87</definedName>
    <definedName name="__1_">#REF!</definedName>
    <definedName name="__123Graph_A" hidden="1">[17]評価書!#REF!</definedName>
    <definedName name="__123Graph_B" hidden="1">'[18]Annual Report'!#REF!</definedName>
    <definedName name="__123Graph_D" hidden="1">'[18]Annual Report'!#REF!</definedName>
    <definedName name="__123Graph_E" hidden="1">'[18]Annual Report'!#REF!</definedName>
    <definedName name="__123Graph_F" hidden="1">'[18]Annual Report'!#REF!</definedName>
    <definedName name="__123Graph_X" hidden="1">[17]評価書!#REF!</definedName>
    <definedName name="__2__123Graph_ACHART_1" hidden="1">#REF!</definedName>
    <definedName name="__3__123Graph_ACHART_2" hidden="1">[19]Lguide!$T$31:$T$40</definedName>
    <definedName name="__4__123Graph_BCHART_1" hidden="1">#REF!</definedName>
    <definedName name="__5__123Graph_BCHART_2" hidden="1">[19]Lguide!$U$31:$U$40</definedName>
    <definedName name="__6__123Graph_XCHART_1" hidden="1">#REF!</definedName>
    <definedName name="__7_物流不動産_空室率_比較">#REF!</definedName>
    <definedName name="__ALT5102">'[12]P&amp;L'!#REF!</definedName>
    <definedName name="__ALT5405">'[12]P&amp;L'!#REF!</definedName>
    <definedName name="__amq1">'[13]Inc Stmt YTD 99'!$C$9:$C$155</definedName>
    <definedName name="__BAL2">#REF!</definedName>
    <definedName name="__BAL2341">[12]Balancesheet!#REF!</definedName>
    <definedName name="__bye11">'[14]Central Assump'!$L$15</definedName>
    <definedName name="__bye12">'[14]Mexico Assump'!$L$15</definedName>
    <definedName name="__bye13">'[14]Midwest Assump'!$L$15</definedName>
    <definedName name="__bye14">'[14]Northeast Assump'!$L$15</definedName>
    <definedName name="__bye15">'[14]Pacific Assump'!$L$15</definedName>
    <definedName name="__bye16">'[14]Southeast Assump'!$L$15</definedName>
    <definedName name="__bye17">'[14]NoAm Assump'!$L$15</definedName>
    <definedName name="__bye20">'[14]Central Assump'!$L$15</definedName>
    <definedName name="__bye21">'[14]Mexico Assump'!$L$15</definedName>
    <definedName name="__bye22">'[14]Midwest Assump'!$L$15</definedName>
    <definedName name="__bye23">'[14]Northeast Assump'!$L$15</definedName>
    <definedName name="__bye24">'[14]Pacific Assump'!$L$15</definedName>
    <definedName name="__bye25">'[14]Southeast Assump'!$L$15</definedName>
    <definedName name="__bye26">'[14]NoAm Assump'!$L$15</definedName>
    <definedName name="__bye30">'[14]NoAm Assump'!$L$15</definedName>
    <definedName name="__bye31">'[14]Central Assump'!$L$15</definedName>
    <definedName name="__bye32">'[14]Mexico Assump'!$L$15</definedName>
    <definedName name="__bye33">'[14]Midwest Assump'!$L$15</definedName>
    <definedName name="__bye34">'[14]Northeast Assump'!$L$15</definedName>
    <definedName name="__bye35">'[14]Pacific Assump'!$L$15</definedName>
    <definedName name="__bye37">'[14]Southeast Assump'!$L$15</definedName>
    <definedName name="__bye40">'[14]NoAm Assump'!$L$15</definedName>
    <definedName name="__bye61">'[14]NoAm Assump'!$L$15</definedName>
    <definedName name="__bye62">'[14]Central Assump'!$L$15</definedName>
    <definedName name="__bye63">'[14]Mexico Assump'!$L$15</definedName>
    <definedName name="__bye64">'[14]Midwest Assump'!$L$15</definedName>
    <definedName name="__bye65">'[14]Northeast Assump'!$L$15</definedName>
    <definedName name="__bye66">'[14]Pacific Assump'!$L$15</definedName>
    <definedName name="__bye67">'[14]Southeast Assump'!$L$15</definedName>
    <definedName name="__bys11">'[14]Central Assump'!$L$17</definedName>
    <definedName name="__bys12">'[14]Mexico Assump'!$L$17</definedName>
    <definedName name="__bys13">'[14]Midwest Assump'!$L$17</definedName>
    <definedName name="__bys14">'[14]Northeast Assump'!$L$17</definedName>
    <definedName name="__bys15">'[14]Pacific Assump'!$L$17</definedName>
    <definedName name="__bys16">'[14]Southeast Assump'!$L$17</definedName>
    <definedName name="__bys17">'[14]NoAm Assump'!$L$17</definedName>
    <definedName name="__bys20">'[14]Central Assump'!$L$17</definedName>
    <definedName name="__bys21">'[14]Mexico Assump'!$L$17</definedName>
    <definedName name="__bys22">'[14]Midwest Assump'!$L$17</definedName>
    <definedName name="__bys23">'[14]Northeast Assump'!$L$17</definedName>
    <definedName name="__bys24">'[14]Pacific Assump'!$L$17</definedName>
    <definedName name="__bys25">'[14]Southeast Assump'!$L$17</definedName>
    <definedName name="__bys26">'[14]NoAm Assump'!$L$17</definedName>
    <definedName name="__bys30">'[14]NoAm Assump'!$L$17</definedName>
    <definedName name="__bys31">'[14]Central Assump'!$L$17</definedName>
    <definedName name="__bys32">'[14]Mexico Assump'!$L$17</definedName>
    <definedName name="__bys33">'[14]Midwest Assump'!$L$17</definedName>
    <definedName name="__bys34">'[14]Northeast Assump'!$L$17</definedName>
    <definedName name="__bys35">'[14]Pacific Assump'!$L$17</definedName>
    <definedName name="__bys37">'[14]Southeast Assump'!$L$17</definedName>
    <definedName name="__bys40">'[14]NoAm Assump'!$L$17</definedName>
    <definedName name="__bys61">'[14]NoAm Assump'!$L$17</definedName>
    <definedName name="__bys62">'[14]Central Assump'!$L$17</definedName>
    <definedName name="__bys63">'[14]Mexico Assump'!$L$17</definedName>
    <definedName name="__bys64">'[14]Midwest Assump'!$L$17</definedName>
    <definedName name="__bys65">'[14]Northeast Assump'!$L$17</definedName>
    <definedName name="__bys66">'[14]Pacific Assump'!$L$17</definedName>
    <definedName name="__bys67">'[14]Southeast Assump'!$L$17</definedName>
    <definedName name="__byy11">'[14]Central Assump'!$L$13</definedName>
    <definedName name="__byy12">'[14]Mexico Assump'!$L$13</definedName>
    <definedName name="__byy13">'[14]Midwest Assump'!$L$13</definedName>
    <definedName name="__byy14">'[14]Northeast Assump'!$L$13</definedName>
    <definedName name="__byy15">'[14]Pacific Assump'!$L$13</definedName>
    <definedName name="__byy16">'[14]Southeast Assump'!$L$13</definedName>
    <definedName name="__byy17">'[14]NoAm Assump'!$L$13</definedName>
    <definedName name="__byy20">'[14]Central Assump'!$L$13</definedName>
    <definedName name="__byy21">'[14]Mexico Assump'!$L$13</definedName>
    <definedName name="__byy22">'[14]Midwest Assump'!$L$13</definedName>
    <definedName name="__byy23">'[14]Northeast Assump'!$L$13</definedName>
    <definedName name="__byy24">'[14]Pacific Assump'!$L$13</definedName>
    <definedName name="__byy25">'[14]Southeast Assump'!$L$13</definedName>
    <definedName name="__byy26">'[14]NoAm Assump'!$L$13</definedName>
    <definedName name="__byy30">'[14]NoAm Assump'!$L$13</definedName>
    <definedName name="__byy31">'[14]Central Assump'!$L$13</definedName>
    <definedName name="__byy32">'[14]Mexico Assump'!$L$13</definedName>
    <definedName name="__byy33">'[14]Midwest Assump'!$L$13</definedName>
    <definedName name="__byy34">'[14]Northeast Assump'!$L$13</definedName>
    <definedName name="__byy35">'[14]Pacific Assump'!$L$13</definedName>
    <definedName name="__byy37">'[14]Southeast Assump'!$L$13</definedName>
    <definedName name="__byy40">'[14]NoAm Assump'!$L$13</definedName>
    <definedName name="__byy61">'[14]NoAm Assump'!$L$13</definedName>
    <definedName name="__byy62">'[14]Central Assump'!$L$13</definedName>
    <definedName name="__byy63">'[14]Mexico Assump'!$L$13</definedName>
    <definedName name="__byy64">'[14]Midwest Assump'!$L$13</definedName>
    <definedName name="__byy65">'[14]Northeast Assump'!$L$13</definedName>
    <definedName name="__byy66">'[14]Pacific Assump'!$L$13</definedName>
    <definedName name="__byy67">'[14]Southeast Assump'!$L$13</definedName>
    <definedName name="__cil1">#REF!</definedName>
    <definedName name="__cye11">'[14]Central Assump'!$L$14</definedName>
    <definedName name="__cye12">'[14]Mexico Assump'!$L$14</definedName>
    <definedName name="__cye13">'[14]Midwest Assump'!$L$14</definedName>
    <definedName name="__cye14">'[14]Northeast Assump'!$L$14</definedName>
    <definedName name="__cye15">'[14]Pacific Assump'!$L$14</definedName>
    <definedName name="__cye16">'[14]Southeast Assump'!$L$14</definedName>
    <definedName name="__cye17">'[14]NoAm Assump'!$L$14</definedName>
    <definedName name="__cye20">'[14]Central Assump'!$L$14</definedName>
    <definedName name="__cye21">'[14]Mexico Assump'!$L$14</definedName>
    <definedName name="__cye22">'[14]Midwest Assump'!$L$14</definedName>
    <definedName name="__cye23">'[14]Northeast Assump'!$L$14</definedName>
    <definedName name="__cye24">'[14]Pacific Assump'!$L$14</definedName>
    <definedName name="__cye25">'[14]Southeast Assump'!$L$14</definedName>
    <definedName name="__cye26">'[14]NoAm Assump'!$L$14</definedName>
    <definedName name="__cye30">'[14]NoAm Assump'!$L$14</definedName>
    <definedName name="__cye31">'[14]Central Assump'!$L$14</definedName>
    <definedName name="__cye32">'[14]Mexico Assump'!$L$14</definedName>
    <definedName name="__cye33">'[14]Midwest Assump'!$L$14</definedName>
    <definedName name="__cye34">'[14]Northeast Assump'!$L$14</definedName>
    <definedName name="__cye35">'[14]Pacific Assump'!$L$14</definedName>
    <definedName name="__cye36">'[14]Southeast Assump'!$L$14</definedName>
    <definedName name="__cye37">'[14]Southeast Assump'!$L$14</definedName>
    <definedName name="__cye40">'[14]NoAm Assump'!$L$14</definedName>
    <definedName name="__cye61">'[14]NoAm Assump'!$L$14</definedName>
    <definedName name="__cye62">'[14]Central Assump'!$L$14</definedName>
    <definedName name="__cye63">'[14]Mexico Assump'!$L$14</definedName>
    <definedName name="__cye64">'[14]Midwest Assump'!$L$14</definedName>
    <definedName name="__cye65">'[14]Northeast Assump'!$L$14</definedName>
    <definedName name="__cye66">'[14]Pacific Assump'!$L$14</definedName>
    <definedName name="__cye67">'[14]Southeast Assump'!$L$14</definedName>
    <definedName name="__cyp11">'[14]Central Assump'!$L$16</definedName>
    <definedName name="__cyp12">'[14]Mexico Assump'!$L$16</definedName>
    <definedName name="__cyp13">'[14]Midwest Assump'!$L$16</definedName>
    <definedName name="__cyp14">'[14]Northeast Assump'!$L$16</definedName>
    <definedName name="__cyp15">'[14]Pacific Assump'!$L$16</definedName>
    <definedName name="__cyp16">'[14]Southeast Assump'!$L$16</definedName>
    <definedName name="__cyp17">'[14]NoAm Assump'!$L$16</definedName>
    <definedName name="__cyp20">'[14]Central Assump'!$L$16</definedName>
    <definedName name="__cyp21">'[14]Mexico Assump'!$L$16</definedName>
    <definedName name="__cyp22">'[14]Midwest Assump'!$L$16</definedName>
    <definedName name="__cyp23">'[14]Northeast Assump'!$L$16</definedName>
    <definedName name="__cyp24">'[14]Pacific Assump'!$L$16</definedName>
    <definedName name="__cyp25">'[14]Southeast Assump'!$L$16</definedName>
    <definedName name="__cyp26">'[14]NoAm Assump'!$L$16</definedName>
    <definedName name="__cyp30">'[14]NoAm Assump'!$L$16</definedName>
    <definedName name="__cyp31">'[14]Central Assump'!$L$16</definedName>
    <definedName name="__cyp32">'[14]Mexico Assump'!$L$16</definedName>
    <definedName name="__cyp33">'[14]Midwest Assump'!$L$16</definedName>
    <definedName name="__cyp34">'[14]Northeast Assump'!$L$16</definedName>
    <definedName name="__cyp35">'[14]Pacific Assump'!$L$16</definedName>
    <definedName name="__cyp37">'[14]Southeast Assump'!$L$16</definedName>
    <definedName name="__cyp40">'[14]NoAm Assump'!$L$16</definedName>
    <definedName name="__cyp61">'[14]NoAm Assump'!$L$16</definedName>
    <definedName name="__cyp62">'[14]Central Assump'!$L$16</definedName>
    <definedName name="__cyp63">'[14]Mexico Assump'!$L$16</definedName>
    <definedName name="__cyp64">'[14]Midwest Assump'!$L$16</definedName>
    <definedName name="__cyp65">'[14]Northeast Assump'!$L$16</definedName>
    <definedName name="__cyp66">'[14]Pacific Assump'!$L$16</definedName>
    <definedName name="__cyp67">'[14]Southeast Assump'!$L$16</definedName>
    <definedName name="__DB729999">[3]Corporate!#REF!</definedName>
    <definedName name="__DPU95">[11]model!#REF!</definedName>
    <definedName name="__EPU01">#REF!</definedName>
    <definedName name="__EPU02">#REF!</definedName>
    <definedName name="__EPU03">#REF!</definedName>
    <definedName name="__EPU04">#REF!</definedName>
    <definedName name="__EPU96">#REF!</definedName>
    <definedName name="__EPU97">#REF!</definedName>
    <definedName name="__EPU98">#REF!</definedName>
    <definedName name="__EPU99">#REF!</definedName>
    <definedName name="__FDS_HYPERLINK_TOGGLE_STATE__" hidden="1">"ON"</definedName>
    <definedName name="__FDS_UNIQUE_RANGE_ID_GENERATOR_COUNTER" hidden="1">28</definedName>
    <definedName name="__INC01">[11]model!#REF!</definedName>
    <definedName name="__INC02">[11]model!#REF!</definedName>
    <definedName name="__INC03">[11]model!#REF!</definedName>
    <definedName name="__INC04">[11]model!#REF!</definedName>
    <definedName name="__INC05">[11]model!#REF!</definedName>
    <definedName name="__INC95">[11]model!#REF!</definedName>
    <definedName name="__INC96">[11]model!#REF!</definedName>
    <definedName name="__INC97">[11]model!#REF!</definedName>
    <definedName name="__INC98">[11]model!#REF!</definedName>
    <definedName name="__INC99">[11]model!#REF!</definedName>
    <definedName name="__MGF197">[11]model!#REF!</definedName>
    <definedName name="__MGF198">[11]model!#REF!</definedName>
    <definedName name="__MGF199">[11]model!#REF!</definedName>
    <definedName name="__MGF297">[11]model!#REF!</definedName>
    <definedName name="__MGF298">[11]model!#REF!</definedName>
    <definedName name="__MGF299">[11]model!#REF!</definedName>
    <definedName name="__n3">#REF!</definedName>
    <definedName name="__NTA01">[11]model!#REF!</definedName>
    <definedName name="__NTA02">[11]model!#REF!</definedName>
    <definedName name="__NTA03">[11]model!#REF!</definedName>
    <definedName name="__NTA04">[11]model!#REF!</definedName>
    <definedName name="__NTA05">[11]model!#REF!</definedName>
    <definedName name="__NTA95">[11]model!#REF!</definedName>
    <definedName name="__NTA98">[11]model!#REF!</definedName>
    <definedName name="__NTA99">[11]model!#REF!</definedName>
    <definedName name="__nys11">'[14]Central Assump'!$L$18</definedName>
    <definedName name="__nys12">'[14]Mexico Assump'!$L$18</definedName>
    <definedName name="__nys13">'[14]Midwest Assump'!$L$18</definedName>
    <definedName name="__nys14">'[14]Northeast Assump'!$L$18</definedName>
    <definedName name="__nys15">'[14]Pacific Assump'!$L$18</definedName>
    <definedName name="__nys16">'[14]Southeast Assump'!$L$18</definedName>
    <definedName name="__nys17">'[14]NoAm Assump'!$L$18</definedName>
    <definedName name="__nys20">'[14]Central Assump'!$L$18</definedName>
    <definedName name="__nys21">'[14]Mexico Assump'!$L$18</definedName>
    <definedName name="__nys22">'[14]Midwest Assump'!$L$18</definedName>
    <definedName name="__nys23">'[14]Northeast Assump'!$L$18</definedName>
    <definedName name="__nys24">'[14]Pacific Assump'!$L$18</definedName>
    <definedName name="__nys25">'[14]Southeast Assump'!$L$18</definedName>
    <definedName name="__nys26">'[14]NoAm Assump'!$L$18</definedName>
    <definedName name="__nys30">'[14]NoAm Assump'!$L$18</definedName>
    <definedName name="__nys31">'[14]Central Assump'!$L$18</definedName>
    <definedName name="__nys32">'[14]Mexico Assump'!$L$18</definedName>
    <definedName name="__nys33">'[14]Midwest Assump'!$L$18</definedName>
    <definedName name="__nys34">'[14]Northeast Assump'!$L$18</definedName>
    <definedName name="__nys35">'[14]Pacific Assump'!$L$18</definedName>
    <definedName name="__nys37">'[14]Southeast Assump'!$L$18</definedName>
    <definedName name="__nys40">'[14]NoAm Assump'!$L$18</definedName>
    <definedName name="__nys61">'[14]NoAm Assump'!$L$18</definedName>
    <definedName name="__nys62">'[14]Central Assump'!$L$18</definedName>
    <definedName name="__nys63">'[14]Mexico Assump'!$L$18</definedName>
    <definedName name="__nys64">'[14]Midwest Assump'!$L$18</definedName>
    <definedName name="__nys65">'[14]Northeast Assump'!$L$18</definedName>
    <definedName name="__nys66">'[14]Pacific Assump'!$L$18</definedName>
    <definedName name="__nys67">'[14]Southeast Assump'!$L$18</definedName>
    <definedName name="__OMV95">#REF!</definedName>
    <definedName name="__PER12">[20]IC!#REF!</definedName>
    <definedName name="__ret1">#REF!</definedName>
    <definedName name="__sum2">'[15]Property Information'!$D$8:$IV$198</definedName>
    <definedName name="__sum3">'[15]Property Information'!$D$8:$IV$198</definedName>
    <definedName name="__tax2">#REF!</definedName>
    <definedName name="__tax3">#REF!</definedName>
    <definedName name="__tax5">[16]Summary!$A$50:$K$87</definedName>
    <definedName name="_1_">#REF!</definedName>
    <definedName name="_1__FDSAUDITLINK__" hidden="1">{"fdsup://Directions/FactSet Auditing Viewer?action=AUDIT_VALUE&amp;DB=129&amp;ID1=680324&amp;VALUEID=03426&amp;SDATE=2011&amp;PERIODTYPE=ANN_STD&amp;SCFT=3&amp;window=popup_no_bar&amp;width=385&amp;height=120&amp;START_MAXIMIZED=FALSE&amp;creator=factset&amp;display_string=Audit"}</definedName>
    <definedName name="_10__FDSAUDITLINK__" hidden="1">{"fdsup://Directions/FactSet Auditing Viewer?action=AUDIT_VALUE&amp;DB=129&amp;ID1=619215&amp;VALUEID=03426&amp;SDATE=2011&amp;PERIODTYPE=ANN_STD&amp;SCFT=3&amp;window=popup_no_bar&amp;width=385&amp;height=120&amp;START_MAXIMIZED=FALSE&amp;creator=factset&amp;display_string=Audit"}</definedName>
    <definedName name="_11__FDSAUDITLINK__" hidden="1">{"fdsup://Directions/FactSet Auditing Viewer?action=AUDIT_VALUE&amp;DB=129&amp;ID1=614029&amp;VALUEID=03426&amp;SDATE=2011&amp;PERIODTYPE=ANN_STD&amp;SCFT=3&amp;window=popup_no_bar&amp;width=385&amp;height=120&amp;START_MAXIMIZED=FALSE&amp;creator=factset&amp;display_string=Audit"}</definedName>
    <definedName name="_12__FDSAUDITLINK__" hidden="1">{"fdsup://Directions/FactSet Auditing Viewer?action=AUDIT_VALUE&amp;DB=129&amp;ID1=681042&amp;VALUEID=03426&amp;SDATE=2011&amp;PERIODTYPE=ANN_STD&amp;SCFT=3&amp;window=popup_no_bar&amp;width=385&amp;height=120&amp;START_MAXIMIZED=FALSE&amp;creator=factset&amp;display_string=Audit"}</definedName>
    <definedName name="_13__123Graph_BCHART_1" hidden="1">#REF!</definedName>
    <definedName name="_13__FDSAUDITLINK__" hidden="1">{"fdsup://Directions/FactSet Auditing Viewer?action=AUDIT_VALUE&amp;DB=129&amp;ID1=B58RBK&amp;VALUEID=03426&amp;SDATE=2011&amp;PERIODTYPE=ANN_STD&amp;SCFT=3&amp;window=popup_no_bar&amp;width=385&amp;height=120&amp;START_MAXIMIZED=FALSE&amp;creator=factset&amp;display_string=Audit"}</definedName>
    <definedName name="_14__FDSAUDITLINK__" hidden="1">{"fdsup://Directions/FactSet Auditing Viewer?action=AUDIT_VALUE&amp;DB=129&amp;ID1=B1YBF0&amp;VALUEID=03426&amp;SDATE=2011&amp;PERIODTYPE=ANN_STD&amp;SCFT=3&amp;window=popup_no_bar&amp;width=385&amp;height=120&amp;START_MAXIMIZED=FALSE&amp;creator=factset&amp;display_string=Audit"}</definedName>
    <definedName name="_15__FDSAUDITLINK__" hidden="1">{"fdsup://Directions/FactSet Auditing Viewer?action=AUDIT_VALUE&amp;DB=129&amp;ID1=611624&amp;VALUEID=03426&amp;SDATE=2011&amp;PERIODTYPE=ANN_STD&amp;SCFT=3&amp;window=popup_no_bar&amp;width=385&amp;height=120&amp;START_MAXIMIZED=FALSE&amp;creator=factset&amp;display_string=Audit"}</definedName>
    <definedName name="_16__FDSAUDITLINK__" hidden="1">{"fdsup://Directions/FactSet Auditing Viewer?action=AUDIT_VALUE&amp;DB=129&amp;ID1=B19H8Y&amp;VALUEID=03426&amp;SDATE=2011&amp;PERIODTYPE=ANN_STD&amp;SCFT=3&amp;window=popup_no_bar&amp;width=385&amp;height=120&amp;START_MAXIMIZED=FALSE&amp;creator=factset&amp;display_string=Audit"}</definedName>
    <definedName name="_17__123Graph_BCHART_2" hidden="1">[21]Lguide!$U$31:$U$40</definedName>
    <definedName name="_17__FDSAUDITLINK__" hidden="1">{"fdsup://Directions/FactSet Auditing Viewer?action=AUDIT_VALUE&amp;DB=129&amp;ID1=639242&amp;VALUEID=03426&amp;SDATE=2011&amp;PERIODTYPE=ANN_STD&amp;SCFT=3&amp;window=popup_no_bar&amp;width=385&amp;height=120&amp;START_MAXIMIZED=FALSE&amp;creator=factset&amp;display_string=Audit"}</definedName>
    <definedName name="_18__FDSAUDITLINK__" hidden="1">{"fdsup://Directions/FactSet Auditing Viewer?action=AUDIT_VALUE&amp;DB=129&amp;ID1=B1VKYN&amp;VALUEID=03426&amp;SDATE=2011&amp;PERIODTYPE=ANN_STD&amp;SCFT=3&amp;window=popup_no_bar&amp;width=385&amp;height=120&amp;START_MAXIMIZED=FALSE&amp;creator=factset&amp;display_string=Audit"}</definedName>
    <definedName name="_19__FDSAUDITLINK__" hidden="1">{"fdsup://Directions/FactSet Auditing Viewer?action=AUDIT_VALUE&amp;DB=129&amp;ID1=B0PR2F&amp;VALUEID=03426&amp;SDATE=2011&amp;PERIODTYPE=ANN_STD&amp;SCFT=3&amp;window=popup_no_bar&amp;width=385&amp;height=120&amp;START_MAXIMIZED=FALSE&amp;creator=factset&amp;display_string=Audit"}</definedName>
    <definedName name="_2__123Graph_ACHART_1" hidden="1">#REF!</definedName>
    <definedName name="_2__FDSAUDITLINK__" hidden="1">{"fdsup://Directions/FactSet Auditing Viewer?action=AUDIT_VALUE&amp;DB=129&amp;ID1=648631&amp;VALUEID=03426&amp;SDATE=2011&amp;PERIODTYPE=ANN_STD&amp;SCFT=3&amp;window=popup_no_bar&amp;width=385&amp;height=120&amp;START_MAXIMIZED=FALSE&amp;creator=factset&amp;display_string=Audit"}</definedName>
    <definedName name="_2_募集事例のクロス集計">#REF!</definedName>
    <definedName name="_2_新規需要一覧">#REF!</definedName>
    <definedName name="_20__FDSAUDITLINK__" hidden="1">{"fdsup://Directions/FactSet Auditing Viewer?action=AUDIT_VALUE&amp;DB=129&amp;ID1=B56KLY&amp;VALUEID=03426&amp;SDATE=2011&amp;PERIODTYPE=ANN_STD&amp;SCFT=3&amp;window=popup_no_bar&amp;width=385&amp;height=120&amp;START_MAXIMIZED=FALSE&amp;creator=factset&amp;display_string=Audit"}</definedName>
    <definedName name="_21__123Graph_XCHART_1" hidden="1">#REF!</definedName>
    <definedName name="_21__FDSAUDITLINK__" hidden="1">{"fdsup://Directions/FactSet Auditing Viewer?action=AUDIT_VALUE&amp;DB=129&amp;ID1=B4LL9N&amp;VALUEID=03426&amp;SDATE=2011&amp;PERIODTYPE=ANN_STD&amp;SCFT=3&amp;window=popup_no_bar&amp;width=385&amp;height=120&amp;START_MAXIMIZED=FALSE&amp;creator=factset&amp;display_string=Audit"}</definedName>
    <definedName name="_22__FDSAUDITLINK__" hidden="1">{"fdsup://Directions/FactSet Auditing Viewer?action=AUDIT_VALUE&amp;DB=129&amp;ID1=B27WLD&amp;VALUEID=03426&amp;SDATE=2011&amp;PERIODTYPE=ANN_STD&amp;SCFT=3&amp;window=popup_no_bar&amp;width=385&amp;height=120&amp;START_MAXIMIZED=FALSE&amp;creator=factset&amp;display_string=Audit"}</definedName>
    <definedName name="_23__FDSAUDITLINK__" hidden="1">{"fdsup://Directions/FactSet Auditing Viewer?action=AUDIT_VALUE&amp;DB=129&amp;ID1=B24CVP&amp;VALUEID=03426&amp;SDATE=2011&amp;PERIODTYPE=ANN_STD&amp;SCFT=3&amp;window=popup_no_bar&amp;width=385&amp;height=120&amp;START_MAXIMIZED=FALSE&amp;creator=factset&amp;display_string=Audit"}</definedName>
    <definedName name="_24__FDSAUDITLINK__" hidden="1">{"fdsup://Directions/FactSet Auditing Viewer?action=AUDIT_VALUE&amp;DB=129&amp;ID1=643388&amp;VALUEID=03426&amp;SDATE=2011&amp;PERIODTYPE=ANN_STD&amp;SCFT=3&amp;window=popup_no_bar&amp;width=385&amp;height=120&amp;START_MAXIMIZED=FALSE&amp;creator=factset&amp;display_string=Audit"}</definedName>
    <definedName name="_25__FDSAUDITLINK__" hidden="1">{"fdsup://Directions/FactSet Auditing Viewer?action=AUDIT_VALUE&amp;DB=129&amp;ID1=B4YSQ0&amp;VALUEID=03426&amp;SDATE=2011&amp;PERIODTYPE=ANN_STD&amp;SCFT=3&amp;window=popup_no_bar&amp;width=385&amp;height=120&amp;START_MAXIMIZED=FALSE&amp;creator=factset&amp;display_string=Audit"}</definedName>
    <definedName name="_26__FDSAUDITLINK__" hidden="1">{"fdsup://Directions/FactSet Auditing Viewer?action=AUDIT_VALUE&amp;DB=129&amp;ID1=B16NHT&amp;VALUEID=03426&amp;SDATE=2011&amp;PERIODTYPE=ANN_STD&amp;SCFT=3&amp;window=popup_no_bar&amp;width=385&amp;height=120&amp;START_MAXIMIZED=FALSE&amp;creator=factset&amp;display_string=Audit"}</definedName>
    <definedName name="_27__FDSAUDITLINK__" hidden="1">{"fdsup://Directions/FactSet Auditing Viewer?action=AUDIT_VALUE&amp;DB=129&amp;ID1=B17N9P&amp;VALUEID=03426&amp;SDATE=2011&amp;PERIODTYPE=ANN_STD&amp;SCFT=3&amp;window=popup_no_bar&amp;width=385&amp;height=120&amp;START_MAXIMIZED=FALSE&amp;creator=factset&amp;display_string=Audit"}</definedName>
    <definedName name="_29001">#REF!</definedName>
    <definedName name="_3__123Graph_ACHART_2" hidden="1">[21]Lguide!$T$31:$T$40</definedName>
    <definedName name="_3__FDSAUDITLINK__" hidden="1">{"fdsup://Directions/FactSet Auditing Viewer?action=AUDIT_VALUE&amp;DB=129&amp;ID1=640835&amp;VALUEID=03426&amp;SDATE=2011&amp;PERIODTYPE=ANN_STD&amp;SCFT=3&amp;window=popup_no_bar&amp;width=385&amp;height=120&amp;START_MAXIMIZED=FALSE&amp;creator=factset&amp;display_string=Audit"}</definedName>
    <definedName name="_3f09_" hidden="1">{#N/A,#N/A,FALSE,"OperatingAssumptions"}</definedName>
    <definedName name="_3f09__1" hidden="1">{#N/A,#N/A,FALSE,"OperatingAssumptions"}</definedName>
    <definedName name="_3f09__1_1" hidden="1">{#N/A,#N/A,FALSE,"OperatingAssumptions"}</definedName>
    <definedName name="_3f09__2" hidden="1">{#N/A,#N/A,FALSE,"OperatingAssumptions"}</definedName>
    <definedName name="_4__123Graph_BCHART_1" hidden="1">#REF!</definedName>
    <definedName name="_4__FDSAUDITLINK__" hidden="1">{"fdsup://Directions/FactSet Auditing Viewer?action=AUDIT_VALUE&amp;DB=129&amp;ID1=622098&amp;VALUEID=03426&amp;SDATE=2011&amp;PERIODTYPE=ANN_STD&amp;SCFT=3&amp;window=popup_no_bar&amp;width=385&amp;height=120&amp;START_MAXIMIZED=FALSE&amp;creator=factset&amp;display_string=Audit"}</definedName>
    <definedName name="_42412">#REF!</definedName>
    <definedName name="_44902">#REF!</definedName>
    <definedName name="_5__123Graph_ACHART_1" hidden="1">#REF!</definedName>
    <definedName name="_5__123Graph_BCHART_2" hidden="1">[21]Lguide!$U$31:$U$40</definedName>
    <definedName name="_5__FDSAUDITLINK__" hidden="1">{"fdsup://Directions/FactSet Auditing Viewer?action=AUDIT_VALUE&amp;DB=129&amp;ID1=B2Q8YL&amp;VALUEID=03426&amp;SDATE=2011&amp;PERIODTYPE=ANN_STD&amp;SCFT=3&amp;window=popup_no_bar&amp;width=385&amp;height=120&amp;START_MAXIMIZED=FALSE&amp;creator=factset&amp;display_string=Audit"}</definedName>
    <definedName name="_52420">#REF!</definedName>
    <definedName name="_5s12_" hidden="1">{#N/A,#N/A,FALSE,"LoanAssumptions"}</definedName>
    <definedName name="_5s12__1" hidden="1">{#N/A,#N/A,FALSE,"LoanAssumptions"}</definedName>
    <definedName name="_5s12__1_1" hidden="1">{#N/A,#N/A,FALSE,"LoanAssumptions"}</definedName>
    <definedName name="_5s12__2" hidden="1">{#N/A,#N/A,FALSE,"LoanAssumptions"}</definedName>
    <definedName name="_6__123Graph_XCHART_1" hidden="1">#REF!</definedName>
    <definedName name="_6__FDSAUDITLINK__" hidden="1">{"fdsup://Directions/FactSet Auditing Viewer?action=AUDIT_VALUE&amp;DB=129&amp;ID1=B3B9H9&amp;VALUEID=03426&amp;SDATE=2011&amp;PERIODTYPE=ANN_STD&amp;SCFT=3&amp;window=popup_no_bar&amp;width=385&amp;height=120&amp;START_MAXIMIZED=FALSE&amp;creator=factset&amp;display_string=Audit"}</definedName>
    <definedName name="_67702">#REF!</definedName>
    <definedName name="_7__FDSAUDITLINK__" hidden="1">{"fdsup://Directions/FactSet Auditing Viewer?action=AUDIT_VALUE&amp;DB=129&amp;ID1=B16YNS&amp;VALUEID=03426&amp;SDATE=2011&amp;PERIODTYPE=ANN_STD&amp;SCFT=3&amp;window=popup_no_bar&amp;width=385&amp;height=120&amp;START_MAXIMIZED=FALSE&amp;creator=factset&amp;display_string=Audit"}</definedName>
    <definedName name="_7_物流不動産_空室率_比較">#REF!</definedName>
    <definedName name="_79201">#REF!</definedName>
    <definedName name="_7n3_">#REF!</definedName>
    <definedName name="_8__FDSAUDITLINK__" hidden="1">{"fdsup://Directions/FactSet Auditing Viewer?action=AUDIT_VALUE&amp;DB=129&amp;ID1=616392&amp;VALUEID=03426&amp;SDATE=2011&amp;PERIODTYPE=ANN_STD&amp;SCFT=3&amp;window=popup_no_bar&amp;width=385&amp;height=120&amp;START_MAXIMIZED=FALSE&amp;creator=factset&amp;display_string=Audit"}</definedName>
    <definedName name="_83500_______________________________________________________________________________________________________________________________________________________________________________________________1">#REF!</definedName>
    <definedName name="_9__123Graph_ACHART_2" hidden="1">[21]Lguide!$T$31:$T$40</definedName>
    <definedName name="_9__FDSAUDITLINK__" hidden="1">{"fdsup://Directions/FactSet Auditing Viewer?action=AUDIT_VALUE&amp;DB=129&amp;ID1=B23TGR&amp;VALUEID=03426&amp;SDATE=2011&amp;PERIODTYPE=ANN_STD&amp;SCFT=3&amp;window=popup_no_bar&amp;width=385&amp;height=120&amp;START_MAXIMIZED=FALSE&amp;creator=factset&amp;display_string=Audit"}</definedName>
    <definedName name="_Acc710280">#REF!</definedName>
    <definedName name="_ALT5102">'[22]P&amp;L'!#REF!</definedName>
    <definedName name="_ALT5405">'[22]P&amp;L'!#REF!</definedName>
    <definedName name="_amq1">'[6]Inc Stmt YTD 99'!$C$9:$C$155</definedName>
    <definedName name="_BAL2">#REF!</definedName>
    <definedName name="_BAL2341">[22]Balancesheet!#REF!</definedName>
    <definedName name="_bdm.043aad80e031459eb4bd2289af6e3a24.edm" hidden="1">#REF!</definedName>
    <definedName name="_bdm.0903493a8d654486a075b74a4a2c196f.edm" hidden="1">#REF!</definedName>
    <definedName name="_bdm.09eba2f1eb9a46f1b88bb0691f52e60c.edm" hidden="1">#REF!</definedName>
    <definedName name="_bdm.190a4019dde24b88bb1fe870251f2150.edm" hidden="1">#REF!</definedName>
    <definedName name="_bdm.243b441b3932486dae8930fc68c745b7.edm" hidden="1">#REF!</definedName>
    <definedName name="_bdm.264413F1D1EE49E9B8A7752821002783.edm" hidden="1">#REF!</definedName>
    <definedName name="_bdm.2b45dfe8b4764057b96afbc354b63694.edm" hidden="1">#REF!</definedName>
    <definedName name="_bdm.2f97e245e80844a3b25ae163c40f3c49.edm" hidden="1">#REF!</definedName>
    <definedName name="_bdm.326037bdbc1f4101a6b883e58f0fbf08.edm" hidden="1">#REF!</definedName>
    <definedName name="_bdm.4F5EDC4EF2A447C39750DA36D8973ED4.edm" hidden="1">#REF!</definedName>
    <definedName name="_bdm.5a794a0113024010a58c04315a1d06bc.edm" hidden="1">#REF!</definedName>
    <definedName name="_bdm.6c3f3e901a9a4dc7be01b2a78393c283.edm" hidden="1">#REF!</definedName>
    <definedName name="_bdm.773e556836544c27841915a075037b2d.edm" hidden="1">#REF!</definedName>
    <definedName name="_bdm.7a87ff2965a14185bf68fb9b866f1e2f.edm" hidden="1">#REF!</definedName>
    <definedName name="_bdm.7FD75B95ABFC4B4289F9E1FE4485615B.edm" hidden="1">#REF!</definedName>
    <definedName name="_bdm.a1349e24dfc24240891d4492c269d6df.edm" hidden="1">#REF!</definedName>
    <definedName name="_bdm.C8853399E69A41BE8BA5DC7053874A26.edm" hidden="1">#REF!</definedName>
    <definedName name="_bdm.cc26f8d22f1f481c9d01ed34f6b98248.edm" hidden="1">#REF!</definedName>
    <definedName name="_bdm.cc3921b5d9f34a93ae308a6dca0ac926.edm" hidden="1">#REF!</definedName>
    <definedName name="_bdm.d7ab5501a5084a2babd107e91c6fee67.edm" hidden="1">#REF!</definedName>
    <definedName name="_bdm.DE05144A38FB4FE39E4F60CA85BA368E.edm" hidden="1">#REF!</definedName>
    <definedName name="_bdm.df5f0b5c3b2c4bba9b271799c7045073.edm" hidden="1">#REF!</definedName>
    <definedName name="_bdm.EA84050E0E02493287BE0B665BE04AB2.edm" hidden="1">#REF!</definedName>
    <definedName name="_bdm.EE9A23ACE5C149E5BBE25242CD5648F5.edm" hidden="1">#REF!</definedName>
    <definedName name="_bye11">'[7]Central Assump'!$L$15</definedName>
    <definedName name="_bye12">'[7]Mexico Assump'!$L$15</definedName>
    <definedName name="_bye13">'[7]Midwest Assump'!$L$15</definedName>
    <definedName name="_bye14">'[7]Northeast Assump'!$L$15</definedName>
    <definedName name="_bye15">'[7]Pacific Assump'!$L$15</definedName>
    <definedName name="_bye16">'[7]Southeast Assump'!$L$15</definedName>
    <definedName name="_bye17">'[7]NoAm Assump'!$L$15</definedName>
    <definedName name="_bye20">'[7]Central Assump'!$L$15</definedName>
    <definedName name="_bye21">'[7]Mexico Assump'!$L$15</definedName>
    <definedName name="_bye22">'[7]Midwest Assump'!$L$15</definedName>
    <definedName name="_bye23">'[7]Northeast Assump'!$L$15</definedName>
    <definedName name="_bye24">'[7]Pacific Assump'!$L$15</definedName>
    <definedName name="_bye25">'[7]Southeast Assump'!$L$15</definedName>
    <definedName name="_bye26">'[7]NoAm Assump'!$L$15</definedName>
    <definedName name="_bye30">'[7]NoAm Assump'!$L$15</definedName>
    <definedName name="_bye31">'[7]Central Assump'!$L$15</definedName>
    <definedName name="_bye32">'[7]Mexico Assump'!$L$15</definedName>
    <definedName name="_bye33">'[7]Midwest Assump'!$L$15</definedName>
    <definedName name="_bye34">'[7]Northeast Assump'!$L$15</definedName>
    <definedName name="_bye35">'[7]Pacific Assump'!$L$15</definedName>
    <definedName name="_bye37">'[7]Southeast Assump'!$L$15</definedName>
    <definedName name="_bye40">'[7]NoAm Assump'!$L$15</definedName>
    <definedName name="_bye61">'[7]NoAm Assump'!$L$15</definedName>
    <definedName name="_bye62">'[7]Central Assump'!$L$15</definedName>
    <definedName name="_bye63">'[7]Mexico Assump'!$L$15</definedName>
    <definedName name="_bye64">'[7]Midwest Assump'!$L$15</definedName>
    <definedName name="_bye65">'[7]Northeast Assump'!$L$15</definedName>
    <definedName name="_bye66">'[7]Pacific Assump'!$L$15</definedName>
    <definedName name="_bye67">'[7]Southeast Assump'!$L$15</definedName>
    <definedName name="_bys11">'[7]Central Assump'!$L$17</definedName>
    <definedName name="_bys12">'[7]Mexico Assump'!$L$17</definedName>
    <definedName name="_bys13">'[7]Midwest Assump'!$L$17</definedName>
    <definedName name="_bys14">'[7]Northeast Assump'!$L$17</definedName>
    <definedName name="_bys15">'[7]Pacific Assump'!$L$17</definedName>
    <definedName name="_bys16">'[7]Southeast Assump'!$L$17</definedName>
    <definedName name="_bys17">'[7]NoAm Assump'!$L$17</definedName>
    <definedName name="_bys20">'[7]Central Assump'!$L$17</definedName>
    <definedName name="_bys21">'[7]Mexico Assump'!$L$17</definedName>
    <definedName name="_bys22">'[7]Midwest Assump'!$L$17</definedName>
    <definedName name="_bys23">'[7]Northeast Assump'!$L$17</definedName>
    <definedName name="_bys24">'[7]Pacific Assump'!$L$17</definedName>
    <definedName name="_bys25">'[7]Southeast Assump'!$L$17</definedName>
    <definedName name="_bys26">'[7]NoAm Assump'!$L$17</definedName>
    <definedName name="_bys30">'[7]NoAm Assump'!$L$17</definedName>
    <definedName name="_bys31">'[7]Central Assump'!$L$17</definedName>
    <definedName name="_bys32">'[7]Mexico Assump'!$L$17</definedName>
    <definedName name="_bys33">'[7]Midwest Assump'!$L$17</definedName>
    <definedName name="_bys34">'[7]Northeast Assump'!$L$17</definedName>
    <definedName name="_bys35">'[7]Pacific Assump'!$L$17</definedName>
    <definedName name="_bys37">'[7]Southeast Assump'!$L$17</definedName>
    <definedName name="_bys40">'[7]NoAm Assump'!$L$17</definedName>
    <definedName name="_bys61">'[7]NoAm Assump'!$L$17</definedName>
    <definedName name="_bys62">'[7]Central Assump'!$L$17</definedName>
    <definedName name="_bys63">'[7]Mexico Assump'!$L$17</definedName>
    <definedName name="_bys64">'[7]Midwest Assump'!$L$17</definedName>
    <definedName name="_bys65">'[7]Northeast Assump'!$L$17</definedName>
    <definedName name="_bys66">'[7]Pacific Assump'!$L$17</definedName>
    <definedName name="_bys67">'[7]Southeast Assump'!$L$17</definedName>
    <definedName name="_byy11">'[7]Central Assump'!$L$13</definedName>
    <definedName name="_byy12">'[7]Mexico Assump'!$L$13</definedName>
    <definedName name="_byy13">'[7]Midwest Assump'!$L$13</definedName>
    <definedName name="_byy14">'[7]Northeast Assump'!$L$13</definedName>
    <definedName name="_byy15">'[7]Pacific Assump'!$L$13</definedName>
    <definedName name="_byy16">'[7]Southeast Assump'!$L$13</definedName>
    <definedName name="_byy17">'[7]NoAm Assump'!$L$13</definedName>
    <definedName name="_byy20">'[7]Central Assump'!$L$13</definedName>
    <definedName name="_byy21">'[7]Mexico Assump'!$L$13</definedName>
    <definedName name="_byy22">'[7]Midwest Assump'!$L$13</definedName>
    <definedName name="_byy23">'[7]Northeast Assump'!$L$13</definedName>
    <definedName name="_byy24">'[7]Pacific Assump'!$L$13</definedName>
    <definedName name="_byy25">'[7]Southeast Assump'!$L$13</definedName>
    <definedName name="_byy26">'[7]NoAm Assump'!$L$13</definedName>
    <definedName name="_byy30">'[7]NoAm Assump'!$L$13</definedName>
    <definedName name="_byy31">'[7]Central Assump'!$L$13</definedName>
    <definedName name="_byy32">'[7]Mexico Assump'!$L$13</definedName>
    <definedName name="_byy33">'[7]Midwest Assump'!$L$13</definedName>
    <definedName name="_byy34">'[7]Northeast Assump'!$L$13</definedName>
    <definedName name="_byy35">'[7]Pacific Assump'!$L$13</definedName>
    <definedName name="_byy37">'[7]Southeast Assump'!$L$13</definedName>
    <definedName name="_byy40">'[7]NoAm Assump'!$L$13</definedName>
    <definedName name="_byy61">'[7]NoAm Assump'!$L$13</definedName>
    <definedName name="_byy62">'[7]Central Assump'!$L$13</definedName>
    <definedName name="_byy63">'[7]Mexico Assump'!$L$13</definedName>
    <definedName name="_byy64">'[7]Midwest Assump'!$L$13</definedName>
    <definedName name="_byy65">'[7]Northeast Assump'!$L$13</definedName>
    <definedName name="_byy66">'[7]Pacific Assump'!$L$13</definedName>
    <definedName name="_byy67">'[7]Southeast Assump'!$L$13</definedName>
    <definedName name="_Cap2">[23]Input!$B$73</definedName>
    <definedName name="_Cap3">[23]Input!$B$74</definedName>
    <definedName name="_Cap4">[23]Input!$B$76</definedName>
    <definedName name="_Cap5">[23]Input!$B$77</definedName>
    <definedName name="_Cap6">[23]Input!$B$78</definedName>
    <definedName name="_cil1">#REF!</definedName>
    <definedName name="_cye11">'[7]Central Assump'!$L$14</definedName>
    <definedName name="_cye12">'[7]Mexico Assump'!$L$14</definedName>
    <definedName name="_cye13">'[7]Midwest Assump'!$L$14</definedName>
    <definedName name="_cye14">'[7]Northeast Assump'!$L$14</definedName>
    <definedName name="_cye15">'[7]Pacific Assump'!$L$14</definedName>
    <definedName name="_cye16">'[7]Southeast Assump'!$L$14</definedName>
    <definedName name="_cye17">'[7]NoAm Assump'!$L$14</definedName>
    <definedName name="_cye20">'[7]Central Assump'!$L$14</definedName>
    <definedName name="_cye21">'[7]Mexico Assump'!$L$14</definedName>
    <definedName name="_cye22">'[7]Midwest Assump'!$L$14</definedName>
    <definedName name="_cye23">'[7]Northeast Assump'!$L$14</definedName>
    <definedName name="_cye24">'[7]Pacific Assump'!$L$14</definedName>
    <definedName name="_cye25">'[7]Southeast Assump'!$L$14</definedName>
    <definedName name="_cye26">'[7]NoAm Assump'!$L$14</definedName>
    <definedName name="_cye30">'[7]NoAm Assump'!$L$14</definedName>
    <definedName name="_cye31">'[7]Central Assump'!$L$14</definedName>
    <definedName name="_cye32">'[7]Mexico Assump'!$L$14</definedName>
    <definedName name="_cye33">'[7]Midwest Assump'!$L$14</definedName>
    <definedName name="_cye34">'[7]Northeast Assump'!$L$14</definedName>
    <definedName name="_cye35">'[7]Pacific Assump'!$L$14</definedName>
    <definedName name="_cye36">'[7]Southeast Assump'!$L$14</definedName>
    <definedName name="_cye37">'[7]Southeast Assump'!$L$14</definedName>
    <definedName name="_cye40">'[7]NoAm Assump'!$L$14</definedName>
    <definedName name="_cye61">'[7]NoAm Assump'!$L$14</definedName>
    <definedName name="_cye62">'[7]Central Assump'!$L$14</definedName>
    <definedName name="_cye63">'[7]Mexico Assump'!$L$14</definedName>
    <definedName name="_cye64">'[7]Midwest Assump'!$L$14</definedName>
    <definedName name="_cye65">'[7]Northeast Assump'!$L$14</definedName>
    <definedName name="_cye66">'[7]Pacific Assump'!$L$14</definedName>
    <definedName name="_cye67">'[7]Southeast Assump'!$L$14</definedName>
    <definedName name="_cyp11">'[7]Central Assump'!$L$16</definedName>
    <definedName name="_cyp12">'[7]Mexico Assump'!$L$16</definedName>
    <definedName name="_cyp13">'[7]Midwest Assump'!$L$16</definedName>
    <definedName name="_cyp14">'[7]Northeast Assump'!$L$16</definedName>
    <definedName name="_cyp15">'[7]Pacific Assump'!$L$16</definedName>
    <definedName name="_cyp16">'[7]Southeast Assump'!$L$16</definedName>
    <definedName name="_cyp17">'[7]NoAm Assump'!$L$16</definedName>
    <definedName name="_cyp20">'[7]Central Assump'!$L$16</definedName>
    <definedName name="_cyp21">'[7]Mexico Assump'!$L$16</definedName>
    <definedName name="_cyp22">'[7]Midwest Assump'!$L$16</definedName>
    <definedName name="_cyp23">'[7]Northeast Assump'!$L$16</definedName>
    <definedName name="_cyp24">'[7]Pacific Assump'!$L$16</definedName>
    <definedName name="_cyp25">'[7]Southeast Assump'!$L$16</definedName>
    <definedName name="_cyp26">'[7]NoAm Assump'!$L$16</definedName>
    <definedName name="_cyp30">'[7]NoAm Assump'!$L$16</definedName>
    <definedName name="_cyp31">'[7]Central Assump'!$L$16</definedName>
    <definedName name="_cyp32">'[7]Mexico Assump'!$L$16</definedName>
    <definedName name="_cyp33">'[7]Midwest Assump'!$L$16</definedName>
    <definedName name="_cyp34">'[7]Northeast Assump'!$L$16</definedName>
    <definedName name="_cyp35">'[7]Pacific Assump'!$L$16</definedName>
    <definedName name="_cyp37">'[7]Southeast Assump'!$L$16</definedName>
    <definedName name="_cyp40">'[7]NoAm Assump'!$L$16</definedName>
    <definedName name="_cyp61">'[7]NoAm Assump'!$L$16</definedName>
    <definedName name="_cyp62">'[7]Central Assump'!$L$16</definedName>
    <definedName name="_cyp63">'[7]Mexico Assump'!$L$16</definedName>
    <definedName name="_cyp64">'[7]Midwest Assump'!$L$16</definedName>
    <definedName name="_cyp65">'[7]Northeast Assump'!$L$16</definedName>
    <definedName name="_cyp66">'[7]Pacific Assump'!$L$16</definedName>
    <definedName name="_cyp67">'[7]Southeast Assump'!$L$16</definedName>
    <definedName name="_DB729999">[3]Corporate!#REF!</definedName>
    <definedName name="_DCFData">_DCFBegin:_DCFSaleYear</definedName>
    <definedName name="_DCFMonths">_DCFFirstMonth:_DCFLastMonth</definedName>
    <definedName name="_DPU95">[5]model!#REF!</definedName>
    <definedName name="_EPU01">#REF!</definedName>
    <definedName name="_EPU02">#REF!</definedName>
    <definedName name="_EPU03">#REF!</definedName>
    <definedName name="_EPU04">#REF!</definedName>
    <definedName name="_EPU96">#REF!</definedName>
    <definedName name="_EPU97">#REF!</definedName>
    <definedName name="_EPU98">#REF!</definedName>
    <definedName name="_EPU99">#REF!</definedName>
    <definedName name="_Fill" hidden="1">#REF!</definedName>
    <definedName name="_xlnm._FilterDatabase" localSheetId="0" hidden="1">'2.1 Cash'!$A$3:$Q$212</definedName>
    <definedName name="_xlnm._FilterDatabase" hidden="1">#REF!</definedName>
    <definedName name="_GSRATES_1">"CT300001Latest          "</definedName>
    <definedName name="_GSRATES_2">"CF3000012004123120040101"</definedName>
    <definedName name="_GSRATES_3">"CF3000012004123120041231"</definedName>
    <definedName name="_GSRATES_4">"CF3000012005063020040630"</definedName>
    <definedName name="_GSRATES_5">"CT30000120061231        "</definedName>
    <definedName name="_GSRATES_COUNT">1</definedName>
    <definedName name="_INC01">[5]model!#REF!</definedName>
    <definedName name="_INC02">[5]model!#REF!</definedName>
    <definedName name="_INC03">[5]model!#REF!</definedName>
    <definedName name="_INC04">[5]model!#REF!</definedName>
    <definedName name="_INC05">[5]model!#REF!</definedName>
    <definedName name="_INC95">[5]model!#REF!</definedName>
    <definedName name="_INC96">[5]model!#REF!</definedName>
    <definedName name="_INC97">[5]model!#REF!</definedName>
    <definedName name="_INC98">[5]model!#REF!</definedName>
    <definedName name="_INC99">[5]model!#REF!</definedName>
    <definedName name="_JV1">#REF!</definedName>
    <definedName name="_JV2">#REF!</definedName>
    <definedName name="_Key1" hidden="1">'[24]Occupancy 2004'!#REF!</definedName>
    <definedName name="_Key2" hidden="1">#REF!</definedName>
    <definedName name="_MGF197">[5]model!#REF!</definedName>
    <definedName name="_MGF198">[5]model!#REF!</definedName>
    <definedName name="_MGF199">[5]model!#REF!</definedName>
    <definedName name="_MGF297">[5]model!#REF!</definedName>
    <definedName name="_MGF298">[5]model!#REF!</definedName>
    <definedName name="_MGF299">[5]model!#REF!</definedName>
    <definedName name="_n3">#REF!</definedName>
    <definedName name="_NTA01">[5]model!#REF!</definedName>
    <definedName name="_NTA02">[5]model!#REF!</definedName>
    <definedName name="_NTA03">[5]model!#REF!</definedName>
    <definedName name="_NTA04">[5]model!#REF!</definedName>
    <definedName name="_NTA05">[5]model!#REF!</definedName>
    <definedName name="_NTA95">[5]model!#REF!</definedName>
    <definedName name="_NTA98">[5]model!#REF!</definedName>
    <definedName name="_NTA99">[5]model!#REF!</definedName>
    <definedName name="_nys11">'[7]Central Assump'!$L$18</definedName>
    <definedName name="_nys12">'[7]Mexico Assump'!$L$18</definedName>
    <definedName name="_nys13">'[7]Midwest Assump'!$L$18</definedName>
    <definedName name="_nys14">'[7]Northeast Assump'!$L$18</definedName>
    <definedName name="_nys15">'[7]Pacific Assump'!$L$18</definedName>
    <definedName name="_nys16">'[7]Southeast Assump'!$L$18</definedName>
    <definedName name="_nys17">'[7]NoAm Assump'!$L$18</definedName>
    <definedName name="_nys20">'[7]Central Assump'!$L$18</definedName>
    <definedName name="_nys21">'[7]Mexico Assump'!$L$18</definedName>
    <definedName name="_nys22">'[7]Midwest Assump'!$L$18</definedName>
    <definedName name="_nys23">'[7]Northeast Assump'!$L$18</definedName>
    <definedName name="_nys24">'[7]Pacific Assump'!$L$18</definedName>
    <definedName name="_nys25">'[7]Southeast Assump'!$L$18</definedName>
    <definedName name="_nys26">'[7]NoAm Assump'!$L$18</definedName>
    <definedName name="_nys30">'[7]NoAm Assump'!$L$18</definedName>
    <definedName name="_nys31">'[7]Central Assump'!$L$18</definedName>
    <definedName name="_nys32">'[7]Mexico Assump'!$L$18</definedName>
    <definedName name="_nys33">'[7]Midwest Assump'!$L$18</definedName>
    <definedName name="_nys34">'[7]Northeast Assump'!$L$18</definedName>
    <definedName name="_nys35">'[7]Pacific Assump'!$L$18</definedName>
    <definedName name="_nys37">'[7]Southeast Assump'!$L$18</definedName>
    <definedName name="_nys40">'[7]NoAm Assump'!$L$18</definedName>
    <definedName name="_nys61">'[7]NoAm Assump'!$L$18</definedName>
    <definedName name="_nys62">'[7]Central Assump'!$L$18</definedName>
    <definedName name="_nys63">'[7]Mexico Assump'!$L$18</definedName>
    <definedName name="_nys64">'[7]Midwest Assump'!$L$18</definedName>
    <definedName name="_nys65">'[7]Northeast Assump'!$L$18</definedName>
    <definedName name="_nys66">'[7]Pacific Assump'!$L$18</definedName>
    <definedName name="_nys67">'[7]Southeast Assump'!$L$18</definedName>
    <definedName name="_OMV95">#REF!</definedName>
    <definedName name="_Order1" hidden="1">255</definedName>
    <definedName name="_Order2" hidden="1">255</definedName>
    <definedName name="_Order2_1" hidden="1">0</definedName>
    <definedName name="_pd4" hidden="1">{"AnnualRentRoll",#N/A,FALSE,"RentRoll"}</definedName>
    <definedName name="_pd4_1" hidden="1">{"AnnualRentRoll",#N/A,FALSE,"RentRoll"}</definedName>
    <definedName name="_pd4_1_1" hidden="1">{"AnnualRentRoll",#N/A,FALSE,"RentRoll"}</definedName>
    <definedName name="_pd4_2" hidden="1">{"AnnualRentRoll",#N/A,FALSE,"RentRoll"}</definedName>
    <definedName name="_PER12">[20]IC!#REF!</definedName>
    <definedName name="_ret1">#REF!</definedName>
    <definedName name="_Sort" hidden="1">'[24]Occupancy 2004'!#REF!</definedName>
    <definedName name="_sum2">'[8]Property Information'!$D$8:$IV$198</definedName>
    <definedName name="_sum3">'[8]Property Information'!$D$8:$IV$198</definedName>
    <definedName name="_SUP1">#REF!</definedName>
    <definedName name="_SUP2">#REF!</definedName>
    <definedName name="_tax2">#REF!</definedName>
    <definedName name="_tax3">#REF!</definedName>
    <definedName name="_tax5">[9]Summary!$A$50:$K$87</definedName>
    <definedName name="_vf6" hidden="1">{#N/A,#N/A,FALSE,"Summary"}</definedName>
    <definedName name="_vf6_1" hidden="1">{#N/A,#N/A,FALSE,"Summary"}</definedName>
    <definedName name="_vf6_1_1" hidden="1">{#N/A,#N/A,FALSE,"Summary"}</definedName>
    <definedName name="_vf6_2" hidden="1">{#N/A,#N/A,FALSE,"Summary"}</definedName>
    <definedName name="a">'[25]FX calc'!$D$5:$AC$43</definedName>
    <definedName name="A_1">{"Full Gross to Net",#N/A,TRUE,"GtoN";"R_I Accepted from Group Coys",#N/A,TRUE,"GtoN";"R_I Ceded to Group Coys",#N/A,TRUE,"GtoN";"Closing Loss Reserves and Gross Claims Incurred",#N/A,TRUE,"GtoN"}</definedName>
    <definedName name="A_2">{"Full Gross to Net",#N/A,TRUE,"GtoN";"R_I Accepted from Group Coys",#N/A,TRUE,"GtoN";"R_I Ceded to Group Coys",#N/A,TRUE,"GtoN";"Closing Loss Reserves and Gross Claims Incurred",#N/A,TRUE,"GtoN"}</definedName>
    <definedName name="A_3">{"Full Gross to Net",#N/A,TRUE,"GtoN";"R_I Accepted from Group Coys",#N/A,TRUE,"GtoN";"R_I Ceded to Group Coys",#N/A,TRUE,"GtoN";"Closing Loss Reserves and Gross Claims Incurred",#N/A,TRUE,"GtoN"}</definedName>
    <definedName name="A_4">{"Full Gross to Net",#N/A,TRUE,"GtoN";"R_I Accepted from Group Coys",#N/A,TRUE,"GtoN";"R_I Ceded to Group Coys",#N/A,TRUE,"GtoN";"Closing Loss Reserves and Gross Claims Incurred",#N/A,TRUE,"GtoN"}</definedName>
    <definedName name="A_5">{"Full Gross to Net",#N/A,TRUE,"GtoN";"R_I Accepted from Group Coys",#N/A,TRUE,"GtoN";"R_I Ceded to Group Coys",#N/A,TRUE,"GtoN";"Closing Loss Reserves and Gross Claims Incurred",#N/A,TRUE,"GtoN"}</definedName>
    <definedName name="aa">'[7]Central Assump'!$L$13</definedName>
    <definedName name="aaa" hidden="1">{"Full Gross to Net",#N/A,TRUE,"GtoN";"R_I Accepted from Group Coys",#N/A,TRUE,"GtoN";"R_I Ceded to Group Coys",#N/A,TRUE,"GtoN";"Closing Loss Reserves and Gross Claims Incurred",#N/A,TRUE,"GtoN"}</definedName>
    <definedName name="aaa_1" hidden="1">{"Full Gross to Net",#N/A,TRUE,"GtoN";"R_I Accepted from Group Coys",#N/A,TRUE,"GtoN";"R_I Ceded to Group Coys",#N/A,TRUE,"GtoN";"Closing Loss Reserves and Gross Claims Incurred",#N/A,TRUE,"GtoN"}</definedName>
    <definedName name="aaa_1_1" hidden="1">{"AnnualRentRoll",#N/A,FALSE,"RentRoll"}</definedName>
    <definedName name="aaa_1_2" hidden="1">{"AnnualRentRoll",#N/A,FALSE,"RentRoll"}</definedName>
    <definedName name="aaa_2" hidden="1">{"Full Gross to Net",#N/A,TRUE,"GtoN";"R_I Accepted from Group Coys",#N/A,TRUE,"GtoN";"R_I Ceded to Group Coys",#N/A,TRUE,"GtoN";"Closing Loss Reserves and Gross Claims Incurred",#N/A,TRUE,"GtoN"}</definedName>
    <definedName name="aaa_3" hidden="1">{"Full Gross to Net",#N/A,TRUE,"GtoN";"R_I Accepted from Group Coys",#N/A,TRUE,"GtoN";"R_I Ceded to Group Coys",#N/A,TRUE,"GtoN";"Closing Loss Reserves and Gross Claims Incurred",#N/A,TRUE,"GtoN"}</definedName>
    <definedName name="aaa_4" hidden="1">{"Full Gross to Net",#N/A,TRUE,"GtoN";"R_I Accepted from Group Coys",#N/A,TRUE,"GtoN";"R_I Ceded to Group Coys",#N/A,TRUE,"GtoN";"Closing Loss Reserves and Gross Claims Incurred",#N/A,TRUE,"GtoN"}</definedName>
    <definedName name="aaa_5" hidden="1">{"Full Gross to Net",#N/A,TRUE,"GtoN";"R_I Accepted from Group Coys",#N/A,TRUE,"GtoN";"R_I Ceded to Group Coys",#N/A,TRUE,"GtoN";"Closing Loss Reserves and Gross Claims Incurred",#N/A,TRUE,"GtoN"}</definedName>
    <definedName name="AAA_DOCTOPS" hidden="1">"AAA_SET"</definedName>
    <definedName name="AAA_duser" hidden="1">"OFF"</definedName>
    <definedName name="aaaa" hidden="1">{"Analysis of Assets_Liabilities",#N/A,FALSE,"ccy_anal";"Analysis of Investments",#N/A,FALSE,"ccy_anal"}</definedName>
    <definedName name="aaaa_1" hidden="1">{"Analysis of Assets_Liabilities",#N/A,FALSE,"ccy_anal";"Analysis of Investments",#N/A,FALSE,"ccy_anal"}</definedName>
    <definedName name="aaaa_2" hidden="1">{"Analysis of Assets_Liabilities",#N/A,FALSE,"ccy_anal";"Analysis of Investments",#N/A,FALSE,"ccy_anal"}</definedName>
    <definedName name="aaaa_3" hidden="1">{"Analysis of Assets_Liabilities",#N/A,FALSE,"ccy_anal";"Analysis of Investments",#N/A,FALSE,"ccy_anal"}</definedName>
    <definedName name="aaaa_4" hidden="1">{"Analysis of Assets_Liabilities",#N/A,FALSE,"ccy_anal";"Analysis of Investments",#N/A,FALSE,"ccy_anal"}</definedName>
    <definedName name="aaaa_5" hidden="1">{"Analysis of Assets_Liabilities",#N/A,FALSE,"ccy_anal";"Analysis of Investments",#N/A,FALSE,"ccy_anal"}</definedName>
    <definedName name="aaaaa">'[25]FX calc'!$D$5:$AC$43</definedName>
    <definedName name="aaaaaa" hidden="1">{"AnnualRentRoll",#N/A,FALSE,"RentRoll"}</definedName>
    <definedName name="aaaaaa_1" hidden="1">{"AnnualRentRoll",#N/A,FALSE,"RentRoll"}</definedName>
    <definedName name="aaaaaa_1_1" hidden="1">{"AnnualRentRoll",#N/A,FALSE,"RentRoll"}</definedName>
    <definedName name="aaaaaa_2" hidden="1">{"AnnualRentRoll",#N/A,FALSE,"RentRoll"}</definedName>
    <definedName name="aaaaaaaa" hidden="1">{#N/A,#N/A,FALSE,"ExitStratigy"}</definedName>
    <definedName name="aaaaaaaa_1" hidden="1">{#N/A,#N/A,FALSE,"ExitStratigy"}</definedName>
    <definedName name="aaaaaaaa_1_1" hidden="1">{#N/A,#N/A,FALSE,"ExitStratigy"}</definedName>
    <definedName name="aaaaaaaa_2" hidden="1">{#N/A,#N/A,FALSE,"ExitStratigy"}</definedName>
    <definedName name="aab">'[7]Midwest Assump'!$L$14</definedName>
    <definedName name="aab_1" hidden="1">{"MonthlyRentRoll",#N/A,FALSE,"RentRoll"}</definedName>
    <definedName name="aab_1_1" hidden="1">{"MonthlyRentRoll",#N/A,FALSE,"RentRoll"}</definedName>
    <definedName name="aab_2" hidden="1">{"MonthlyRentRoll",#N/A,FALSE,"RentRoll"}</definedName>
    <definedName name="AAB_Addin5" hidden="1">"AAB_Description for addin 5,Description for addin 5,Description for addin 5,Description for addin 5,Description for addin 5,Description for addin 5"</definedName>
    <definedName name="aac">'[7]Midwest Assump'!$L$15</definedName>
    <definedName name="aad">'[7]Midwest Assump'!$L$18</definedName>
    <definedName name="aae">'[7]Midwest Assump'!$L$13</definedName>
    <definedName name="aaf">'[7]Midwest Assump'!$L$17</definedName>
    <definedName name="aag">'[7]Midwest Assump'!$L$16</definedName>
    <definedName name="abab" hidden="1">{#N/A,#N/A,FALSE,"ExitStratigy"}</definedName>
    <definedName name="abab_1" hidden="1">{#N/A,#N/A,FALSE,"ExitStratigy"}</definedName>
    <definedName name="abab_1_1" hidden="1">{#N/A,#N/A,FALSE,"ExitStratigy"}</definedName>
    <definedName name="abab_2" hidden="1">{#N/A,#N/A,FALSE,"ExitStratigy"}</definedName>
    <definedName name="abv">'[7]Pacific Assump'!$L$18</definedName>
    <definedName name="Access_Button" hidden="1">"종합사번1999년_99년02월_퇴사__List"</definedName>
    <definedName name="Access_Button_1" hidden="1">"ＴＰ総括表_ビルデータ_List"</definedName>
    <definedName name="AccessDatabase">"F:\2001\BAC\CAS\xls_file\manage\F_FA and Depre.for 2001.mdb"</definedName>
    <definedName name="AccessDatabase_1" hidden="1">"E:\Ｔ・PROJECT\ＴＰ総括表.mdb"</definedName>
    <definedName name="Account">'[26]1.Trial Balance'!$B$118:$B$119</definedName>
    <definedName name="ACCOUNTNUMBER">#REF!</definedName>
    <definedName name="AccountType">[27]Option!$A$2:$A$11</definedName>
    <definedName name="ACCUM">#REF!</definedName>
    <definedName name="accum7">[28]Sheet1!$B$1:$I$10</definedName>
    <definedName name="AccumChina">#REF!</definedName>
    <definedName name="AccumUSD">#REF!</definedName>
    <definedName name="AccumUSGAAP">#REF!</definedName>
    <definedName name="ACHART_2" hidden="1">#REF!</definedName>
    <definedName name="ACLMTD">[29]cover!$D$67</definedName>
    <definedName name="ACLPRIMTD">[29]cover!$D$68</definedName>
    <definedName name="ACLPRIQTD">[29]cover!$D$71</definedName>
    <definedName name="ACLPRIYTD">[29]cover!$D$66</definedName>
    <definedName name="ACLQTD">[29]cover!$D$70</definedName>
    <definedName name="ACLYTD">[29]cover!$D$65</definedName>
    <definedName name="acres">#REF!</definedName>
    <definedName name="ACT">#REF!</definedName>
    <definedName name="ActFct">'[30]Control Panel'!$H$41:$H$42</definedName>
    <definedName name="Actual_End">[31]Inp!$G$48</definedName>
    <definedName name="Actual_Start">[31]Inp!$H$44</definedName>
    <definedName name="actuals">#REF!</definedName>
    <definedName name="adf" hidden="1">{"MonthlyRentRoll",#N/A,FALSE,"RentRoll"}</definedName>
    <definedName name="adf_1" hidden="1">{"MonthlyRentRoll",#N/A,FALSE,"RentRoll"}</definedName>
    <definedName name="adf_1_1" hidden="1">{"MonthlyRentRoll",#N/A,FALSE,"RentRoll"}</definedName>
    <definedName name="adf_2" hidden="1">{"MonthlyRentRoll",#N/A,FALSE,"RentRoll"}</definedName>
    <definedName name="af">{"Full Gross to Net",#N/A,TRUE,"GtoN";"R_I Accepted from Group Coys",#N/A,TRUE,"GtoN";"R_I Ceded to Group Coys",#N/A,TRUE,"GtoN";"Closing Loss Reserves and Gross Claims Incurred",#N/A,TRUE,"GtoN"}</definedName>
    <definedName name="age2_table">[32]CodeTable!#REF!</definedName>
    <definedName name="aging">[33]账龄分析表!$A$1:$I$1092</definedName>
    <definedName name="AIGS">#REF!</definedName>
    <definedName name="AllTIs">#REF!</definedName>
    <definedName name="ALT5102MON">'[34]Old GAAP PL'!$E$31</definedName>
    <definedName name="ALT5405MON">'[34]Old GAAP PL'!$E$32</definedName>
    <definedName name="AM">'[6]Inc Stmt'!$C$9:$C$162</definedName>
    <definedName name="AMP_SUMMARY">#REF!</definedName>
    <definedName name="ANN_IMPORT">[35]PJ_Import!#REF!</definedName>
    <definedName name="AnnualRent">#REF!</definedName>
    <definedName name="anscount" hidden="1">3</definedName>
    <definedName name="APA">#REF!</definedName>
    <definedName name="APN">#REF!</definedName>
    <definedName name="aq">'[7]Pacific Assump'!$L$15</definedName>
    <definedName name="ar">'[7]Pacific Assump'!$L$14</definedName>
    <definedName name="AS2DocOpenMode" hidden="1">"AS2DocumentEdit"</definedName>
    <definedName name="asas" hidden="1">{"MonthlyRentRoll",#N/A,FALSE,"RentRoll"}</definedName>
    <definedName name="asas_1" hidden="1">{"MonthlyRentRoll",#N/A,FALSE,"RentRoll"}</definedName>
    <definedName name="asas_1_1" hidden="1">{"MonthlyRentRoll",#N/A,FALSE,"RentRoll"}</definedName>
    <definedName name="asas_2" hidden="1">{"MonthlyRentRoll",#N/A,FALSE,"RentRoll"}</definedName>
    <definedName name="ASD">'[36]Trial Balance'!#REF!</definedName>
    <definedName name="asset">#REF!</definedName>
    <definedName name="asset_number">'[37]Cover Sheet'!$E$10</definedName>
    <definedName name="assets">#REF!</definedName>
    <definedName name="assumpt">#REF!</definedName>
    <definedName name="AST">[38]Report!#REF!</definedName>
    <definedName name="AUD">'[39]List of Drawdowns &amp; SWAPS'!#REF!</definedName>
    <definedName name="auswahl">#REF!</definedName>
    <definedName name="b" hidden="1">{"Full Gross to Net",#N/A,TRUE,"GtoN";"R_I Accepted from Group Coys",#N/A,TRUE,"GtoN";"R_I Ceded to Group Coys",#N/A,TRUE,"GtoN";"Closing Loss Reserves and Gross Claims Incurred",#N/A,TRUE,"GtoN"}</definedName>
    <definedName name="b_1" hidden="1">{"Full Gross to Net",#N/A,TRUE,"GtoN";"R_I Accepted from Group Coys",#N/A,TRUE,"GtoN";"R_I Ceded to Group Coys",#N/A,TRUE,"GtoN";"Closing Loss Reserves and Gross Claims Incurred",#N/A,TRUE,"GtoN"}</definedName>
    <definedName name="b_2" hidden="1">{"Full Gross to Net",#N/A,TRUE,"GtoN";"R_I Accepted from Group Coys",#N/A,TRUE,"GtoN";"R_I Ceded to Group Coys",#N/A,TRUE,"GtoN";"Closing Loss Reserves and Gross Claims Incurred",#N/A,TRUE,"GtoN"}</definedName>
    <definedName name="b_3" hidden="1">{"Full Gross to Net",#N/A,TRUE,"GtoN";"R_I Accepted from Group Coys",#N/A,TRUE,"GtoN";"R_I Ceded to Group Coys",#N/A,TRUE,"GtoN";"Closing Loss Reserves and Gross Claims Incurred",#N/A,TRUE,"GtoN"}</definedName>
    <definedName name="b_4" hidden="1">{"Full Gross to Net",#N/A,TRUE,"GtoN";"R_I Accepted from Group Coys",#N/A,TRUE,"GtoN";"R_I Ceded to Group Coys",#N/A,TRUE,"GtoN";"Closing Loss Reserves and Gross Claims Incurred",#N/A,TRUE,"GtoN"}</definedName>
    <definedName name="b_5" hidden="1">{"Full Gross to Net",#N/A,TRUE,"GtoN";"R_I Accepted from Group Coys",#N/A,TRUE,"GtoN";"R_I Ceded to Group Coys",#N/A,TRUE,"GtoN";"Closing Loss Reserves and Gross Claims Incurred",#N/A,TRUE,"GtoN"}</definedName>
    <definedName name="b_master">[40]マスタ!$N$1:$AH$25</definedName>
    <definedName name="B1_issueprice">#REF!</definedName>
    <definedName name="B1_total">#REF!</definedName>
    <definedName name="ba">'[7]Central Assump'!$L$17</definedName>
    <definedName name="Backup">#REF!</definedName>
    <definedName name="BAL">#REF!</definedName>
    <definedName name="balance_type">1</definedName>
    <definedName name="balshtdl">#REF!</definedName>
    <definedName name="BANKLIST">#REF!</definedName>
    <definedName name="basic">[41]Basic!$C$1:$I$65536</definedName>
    <definedName name="bb" hidden="1">{"Full Gross to Net",#N/A,TRUE,"GtoN";"R_I Accepted from Group Coys",#N/A,TRUE,"GtoN";"R_I Ceded to Group Coys",#N/A,TRUE,"GtoN";"Closing Loss Reserves and Gross Claims Incurred",#N/A,TRUE,"GtoN"}</definedName>
    <definedName name="bb_MkQ0QjZBQkVDNzk2NEI0QU" hidden="1">[2]Cashflow!#REF!</definedName>
    <definedName name="bbb">'[7]Mexico Assump'!$L$18</definedName>
    <definedName name="bbb_1" hidden="1">{"MonthlyRentRoll",#N/A,FALSE,"RentRoll"}</definedName>
    <definedName name="bbb_1_1" hidden="1">{"MonthlyRentRoll",#N/A,FALSE,"RentRoll"}</definedName>
    <definedName name="bbb_2" hidden="1">{"MonthlyRentRoll",#N/A,FALSE,"RentRoll"}</definedName>
    <definedName name="bcglappli" hidden="1">{#N/A,#N/A,FALSE,"Summary"}</definedName>
    <definedName name="bcglappli_1" hidden="1">{#N/A,#N/A,FALSE,"Summary"}</definedName>
    <definedName name="bcglappli_1_1" hidden="1">{#N/A,#N/A,FALSE,"Summary"}</definedName>
    <definedName name="bcglappli_2" hidden="1">{#N/A,#N/A,FALSE,"Summary"}</definedName>
    <definedName name="be">'[7]NoAm Assump'!$L$17</definedName>
    <definedName name="Beachwood" hidden="1">{"p",#N/A,FALSE,"Sheet1";"p 2",#N/A,FALSE,"Sheet1";"p 3",#N/A,FALSE,"Sheet1"}</definedName>
    <definedName name="Beachwood_1" hidden="1">{"p",#N/A,FALSE,"Sheet1";"p 2",#N/A,FALSE,"Sheet1";"p 3",#N/A,FALSE,"Sheet1"}</definedName>
    <definedName name="Beachwood_1_1" hidden="1">{"p",#N/A,FALSE,"Sheet1";"p 2",#N/A,FALSE,"Sheet1";"p 3",#N/A,FALSE,"Sheet1"}</definedName>
    <definedName name="Beachwood_2" hidden="1">{"p",#N/A,FALSE,"Sheet1";"p 2",#N/A,FALSE,"Sheet1";"p 3",#N/A,FALSE,"Sheet1"}</definedName>
    <definedName name="BEGBAL2341">[12]Balancesheet!#REF!</definedName>
    <definedName name="Begin">#REF!</definedName>
    <definedName name="ben" hidden="1">{"Analysis of Assets_Liabilities",#N/A,FALSE,"ccy_anal";"Analysis of Investments",#N/A,FALSE,"ccy_anal"}</definedName>
    <definedName name="BETA">[5]model!#REF!</definedName>
    <definedName name="BLANK">#REF!</definedName>
    <definedName name="blank1">#REF!</definedName>
    <definedName name="blc">#REF!</definedName>
    <definedName name="BONDRATE">[5]model!#REF!</definedName>
    <definedName name="Boolean">[42]Option!$C$2:$C$3</definedName>
    <definedName name="bretire">#REF!</definedName>
    <definedName name="BSIS">[43]parameter!$A$21:$A$86</definedName>
    <definedName name="BT">'[44]Rent Input'!$B$47</definedName>
    <definedName name="BU_1">#REF!</definedName>
    <definedName name="BU_10">#REF!</definedName>
    <definedName name="BU_11">#REF!</definedName>
    <definedName name="BU_12">#REF!</definedName>
    <definedName name="BU_13">#REF!</definedName>
    <definedName name="BU_14">#REF!</definedName>
    <definedName name="BU_15">#REF!</definedName>
    <definedName name="BU_16">#REF!</definedName>
    <definedName name="BU_17">#REF!</definedName>
    <definedName name="BU_18">#REF!</definedName>
    <definedName name="BU_19">#REF!</definedName>
    <definedName name="BU_2">#REF!</definedName>
    <definedName name="BU_20">#REF!</definedName>
    <definedName name="BU_21">#REF!</definedName>
    <definedName name="BU_22">#REF!</definedName>
    <definedName name="BU_23">#REF!</definedName>
    <definedName name="BU_24">#REF!</definedName>
    <definedName name="BU_3">#REF!</definedName>
    <definedName name="BU_4">#REF!</definedName>
    <definedName name="BU_5">#REF!</definedName>
    <definedName name="BU_6">#REF!</definedName>
    <definedName name="BU_7">#REF!</definedName>
    <definedName name="BU_8">#REF!</definedName>
    <definedName name="BU_9">#REF!</definedName>
    <definedName name="bud">[45]!bud</definedName>
    <definedName name="Budget_End">[31]Inp!$I$46</definedName>
    <definedName name="Budget_Start">[31]Inp!$I$44</definedName>
    <definedName name="BudgetRates">[46]Country!$B$3:$Z$15</definedName>
    <definedName name="build">#REF!</definedName>
    <definedName name="bump">#REF!</definedName>
    <definedName name="BUN">[47]MOPL!#REF!</definedName>
    <definedName name="but" hidden="1">{"2000",#N/A,FALSE,"2000"}</definedName>
    <definedName name="BUV">[47]MOPL!#REF!</definedName>
    <definedName name="bv" hidden="1">{#N/A,#N/A,FALSE,"ExitStratigy"}</definedName>
    <definedName name="bv_1" hidden="1">{#N/A,#N/A,FALSE,"ExitStratigy"}</definedName>
    <definedName name="bv_1_1" hidden="1">{#N/A,#N/A,FALSE,"ExitStratigy"}</definedName>
    <definedName name="bv_2" hidden="1">{#N/A,#N/A,FALSE,"ExitStratigy"}</definedName>
    <definedName name="BY">'[7]Central Assump'!$M$13</definedName>
    <definedName name="BYE">[48]CSV!#REF!</definedName>
    <definedName name="BYS">'[7]Central Assump'!$M$17</definedName>
    <definedName name="bz">'[7]NoAm Assump'!$L$18</definedName>
    <definedName name="CAD">[49]Rates!$B$9</definedName>
    <definedName name="calc">1</definedName>
    <definedName name="CALCULATION_OF_PREVIOUS_CUSTOMER_S_NNN_RENT">'[21]Prior Rent'!$A$1</definedName>
    <definedName name="calculo">'[50]Cálculo de Juros'!$A$2:$A$4</definedName>
    <definedName name="CAP">#REF!</definedName>
    <definedName name="CAP_RATE">[23]Input!$B$68</definedName>
    <definedName name="CAP_YEAR">[23]Input!$B$66</definedName>
    <definedName name="CapInt">#REF!</definedName>
    <definedName name="caprate">[5]model!#REF!</definedName>
    <definedName name="Carlsbad">#REF!</definedName>
    <definedName name="Cash_Flow_Table">[23]Cash_Flow!$D$5:$N$43</definedName>
    <definedName name="CASH_RETURN_1">[35]Assumptions!$B$71</definedName>
    <definedName name="CASH_RETURN_2">[35]Assumptions!$B$72</definedName>
    <definedName name="CASH_RETURN_3">[35]Assumptions!$B$73</definedName>
    <definedName name="CASH_RETURN_4">[35]Assumptions!$B$74</definedName>
    <definedName name="CASH198">[5]model!#REF!</definedName>
    <definedName name="CASH297">[5]model!#REF!</definedName>
    <definedName name="CASHCREDIT">#REF!</definedName>
    <definedName name="CASHFLOW">[23]Cash_Flow!$A$1:$N$48</definedName>
    <definedName name="category">[51]Category!$E$3:$E$12</definedName>
    <definedName name="cc">'[7]Central Assump'!$L$18</definedName>
    <definedName name="ccc">'[7]Mexico Assump'!$L$14</definedName>
    <definedName name="ccf">'[7]Pacific Assump'!$L$17</definedName>
    <definedName name="CCIP">#REF!</definedName>
    <definedName name="ccip1">#REF!</definedName>
    <definedName name="cfin100">[5]model!#REF!</definedName>
    <definedName name="cfin101">[5]model!#REF!</definedName>
    <definedName name="cfin102">[5]model!#REF!</definedName>
    <definedName name="cfin103">[5]model!#REF!</definedName>
    <definedName name="cfin104">[5]model!#REF!</definedName>
    <definedName name="cfin105">[5]model!#REF!</definedName>
    <definedName name="cfin106">[5]model!#REF!</definedName>
    <definedName name="cfin107">[5]model!#REF!</definedName>
    <definedName name="CFIN196">[5]model!#REF!</definedName>
    <definedName name="cfin197">[5]model!#REF!</definedName>
    <definedName name="cfin198">[5]model!#REF!</definedName>
    <definedName name="cfin199">[5]model!#REF!</definedName>
    <definedName name="cfin200">[5]model!#REF!</definedName>
    <definedName name="cfin201">[5]model!#REF!</definedName>
    <definedName name="cfin202">[5]model!#REF!</definedName>
    <definedName name="cfin203">[5]model!#REF!</definedName>
    <definedName name="cfin204">[5]model!#REF!</definedName>
    <definedName name="cfin205">[5]model!#REF!</definedName>
    <definedName name="cfin206">[5]model!#REF!</definedName>
    <definedName name="cfin207">[5]model!#REF!</definedName>
    <definedName name="CFIN295">[5]model!#REF!</definedName>
    <definedName name="CFIN296">[5]model!#REF!</definedName>
    <definedName name="cfin297">[5]model!#REF!</definedName>
    <definedName name="cfin298">[5]model!#REF!</definedName>
    <definedName name="cfin299">[5]model!#REF!</definedName>
    <definedName name="cfl">#REF!</definedName>
    <definedName name="CH" hidden="1">[52]Budget!$A$11:$O$119</definedName>
    <definedName name="check">#REF!</definedName>
    <definedName name="CHECK2">#REF!</definedName>
    <definedName name="CHF">[49]Rates!$B$2</definedName>
    <definedName name="CHINA">#REF!</definedName>
    <definedName name="Choices_Wrapper">[45]!Choices_Wrapper</definedName>
    <definedName name="ChoicesWrapper">[45]!ChoicesWrapper</definedName>
    <definedName name="ci">#REF!</definedName>
    <definedName name="CIL">#REF!</definedName>
    <definedName name="CIQWBGuid" hidden="1">"b797f82b-13c9-4cfc-bf5f-68655cc957d4"</definedName>
    <definedName name="cirfo">#REF!</definedName>
    <definedName name="city">'[37]Property Information Summary'!$B$8</definedName>
    <definedName name="CLIENT_NAME">#REF!</definedName>
    <definedName name="cmc">'[6]Inc Stmt'!$F$9:$F$162</definedName>
    <definedName name="cmcq1">'[6]Inc Stmt YTD 99'!$F$9:$F$155</definedName>
    <definedName name="co">100</definedName>
    <definedName name="Co_name">[53]I_Global!$E$18</definedName>
    <definedName name="COA">#REF!</definedName>
    <definedName name="CODE">[54]List!$C$3:$C$69</definedName>
    <definedName name="code_combinations_in_use">#REF!</definedName>
    <definedName name="codes">'[6]Inc Stmt'!$A$9:$A$163</definedName>
    <definedName name="codesq1">'[6]Inc Stmt YTD 99'!$A$9:$A$250</definedName>
    <definedName name="COMMENTS">#REF!</definedName>
    <definedName name="company">'[37]Property Information Summary'!$E$8</definedName>
    <definedName name="COMPANY_SUMMARY">#REF!</definedName>
    <definedName name="CompanyName_Long">[55]Cover!$C$28</definedName>
    <definedName name="conm" hidden="1">{"AnnualRentRoll",#N/A,FALSE,"RentRoll"}</definedName>
    <definedName name="conm_1" hidden="1">{"AnnualRentRoll",#N/A,FALSE,"RentRoll"}</definedName>
    <definedName name="conm_1_1" hidden="1">{"AnnualRentRoll",#N/A,FALSE,"RentRoll"}</definedName>
    <definedName name="conm_2" hidden="1">{"AnnualRentRoll",#N/A,FALSE,"RentRoll"}</definedName>
    <definedName name="Construction">#REF!</definedName>
    <definedName name="ConsumptionTax1">'[56]FO Assumptions'!$H$70</definedName>
    <definedName name="ConsumptionTax2">'[56]FO Assumptions'!$H$71</definedName>
    <definedName name="ConsumptionTax3">'[56]FO Assumptions'!$H$72</definedName>
    <definedName name="Control">[27]Option!$H$8:$H$10</definedName>
    <definedName name="CONVERSION">#REF!</definedName>
    <definedName name="copy" hidden="1">{#N/A,#N/A,FALSE,"OperatingAssumptions"}</definedName>
    <definedName name="copy_1" hidden="1">{#N/A,#N/A,FALSE,"OperatingAssumptions"}</definedName>
    <definedName name="copy_1_1" hidden="1">{#N/A,#N/A,FALSE,"OperatingAssumptions"}</definedName>
    <definedName name="copy_2" hidden="1">{#N/A,#N/A,FALSE,"OperatingAssumptions"}</definedName>
    <definedName name="corpexp">#REF!</definedName>
    <definedName name="CorporatePlaza">#REF!</definedName>
    <definedName name="Cost">[57]MSP2002!$B$13:$M$13</definedName>
    <definedName name="CostYTD">[57]MSP2002!$B$14:$M$14</definedName>
    <definedName name="cover" hidden="1">#REF!</definedName>
    <definedName name="CPI">#REF!</definedName>
    <definedName name="CPIex">#REF!</definedName>
    <definedName name="CQ_FY">[58]Inputs!$C$4</definedName>
    <definedName name="CQ_M1">[58]Inputs!$C$19</definedName>
    <definedName name="CQ_M2">[58]Inputs!$C$20</definedName>
    <definedName name="CQ_M3">[58]Inputs!$C$21</definedName>
    <definedName name="CREDIT_LOSS">#REF!</definedName>
    <definedName name="CREDIT1">#REF!</definedName>
    <definedName name="CREDIT2">#REF!</definedName>
    <definedName name="_xlnm.Criteria">#REF!</definedName>
    <definedName name="CubeAcqAssump">[59]Control!$B$10</definedName>
    <definedName name="Cur_date_time">[53]I_Global!$E$42</definedName>
    <definedName name="curperiod">[43]cover!$D$13</definedName>
    <definedName name="Curr_Month">#REF!</definedName>
    <definedName name="currency2">[43]cover!$D$29</definedName>
    <definedName name="CurrencyList">[53]Lists!$C$22:$C$25</definedName>
    <definedName name="Current_Month">[60]Cover!$A$15</definedName>
    <definedName name="Current_Quarter">'[61]Date Control'!$B$4</definedName>
    <definedName name="Current_Year">[58]Inputs!$C$7</definedName>
    <definedName name="CURRPROF">[12]Balancesheet!#REF!</definedName>
    <definedName name="Customer_List_Eng">[62]Table!$B$2:$B$102</definedName>
    <definedName name="Customer_List_Eng_1">#REF!</definedName>
    <definedName name="Customer_List_Eng_5">[63]Type!#REF!</definedName>
    <definedName name="CY_BldgSF">'[61]Building SF'!$BF$7:$BI$1227</definedName>
    <definedName name="CY_Months">[58]Inputs!$C$10</definedName>
    <definedName name="CYE">'[7]Central Assump'!$M$14</definedName>
    <definedName name="CYP">[48]CSV!#REF!</definedName>
    <definedName name="d" hidden="1">#REF!</definedName>
    <definedName name="Data">#REF!</definedName>
    <definedName name="_xlnm.Database">[64]Tt0!$A$1:$F$511</definedName>
    <definedName name="datatbase">#REF!</definedName>
    <definedName name="Date">#REF!</definedName>
    <definedName name="datebase">'[65]Expense Schedule (4)'!$E$8:$P$22</definedName>
    <definedName name="ddd">'[7]Mexico Assump'!$L$13</definedName>
    <definedName name="DEAL_">#REF!</definedName>
    <definedName name="Debt_PurchaseRange">0</definedName>
    <definedName name="debtpage">[66]Debt!$A$1:$Q$71</definedName>
    <definedName name="Descr">#REF!</definedName>
    <definedName name="Development_phase">#REF!</definedName>
    <definedName name="dfd">#REF!</definedName>
    <definedName name="dffgf">#REF!</definedName>
    <definedName name="dfgthjj" hidden="1">'[67]外周区 '!$L$3:$L$752</definedName>
    <definedName name="dfjkls" hidden="1">{"AnnualRentRoll",#N/A,FALSE,"RentRoll"}</definedName>
    <definedName name="dfjkls_1" hidden="1">{"AnnualRentRoll",#N/A,FALSE,"RentRoll"}</definedName>
    <definedName name="dfjkls_1_1" hidden="1">{"AnnualRentRoll",#N/A,FALSE,"RentRoll"}</definedName>
    <definedName name="dfjkls_2" hidden="1">{"AnnualRentRoll",#N/A,FALSE,"RentRoll"}</definedName>
    <definedName name="dfjr" hidden="1">{#N/A,#N/A,TRUE,"Summary";"AnnualRentRoll",#N/A,TRUE,"RentRoll";#N/A,#N/A,TRUE,"ExitStratigy";#N/A,#N/A,TRUE,"OperatingAssumptions"}</definedName>
    <definedName name="dfjr_1" hidden="1">{#N/A,#N/A,TRUE,"Summary";"AnnualRentRoll",#N/A,TRUE,"RentRoll";#N/A,#N/A,TRUE,"ExitStratigy";#N/A,#N/A,TRUE,"OperatingAssumptions"}</definedName>
    <definedName name="dfjr_1_1" hidden="1">{#N/A,#N/A,TRUE,"Summary";"AnnualRentRoll",#N/A,TRUE,"RentRoll";#N/A,#N/A,TRUE,"ExitStratigy";#N/A,#N/A,TRUE,"OperatingAssumptions"}</definedName>
    <definedName name="dfjr_2" hidden="1">{#N/A,#N/A,TRUE,"Summary";"AnnualRentRoll",#N/A,TRUE,"RentRoll";#N/A,#N/A,TRUE,"ExitStratigy";#N/A,#N/A,TRUE,"OperatingAssumptions"}</definedName>
    <definedName name="dfsru" hidden="1">{"MonthlyRentRoll",#N/A,FALSE,"RentRoll"}</definedName>
    <definedName name="dfsru_1" hidden="1">{"MonthlyRentRoll",#N/A,FALSE,"RentRoll"}</definedName>
    <definedName name="dfsru_1_1" hidden="1">{"MonthlyRentRoll",#N/A,FALSE,"RentRoll"}</definedName>
    <definedName name="dfsru_2" hidden="1">{"MonthlyRentRoll",#N/A,FALSE,"RentRoll"}</definedName>
    <definedName name="Director">[68]Data!$F$1:$F$4</definedName>
    <definedName name="Directvalue">[69]CAPVAL!$E$148</definedName>
    <definedName name="dis">#REF!</definedName>
    <definedName name="disc">[5]model!#REF!</definedName>
    <definedName name="DISC_RATE">[23]Input!$B$67</definedName>
    <definedName name="Disc2">[23]Input!$B$81</definedName>
    <definedName name="Disc3">[23]Input!$B$82</definedName>
    <definedName name="Disc4">[23]Input!$B$84</definedName>
    <definedName name="Disc5">[23]Input!$B$85</definedName>
    <definedName name="Disc6">[23]Input!$B$86</definedName>
    <definedName name="discount">#REF!</definedName>
    <definedName name="disp">'[70]445000 Gain'!$A$1:$A$65536</definedName>
    <definedName name="DispB">#REF!</definedName>
    <definedName name="DispB2">#REF!</definedName>
    <definedName name="dist00">[5]model!#REF!</definedName>
    <definedName name="dist01">[5]model!#REF!</definedName>
    <definedName name="dist02">[5]model!#REF!</definedName>
    <definedName name="dist03">[5]model!#REF!</definedName>
    <definedName name="dist04">[5]model!#REF!</definedName>
    <definedName name="dist05">[5]model!#REF!</definedName>
    <definedName name="dist06">[5]model!#REF!</definedName>
    <definedName name="dist07">[5]model!#REF!</definedName>
    <definedName name="dist97">[5]model!#REF!</definedName>
    <definedName name="dist98">[5]model!#REF!</definedName>
    <definedName name="dist99">[5]model!#REF!</definedName>
    <definedName name="dm_age_table">[32]CodeTable!#REF!</definedName>
    <definedName name="dm_size_table">[32]CodeTable!#REF!</definedName>
    <definedName name="DRP">[71]Inputs!$A$60:$D$78</definedName>
    <definedName name="DS0_S0">OFFSET('[72]Daily data'!$B$2,1,-1,MAX(2,COUNTA(OFFSET('[72]Daily data'!$B$2,1,0,16382,1))+1),1)</definedName>
    <definedName name="DS0_S1">OFFSET('[72]Daily data'!$B$2,1,0,MAX(2,COUNTA(OFFSET('[72]Daily data'!$B$2,1,0,16382,1))+1),1)</definedName>
    <definedName name="dud">[45]!dud</definedName>
    <definedName name="E">{"summary",#N/A,TRUE,"Focus";"interestexpense",#N/A,TRUE,"Focus";"interestincome",#N/A,TRUE,"Focus";"dividend",#N/A,TRUE,"Focus";"feeincome",#N/A,TRUE,"Focus";"gain",#N/A,TRUE,"Focus"}</definedName>
    <definedName name="EBITDA">[57]MSP2002!$B$7:$M$7</definedName>
    <definedName name="EBITDAYTD">[57]MSP2002!$B$8:$M$8</definedName>
    <definedName name="ee">#REF!</definedName>
    <definedName name="eee">'[73]IFCW010I・020I(ポイントーク)'!$A$1:$G$56</definedName>
    <definedName name="Elect">#REF!</definedName>
    <definedName name="Electdetail">#REF!</definedName>
    <definedName name="ELEVEN">[35]Cash_Flow!#REF!</definedName>
    <definedName name="EM_AC">'[74]Equity movement'!$A$220:$A$238</definedName>
    <definedName name="EM_C2">'[74]Equity movement'!$E$1:$AA$1</definedName>
    <definedName name="endaccum">#REF!</definedName>
    <definedName name="enddate">[43]cover!$O$14</definedName>
    <definedName name="ENTITY">#REF!</definedName>
    <definedName name="EPU00">#REF!</definedName>
    <definedName name="equity">#REF!</definedName>
    <definedName name="erifu" hidden="1">{"AnnualRentRoll",#N/A,FALSE,"RentRoll"}</definedName>
    <definedName name="erifu_1" hidden="1">{"AnnualRentRoll",#N/A,FALSE,"RentRoll"}</definedName>
    <definedName name="erifu_1_1" hidden="1">{"AnnualRentRoll",#N/A,FALSE,"RentRoll"}</definedName>
    <definedName name="erifu_2" hidden="1">{"AnnualRentRoll",#N/A,FALSE,"RentRoll"}</definedName>
    <definedName name="eriuf" hidden="1">{#N/A,#N/A,FALSE,"Summary"}</definedName>
    <definedName name="eriuf_1" hidden="1">{#N/A,#N/A,FALSE,"Summary"}</definedName>
    <definedName name="eriuf_1_1" hidden="1">{#N/A,#N/A,FALSE,"Summary"}</definedName>
    <definedName name="eriuf_2" hidden="1">{#N/A,#N/A,FALSE,"Summary"}</definedName>
    <definedName name="erjkfu" hidden="1">{#N/A,#N/A,FALSE,"LoanAssumptions"}</definedName>
    <definedName name="erjkfu_1" hidden="1">{#N/A,#N/A,FALSE,"LoanAssumptions"}</definedName>
    <definedName name="erjkfu_1_1" hidden="1">{#N/A,#N/A,FALSE,"LoanAssumptions"}</definedName>
    <definedName name="erjkfu_2" hidden="1">{#N/A,#N/A,FALSE,"LoanAssumptions"}</definedName>
    <definedName name="erkju" hidden="1">{#N/A,#N/A,FALSE,"LoanAssumptions"}</definedName>
    <definedName name="erkju_1" hidden="1">{#N/A,#N/A,FALSE,"LoanAssumptions"}</definedName>
    <definedName name="erkju_1_1" hidden="1">{#N/A,#N/A,FALSE,"LoanAssumptions"}</definedName>
    <definedName name="erkju_2" hidden="1">{#N/A,#N/A,FALSE,"LoanAssumptions"}</definedName>
    <definedName name="erlkjf" hidden="1">{"AnnualRentRoll",#N/A,FALSE,"RentRoll"}</definedName>
    <definedName name="erlkjf_1" hidden="1">{"AnnualRentRoll",#N/A,FALSE,"RentRoll"}</definedName>
    <definedName name="erlkjf_1_1" hidden="1">{"AnnualRentRoll",#N/A,FALSE,"RentRoll"}</definedName>
    <definedName name="erlkjf_2" hidden="1">{"AnnualRentRoll",#N/A,FALSE,"RentRoll"}</definedName>
    <definedName name="erlkjuf" hidden="1">{"MonthlyRentRoll",#N/A,FALSE,"RentRoll"}</definedName>
    <definedName name="erlkjuf_1" hidden="1">{"MonthlyRentRoll",#N/A,FALSE,"RentRoll"}</definedName>
    <definedName name="erlkjuf_1_1" hidden="1">{"MonthlyRentRoll",#N/A,FALSE,"RentRoll"}</definedName>
    <definedName name="erlkjuf_2" hidden="1">{"MonthlyRentRoll",#N/A,FALSE,"RentRoll"}</definedName>
    <definedName name="errrr" hidden="1">{"AnnualRentRoll",#N/A,FALSE,"RentRoll"}</definedName>
    <definedName name="errrr_1" hidden="1">{"AnnualRentRoll",#N/A,FALSE,"RentRoll"}</definedName>
    <definedName name="errrr_1_1" hidden="1">{"AnnualRentRoll",#N/A,FALSE,"RentRoll"}</definedName>
    <definedName name="errrr_2" hidden="1">{"AnnualRentRoll",#N/A,FALSE,"RentRoll"}</definedName>
    <definedName name="ertber" hidden="1">{"Error Report",#N/A,FALSE,"Report"}</definedName>
    <definedName name="erukffffffffff" hidden="1">{"AnnualRentRoll",#N/A,FALSE,"RentRoll"}</definedName>
    <definedName name="erukffffffffff_1" hidden="1">{"AnnualRentRoll",#N/A,FALSE,"RentRoll"}</definedName>
    <definedName name="erukffffffffff_1_1" hidden="1">{"AnnualRentRoll",#N/A,FALSE,"RentRoll"}</definedName>
    <definedName name="erukffffffffff_2" hidden="1">{"AnnualRentRoll",#N/A,FALSE,"RentRoll"}</definedName>
    <definedName name="eruvvvv" hidden="1">{"AnnualRentRoll",#N/A,FALSE,"RentRoll"}</definedName>
    <definedName name="eruvvvv_1" hidden="1">{"AnnualRentRoll",#N/A,FALSE,"RentRoll"}</definedName>
    <definedName name="eruvvvv_1_1" hidden="1">{"AnnualRentRoll",#N/A,FALSE,"RentRoll"}</definedName>
    <definedName name="eruvvvv_2" hidden="1">{"AnnualRentRoll",#N/A,FALSE,"RentRoll"}</definedName>
    <definedName name="ET">#REF!</definedName>
    <definedName name="ETITLE">#REF!</definedName>
    <definedName name="ETR">'[75]Macro Codes'!$E$17</definedName>
    <definedName name="eur">[76]Index!$A$72</definedName>
    <definedName name="Euro_exchange_rates">#REF!</definedName>
    <definedName name="EX">#REF!</definedName>
    <definedName name="Excel_BuiltIn__FilterDatabase_2">#REF!</definedName>
    <definedName name="EXCHANGE">#REF!</definedName>
    <definedName name="Exhibit_Properties">#REF!</definedName>
    <definedName name="EXP_AREA">#REF!</definedName>
    <definedName name="expense">#REF!</definedName>
    <definedName name="ExpenseChina">#REF!</definedName>
    <definedName name="ExpenseUSGAAP">#REF!</definedName>
    <definedName name="Exrate">#REF!</definedName>
    <definedName name="exrate_avg">'[77]EX rate'!$J$4</definedName>
    <definedName name="exrate_end">'[77]EX rate'!$I$4</definedName>
    <definedName name="_xlnm.Extract">#REF!</definedName>
    <definedName name="f" hidden="1">#REF!</definedName>
    <definedName name="fafa">[78]Sheet3!$A$1:$B$295</definedName>
    <definedName name="fdcperiod">[79]Input!$A$8</definedName>
    <definedName name="ferudr" hidden="1">{#N/A,#N/A,FALSE,"OperatingAssumptions"}</definedName>
    <definedName name="ferudr_1" hidden="1">{#N/A,#N/A,FALSE,"OperatingAssumptions"}</definedName>
    <definedName name="ferudr_1_1" hidden="1">{#N/A,#N/A,FALSE,"OperatingAssumptions"}</definedName>
    <definedName name="ferudr_2" hidden="1">{#N/A,#N/A,FALSE,"OperatingAssumptions"}</definedName>
    <definedName name="ferul" hidden="1">{#N/A,#N/A,FALSE,"LoanAssumptions"}</definedName>
    <definedName name="ferul_1" hidden="1">{#N/A,#N/A,FALSE,"LoanAssumptions"}</definedName>
    <definedName name="ferul_1_1" hidden="1">{#N/A,#N/A,FALSE,"LoanAssumptions"}</definedName>
    <definedName name="ferul_2" hidden="1">{#N/A,#N/A,FALSE,"LoanAssumptions"}</definedName>
    <definedName name="fff">'[7]Mexico Assump'!$L$16</definedName>
    <definedName name="ffoaccretionanalysis100debt">#REF!</definedName>
    <definedName name="ffoaccretionanalysisdebtandequity">#REF!</definedName>
    <definedName name="ffoaccretionanalysisdevelopandsell">#REF!</definedName>
    <definedName name="File_Location">[23]Input!$B$17</definedName>
    <definedName name="File_name">[53]I_Global!$E$22</definedName>
    <definedName name="File_Namen">[23]Input!#REF!</definedName>
    <definedName name="Fin_Summary">[23]Fin_Summary!$A$1:$O$53</definedName>
    <definedName name="Forecast_End">[80]Inp!$J$46</definedName>
    <definedName name="Forecast_Start">[31]Inp!$J$44</definedName>
    <definedName name="FP">#N/A</definedName>
    <definedName name="Frequency">[27]Option!$H$2:$H$5</definedName>
    <definedName name="ｆｓｇｊ" hidden="1">#REF!</definedName>
    <definedName name="fueki" hidden="1">{"summary",#N/A,TRUE,"Focus";"interestexpense",#N/A,TRUE,"Focus";"interestincome",#N/A,TRUE,"Focus";"dividend",#N/A,TRUE,"Focus";"feeincome",#N/A,TRUE,"Focus";"gain",#N/A,TRUE,"Focus"}</definedName>
    <definedName name="fueki_1" hidden="1">{"summary",#N/A,TRUE,"Focus";"interestexpense",#N/A,TRUE,"Focus";"interestincome",#N/A,TRUE,"Focus";"dividend",#N/A,TRUE,"Focus";"feeincome",#N/A,TRUE,"Focus";"gain",#N/A,TRUE,"Focus"}</definedName>
    <definedName name="fueki_1_1" hidden="1">{"summary",#N/A,TRUE,"Focus";"interestexpense",#N/A,TRUE,"Focus";"interestincome",#N/A,TRUE,"Focus";"dividend",#N/A,TRUE,"Focus";"feeincome",#N/A,TRUE,"Focus";"gain",#N/A,TRUE,"Focus"}</definedName>
    <definedName name="fueki_2" hidden="1">{"summary",#N/A,TRUE,"Focus";"interestexpense",#N/A,TRUE,"Focus";"interestincome",#N/A,TRUE,"Focus";"dividend",#N/A,TRUE,"Focus";"feeincome",#N/A,TRUE,"Focus";"gain",#N/A,TRUE,"Focus"}</definedName>
    <definedName name="fuk" hidden="1">{"1999",#N/A,FALSE,"1999"}</definedName>
    <definedName name="FX_Calc">#REF!</definedName>
    <definedName name="FY">1999</definedName>
    <definedName name="FY_End">'[61]Date Control'!$B$5</definedName>
    <definedName name="FY_FRACTION">[23]Input!$B$70</definedName>
    <definedName name="FY_Months">[58]Inputs!$C$12</definedName>
    <definedName name="FYFOUR">'[34]Old GAAP PL'!$K$5</definedName>
    <definedName name="GA">[57]MSP2002!$B$15:$M$15</definedName>
    <definedName name="gains">#REF!</definedName>
    <definedName name="GAYTD">[57]MSP2002!$B$16:$M$16</definedName>
    <definedName name="GBP">'[39]List of Drawdowns &amp; SWAPS'!#REF!</definedName>
    <definedName name="GFA">[81]Input!$H$20</definedName>
    <definedName name="gg" hidden="1">{"MonthlyRentRoll",#N/A,FALSE,"RentRoll"}</definedName>
    <definedName name="gg_1" hidden="1">{"MonthlyRentRoll",#N/A,FALSE,"RentRoll"}</definedName>
    <definedName name="gg_1_1" hidden="1">{"MonthlyRentRoll",#N/A,FALSE,"RentRoll"}</definedName>
    <definedName name="gg_2" hidden="1">{"MonthlyRentRoll",#N/A,FALSE,"RentRoll"}</definedName>
    <definedName name="ggg">[45]!ggg</definedName>
    <definedName name="gggs" hidden="1">{#N/A,#N/A,FALSE,"LoanAssumptions"}</definedName>
    <definedName name="gggs_1" hidden="1">{#N/A,#N/A,FALSE,"LoanAssumptions"}</definedName>
    <definedName name="gggs_1_1" hidden="1">{#N/A,#N/A,FALSE,"LoanAssumptions"}</definedName>
    <definedName name="gggs_2" hidden="1">{#N/A,#N/A,FALSE,"LoanAssumptions"}</definedName>
    <definedName name="ghfd" hidden="1">#REF!</definedName>
    <definedName name="GMLIST">#REF!</definedName>
    <definedName name="Group_Key">[82]BU!$H$5:$GU$400</definedName>
    <definedName name="Group_Key_BU">[82]BU!$D$7:$GU$400</definedName>
    <definedName name="Group_Key_Label">[83]BU!$G$5:$GU$5</definedName>
    <definedName name="groups">#REF!</definedName>
    <definedName name="GROUPYTD">[84]cover!$D$32</definedName>
    <definedName name="gs" hidden="1">{#N/A,#N/A,FALSE,"ExitStratigy"}</definedName>
    <definedName name="gs_1" hidden="1">{#N/A,#N/A,FALSE,"ExitStratigy"}</definedName>
    <definedName name="gs_1_1" hidden="1">{#N/A,#N/A,FALSE,"ExitStratigy"}</definedName>
    <definedName name="gs_2" hidden="1">{#N/A,#N/A,FALSE,"ExitStratigy"}</definedName>
    <definedName name="GS_CIQ_6_4_UPGRADED">"GS_CIQ_6_4_UPGRADED"</definedName>
    <definedName name="hate" hidden="1">{#N/A,#N/A,FALSE,"LoanAssumptions"}</definedName>
    <definedName name="hate_1" hidden="1">{#N/A,#N/A,FALSE,"LoanAssumptions"}</definedName>
    <definedName name="hate_1_1" hidden="1">{#N/A,#N/A,FALSE,"LoanAssumptions"}</definedName>
    <definedName name="hate_2" hidden="1">{#N/A,#N/A,FALSE,"LoanAssumptions"}</definedName>
    <definedName name="Headcount">[45]!Headcount</definedName>
    <definedName name="HEADER">#REF!</definedName>
    <definedName name="HGF_DATE">0</definedName>
    <definedName name="HGF_SUM">0</definedName>
    <definedName name="HGF_SUMLJ">0</definedName>
    <definedName name="HGF_Unit">0</definedName>
    <definedName name="hgkdj" hidden="1">{"AnnualRentRoll",#N/A,FALSE,"RentRoll"}</definedName>
    <definedName name="hgkdj_1" hidden="1">{"AnnualRentRoll",#N/A,FALSE,"RentRoll"}</definedName>
    <definedName name="hgkdj_1_1" hidden="1">{"AnnualRentRoll",#N/A,FALSE,"RentRoll"}</definedName>
    <definedName name="hgkdj_2" hidden="1">{"AnnualRentRoll",#N/A,FALSE,"RentRoll"}</definedName>
    <definedName name="hhh" hidden="1">{"Assumptions",#N/A,FALSE,"input page";"1998",#N/A,FALSE,"1998";"1999",#N/A,FALSE,"1999";"2000",#N/A,FALSE,"2000";"2001",#N/A,FALSE,"2001"}</definedName>
    <definedName name="Hist_LC">[85]Hist!$D$6:$D$42,[85]Hist!$AI$6:$BK$42</definedName>
    <definedName name="hjdg" hidden="1">{#N/A,#N/A,FALSE,"PropertyInfo"}</definedName>
    <definedName name="hjdg_1" hidden="1">{#N/A,#N/A,FALSE,"PropertyInfo"}</definedName>
    <definedName name="hjdg_1_1" hidden="1">{#N/A,#N/A,FALSE,"PropertyInfo"}</definedName>
    <definedName name="hjdg_2" hidden="1">{#N/A,#N/A,FALSE,"PropertyInfo"}</definedName>
    <definedName name="hmcell">#REF!</definedName>
    <definedName name="HOLD_PERIOD">[23]Input!$B$65</definedName>
    <definedName name="holiday">#REF!</definedName>
    <definedName name="hon" hidden="1">{"Full Gross to Net",#N/A,TRUE,"GtoN";"R_I Accepted from Group Coys",#N/A,TRUE,"GtoN";"R_I Ceded to Group Coys",#N/A,TRUE,"GtoN";"Closing Loss Reserves and Gross Claims Incurred",#N/A,TRUE,"GtoN"}</definedName>
    <definedName name="hr" hidden="1">{"MonthlyRentRoll",#N/A,FALSE,"RentRoll"}</definedName>
    <definedName name="hr_1" hidden="1">{"MonthlyRentRoll",#N/A,FALSE,"RentRoll"}</definedName>
    <definedName name="hr_1_1" hidden="1">{"MonthlyRentRoll",#N/A,FALSE,"RentRoll"}</definedName>
    <definedName name="hr_2" hidden="1">{"MonthlyRentRoll",#N/A,FALSE,"RentRoll"}</definedName>
    <definedName name="HTML_CodePage">936</definedName>
    <definedName name="HTML_Control" hidden="1">{"'法第５条第１項（新設）サンプル'!$A$5:$L$1206"}</definedName>
    <definedName name="HTML_Control_1" hidden="1">{"'法第５条第１項（新設）サンプル'!$A$5:$L$1206"}</definedName>
    <definedName name="HTML_Control_1_1" hidden="1">{"'法第５条第１項（新設）サンプル'!$A$5:$L$1206"}</definedName>
    <definedName name="HTML_Control_2" hidden="1">{"'法第５条第１項（新設）サンプル'!$A$5:$L$1206"}</definedName>
    <definedName name="HTML_Description">""</definedName>
    <definedName name="HTML_Email">""</definedName>
    <definedName name="HTML_Header">"资产负债表(中文格式)"</definedName>
    <definedName name="HTML_LastUpdate">"99-4-27"</definedName>
    <definedName name="HTML_LineAfter">FALSE</definedName>
    <definedName name="HTML_LineBefore">FALSE</definedName>
    <definedName name="HTML_Name">"陆树梁"</definedName>
    <definedName name="HTML_OBDlg2">TRUE</definedName>
    <definedName name="HTML_OBDlg3" hidden="1">FALSE</definedName>
    <definedName name="HTML_OBDlg4">TRUE</definedName>
    <definedName name="HTML_OS">0</definedName>
    <definedName name="HTML_PathFile">"F:\1999\DOC_FILE\MANAGE\C_ZCFZB.htm"</definedName>
    <definedName name="HTML_PathTemplate" hidden="1">"http://newintra-hp/qqjbbd/METI_HP/data/ritti_todogai_5_1502.html"</definedName>
    <definedName name="HTML_Title">"C_KJBB"</definedName>
    <definedName name="HVAC">#REF!</definedName>
    <definedName name="HVACDetail">#REF!</definedName>
    <definedName name="HVACtotal">#REF!</definedName>
    <definedName name="i" hidden="1">{"REC1",#N/A,FALSE,"Focus";"REC2",#N/A,FALSE,"Focus";"REC3",#N/A,FALSE,"Focus";"REC4",#N/A,FALSE,"Focus"}</definedName>
    <definedName name="i_1" hidden="1">{"REC1",#N/A,FALSE,"Focus";"REC2",#N/A,FALSE,"Focus";"REC3",#N/A,FALSE,"Focus";"REC4",#N/A,FALSE,"Focus"}</definedName>
    <definedName name="i_1_1" hidden="1">{"REC1",#N/A,FALSE,"Focus";"REC2",#N/A,FALSE,"Focus";"REC3",#N/A,FALSE,"Focus";"REC4",#N/A,FALSE,"Focus"}</definedName>
    <definedName name="i_2" hidden="1">{"REC1",#N/A,FALSE,"Focus";"REC2",#N/A,FALSE,"Focus";"REC3",#N/A,FALSE,"Focus";"REC4",#N/A,FALSE,"Focus"}</definedName>
    <definedName name="IC">#REF!</definedName>
    <definedName name="IDN">'[36]Trial Balance'!#REF!</definedName>
    <definedName name="ien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IFN">'[36]Trial Balance'!#REF!</definedName>
    <definedName name="IFRSMTDACT">#REF!</definedName>
    <definedName name="IFRSYTDACT">#REF!</definedName>
    <definedName name="ii">'[7]Southeast Assump'!$L$13</definedName>
    <definedName name="IMPORT">#REF!</definedName>
    <definedName name="In_Place_NOI">[35]Analysis!#REF!</definedName>
    <definedName name="inc">#REF!</definedName>
    <definedName name="INC00">[5]model!#REF!</definedName>
    <definedName name="Inddevt">'[6]Inc Stmt'!$D$9:$D$162</definedName>
    <definedName name="INDEX">#REF!</definedName>
    <definedName name="input">#REF!</definedName>
    <definedName name="InputPL">[79]Input!$G$10</definedName>
    <definedName name="INSTRUCTIONS">#REF!</definedName>
    <definedName name="Interest">#REF!</definedName>
    <definedName name="interest1">#REF!</definedName>
    <definedName name="interest2">#REF!</definedName>
    <definedName name="IQ_1_4_FAMILY_JUNIOR_LIENS_CHARGE_OFFS_FDIC">"c6605"</definedName>
    <definedName name="IQ_1_4_FAMILY_JUNIOR_LIENS_NET_CHARGE_OFFS_FDIC">"c6643"</definedName>
    <definedName name="IQ_1_4_FAMILY_JUNIOR_LIENS_RECOVERIES_FDIC">"c6624"</definedName>
    <definedName name="IQ_1_4_FAMILY_SENIOR_LIENS_CHARGE_OFFS_FDIC">"c6604"</definedName>
    <definedName name="IQ_1_4_FAMILY_SENIOR_LIENS_NET_CHARGE_OFFS_FDIC">"c6642"</definedName>
    <definedName name="IQ_1_4_FAMILY_SENIOR_LIENS_RECOVERIES_FDIC">"c6623"</definedName>
    <definedName name="IQ_1_4_HOME_EQUITY_NET_LOANS_FDIC">"c6441"</definedName>
    <definedName name="IQ_1_4_RESIDENTIAL_FIRST_LIENS_NET_LOANS_FDIC">"c6439"</definedName>
    <definedName name="IQ_1_4_RESIDENTIAL_JUNIOR_LIENS_NET_LOANS_FDIC">"c6440"</definedName>
    <definedName name="IQ_1_4_RESIDENTIAL_LOANS_FDIC">"c6310"</definedName>
    <definedName name="IQ_ACQUIRED_BY_REPORTING_BANK_FDIC">"c6535"</definedName>
    <definedName name="IQ_ADDIN" hidden="1">"AUTO"</definedName>
    <definedName name="IQ_ADDITIONAL_NON_INT_INC_FDIC">"c6574"</definedName>
    <definedName name="IQ_ADJUSTABLE_RATE_LOANS_FDIC">"c6375"</definedName>
    <definedName name="IQ_AE_BR">"c10"</definedName>
    <definedName name="IQ_AFTER_TAX_INCOME_FDIC">"c6583"</definedName>
    <definedName name="IQ_AGRICULTURAL_PRODUCTION_CHARGE_OFFS_FDIC">"c6597"</definedName>
    <definedName name="IQ_AGRICULTURAL_PRODUCTION_CHARGE_OFFS_LESS_THAN_300M_FDIC">"c6655"</definedName>
    <definedName name="IQ_AGRICULTURAL_PRODUCTION_NET_CHARGE_OFFS_FDIC">"c6635"</definedName>
    <definedName name="IQ_AGRICULTURAL_PRODUCTION_NET_CHARGE_OFFS_LESS_THAN_300M_FDIC">"c6657"</definedName>
    <definedName name="IQ_AGRICULTURAL_PRODUCTION_RECOVERIES_FDIC">"c6616"</definedName>
    <definedName name="IQ_AGRICULTURAL_PRODUCTION_RECOVERIES_LESS_THAN_300M_FDIC">"c6656"</definedName>
    <definedName name="IQ_AMENDED_BALANCE_PREVIOUS_YR_FDIC">"c6499"</definedName>
    <definedName name="IQ_AMORT_EXPENSE_FDIC">"c6677"</definedName>
    <definedName name="IQ_AMORTIZED_COST_FDIC">"c6426"</definedName>
    <definedName name="IQ_AP_BR">"c34"</definedName>
    <definedName name="IQ_AR_BR">"c41"</definedName>
    <definedName name="IQ_ASSET_BACKED_FDIC">"c6301"</definedName>
    <definedName name="IQ_ASSET_WRITEDOWN_BR">"c50"</definedName>
    <definedName name="IQ_ASSET_WRITEDOWN_CF_BR">"c53"</definedName>
    <definedName name="IQ_ASSETS_HELD_FDIC">"c6305"</definedName>
    <definedName name="IQ_ASSETS_PER_EMPLOYEE_FDIC">"c6737"</definedName>
    <definedName name="IQ_ASSETS_SOLD_1_4_FAMILY_LOANS_FDIC">"c6686"</definedName>
    <definedName name="IQ_ASSETS_SOLD_AUTO_LOANS_FDIC">"c6680"</definedName>
    <definedName name="IQ_ASSETS_SOLD_CL_LOANS_FDIC">"c6681"</definedName>
    <definedName name="IQ_ASSETS_SOLD_CREDIT_CARDS_RECEIVABLES_FDIC">"c6683"</definedName>
    <definedName name="IQ_ASSETS_SOLD_HOME_EQUITY_LINES_FDIC">"c6684"</definedName>
    <definedName name="IQ_ASSETS_SOLD_OTHER_CONSUMER_LOANS_FDIC">"c6682"</definedName>
    <definedName name="IQ_ASSETS_SOLD_OTHER_LOANS_FDIC">"c6685"</definedName>
    <definedName name="IQ_AVAILABLE_FOR_SALE_FDIC">"c6409"</definedName>
    <definedName name="IQ_AVERAGE_ASSETS_FDIC">"c6362"</definedName>
    <definedName name="IQ_AVERAGE_ASSETS_QUART_FDIC">"c6363"</definedName>
    <definedName name="IQ_AVERAGE_EARNING_ASSETS_FDIC">"c6748"</definedName>
    <definedName name="IQ_AVERAGE_EQUITY_FDIC">"c6749"</definedName>
    <definedName name="IQ_AVERAGE_LOANS_FDIC">"c6750"</definedName>
    <definedName name="IQ_BALANCE_GOODS_APR_FC_UNUSED_UNUSED_UNUSED">"c8353"</definedName>
    <definedName name="IQ_BALANCE_GOODS_APR_UNUSED_UNUSED_UNUSED">"c7473"</definedName>
    <definedName name="IQ_BALANCE_GOODS_FC_UNUSED_UNUSED_UNUSED">"c7693"</definedName>
    <definedName name="IQ_BALANCE_GOODS_POP_FC_UNUSED_UNUSED_UNUSED">"c7913"</definedName>
    <definedName name="IQ_BALANCE_GOODS_POP_UNUSED_UNUSED_UNUSED">"c7033"</definedName>
    <definedName name="IQ_BALANCE_GOODS_UNUSED_UNUSED_UNUSED">"c6813"</definedName>
    <definedName name="IQ_BALANCE_GOODS_YOY_FC_UNUSED_UNUSED_UNUSED">"c8133"</definedName>
    <definedName name="IQ_BALANCE_GOODS_YOY_UNUSED_UNUSED_UNUSED">"c7253"</definedName>
    <definedName name="IQ_BALANCE_SERV_APR_FC_UNUSED_UNUSED_UNUSED">"c8355"</definedName>
    <definedName name="IQ_BALANCE_SERV_APR_UNUSED_UNUSED_UNUSED">"c7475"</definedName>
    <definedName name="IQ_BALANCE_SERV_FC_UNUSED_UNUSED_UNUSED">"c7695"</definedName>
    <definedName name="IQ_BALANCE_SERV_POP_FC_UNUSED_UNUSED_UNUSED">"c7915"</definedName>
    <definedName name="IQ_BALANCE_SERV_POP_UNUSED_UNUSED_UNUSED">"c7035"</definedName>
    <definedName name="IQ_BALANCE_SERV_UNUSED_UNUSED_UNUSED">"c6815"</definedName>
    <definedName name="IQ_BALANCE_SERV_YOY_FC_UNUSED_UNUSED_UNUSED">"c8135"</definedName>
    <definedName name="IQ_BALANCE_SERV_YOY_UNUSED_UNUSED_UNUSED">"c7255"</definedName>
    <definedName name="IQ_BALANCE_TRADE_APR_FC_UNUSED_UNUSED_UNUSED">"c8357"</definedName>
    <definedName name="IQ_BALANCE_TRADE_APR_UNUSED_UNUSED_UNUSED">"c7477"</definedName>
    <definedName name="IQ_BALANCE_TRADE_FC_UNUSED_UNUSED_UNUSED">"c7697"</definedName>
    <definedName name="IQ_BALANCE_TRADE_POP_FC_UNUSED_UNUSED_UNUSED">"c7917"</definedName>
    <definedName name="IQ_BALANCE_TRADE_POP_UNUSED_UNUSED_UNUSED">"c7037"</definedName>
    <definedName name="IQ_BALANCE_TRADE_UNUSED_UNUSED_UNUSED">"c6817"</definedName>
    <definedName name="IQ_BALANCE_TRADE_YOY_FC_UNUSED_UNUSED_UNUSED">"c8137"</definedName>
    <definedName name="IQ_BALANCE_TRADE_YOY_UNUSED_UNUSED_UNUSED">"c7257"</definedName>
    <definedName name="IQ_BALANCES_DUE_DEPOSITORY_INSTITUTIONS_FDIC">"c6389"</definedName>
    <definedName name="IQ_BALANCES_DUE_FOREIGN_FDIC">"c6391"</definedName>
    <definedName name="IQ_BALANCES_DUE_FRB_FDIC">"c6393"</definedName>
    <definedName name="IQ_BANK_BENEFICIARY_FDIC">"c6505"</definedName>
    <definedName name="IQ_BANK_GUARANTOR_FDIC">"c6506"</definedName>
    <definedName name="IQ_BANK_PREMISES_FDIC">"c6329"</definedName>
    <definedName name="IQ_BANK_SECURITIZATION_1_4_FAMILY_LOANS_FDIC">"c6721"</definedName>
    <definedName name="IQ_BANK_SECURITIZATION_AUTO_LOANS_FDIC">"c6715"</definedName>
    <definedName name="IQ_BANK_SECURITIZATION_CL_LOANS_FDIC">"c6716"</definedName>
    <definedName name="IQ_BANK_SECURITIZATION_CREDIT_CARDS_RECEIVABLES_FDIC">"c6718"</definedName>
    <definedName name="IQ_BANK_SECURITIZATION_HOME_EQUITY_LINES_FDIC">"c6719"</definedName>
    <definedName name="IQ_BANK_SECURITIZATION_OTHER_CONSUMER_LOANS_FDIC">"c6717"</definedName>
    <definedName name="IQ_BANK_SECURITIZATION_OTHER_LOANS_FDIC">"c6720"</definedName>
    <definedName name="IQ_BANKS_FOREIGN_COUNTRIES_TOTAL_DEPOSITS_FDIC">"c6475"</definedName>
    <definedName name="IQ_BROKERED_DEPOSITS_FDIC">"c6486"</definedName>
    <definedName name="IQ_BUDGET_BALANCE_APR_FC_UNUSED_UNUSED_UNUSED">"c8359"</definedName>
    <definedName name="IQ_BUDGET_BALANCE_APR_UNUSED_UNUSED_UNUSED">"c7479"</definedName>
    <definedName name="IQ_BUDGET_BALANCE_FC_UNUSED_UNUSED_UNUSED">"c7699"</definedName>
    <definedName name="IQ_BUDGET_BALANCE_POP_FC_UNUSED_UNUSED_UNUSED">"c7919"</definedName>
    <definedName name="IQ_BUDGET_BALANCE_POP_UNUSED_UNUSED_UNUSED">"c7039"</definedName>
    <definedName name="IQ_BUDGET_BALANCE_UNUSED_UNUSED_UNUSED">"c6819"</definedName>
    <definedName name="IQ_BUDGET_BALANCE_YOY_FC_UNUSED_UNUSED_UNUSED">"c8139"</definedName>
    <definedName name="IQ_BUDGET_BALANCE_YOY_UNUSED_UNUSED_UNUSED">"c7259"</definedName>
    <definedName name="IQ_BUDGET_RECEIPTS_APR_FC_UNUSED_UNUSED_UNUSED">"c8361"</definedName>
    <definedName name="IQ_BUDGET_RECEIPTS_APR_UNUSED_UNUSED_UNUSED">"c7481"</definedName>
    <definedName name="IQ_BUDGET_RECEIPTS_FC_UNUSED_UNUSED_UNUSED">"c7701"</definedName>
    <definedName name="IQ_BUDGET_RECEIPTS_POP_FC_UNUSED_UNUSED_UNUSED">"c7921"</definedName>
    <definedName name="IQ_BUDGET_RECEIPTS_POP_UNUSED_UNUSED_UNUSED">"c7041"</definedName>
    <definedName name="IQ_BUDGET_RECEIPTS_UNUSED_UNUSED_UNUSED">"c6821"</definedName>
    <definedName name="IQ_BUDGET_RECEIPTS_YOY_FC_UNUSED_UNUSED_UNUSED">"c8141"</definedName>
    <definedName name="IQ_BUDGET_RECEIPTS_YOY_UNUSED_UNUSED_UNUSED">"c7261"</definedName>
    <definedName name="IQ_BUSINESS_DESCRIPTION">"c322"</definedName>
    <definedName name="IQ_CAPEX">"c103"</definedName>
    <definedName name="IQ_CAPEX_BR">"c111"</definedName>
    <definedName name="IQ_CAPITAL_LEASES">"c115"</definedName>
    <definedName name="IQ_CASH_DIVIDENDS_NET_INCOME_FDIC">"c6738"</definedName>
    <definedName name="IQ_CASH_IN_PROCESS_FDIC">"c6386"</definedName>
    <definedName name="IQ_CASH_ST_INVEST">"c124"</definedName>
    <definedName name="IQ_CCE_FDIC">"c6296"</definedName>
    <definedName name="IQ_CH" hidden="1">110000</definedName>
    <definedName name="IQ_CHANGE_AP_BR">"c135"</definedName>
    <definedName name="IQ_CHANGE_AR_BR">"c142"</definedName>
    <definedName name="IQ_CHANGE_INVENT_REAL_APR_FC_UNUSED_UNUSED_UNUSED">"c8500"</definedName>
    <definedName name="IQ_CHANGE_INVENT_REAL_APR_UNUSED_UNUSED_UNUSED">"c7620"</definedName>
    <definedName name="IQ_CHANGE_INVENT_REAL_FC_UNUSED_UNUSED_UNUSED">"c7840"</definedName>
    <definedName name="IQ_CHANGE_INVENT_REAL_POP_FC_UNUSED_UNUSED_UNUSED">"c8060"</definedName>
    <definedName name="IQ_CHANGE_INVENT_REAL_POP_UNUSED_UNUSED_UNUSED">"c7180"</definedName>
    <definedName name="IQ_CHANGE_INVENT_REAL_UNUSED_UNUSED_UNUSED">"c6960"</definedName>
    <definedName name="IQ_CHANGE_INVENT_REAL_YOY_FC_UNUSED_UNUSED_UNUSED">"c8280"</definedName>
    <definedName name="IQ_CHANGE_INVENT_REAL_YOY_UNUSED_UNUSED_UNUSED">"c7400"</definedName>
    <definedName name="IQ_CHANGE_OTHER_NET_OPER_ASSETS_BR">"c3595"</definedName>
    <definedName name="IQ_CHANGE_OTHER_WORK_CAP_BR">"c154"</definedName>
    <definedName name="IQ_CHARGE_OFFS_1_4_FAMILY_FDIC">"c6756"</definedName>
    <definedName name="IQ_CHARGE_OFFS_1_4_FAMILY_LOANS_FDIC">"c6714"</definedName>
    <definedName name="IQ_CHARGE_OFFS_AUTO_LOANS_FDIC">"c6708"</definedName>
    <definedName name="IQ_CHARGE_OFFS_CL_LOANS_FDIC">"c6709"</definedName>
    <definedName name="IQ_CHARGE_OFFS_COMMERCIAL_INDUSTRIAL_FDIC">"c6759"</definedName>
    <definedName name="IQ_CHARGE_OFFS_COMMERCIAL_RE_FDIC">"c6754"</definedName>
    <definedName name="IQ_CHARGE_OFFS_COMMERCIAL_RE_NOT_SECURED_FDIC">"c6764"</definedName>
    <definedName name="IQ_CHARGE_OFFS_CONSTRUCTION_DEVELOPMENT_FDIC">"c6753"</definedName>
    <definedName name="IQ_CHARGE_OFFS_CREDIT_CARDS_FDIC">"c6761"</definedName>
    <definedName name="IQ_CHARGE_OFFS_CREDIT_CARDS_RECEIVABLES_FDIC">"c6711"</definedName>
    <definedName name="IQ_CHARGE_OFFS_HOME_EQUITY_FDIC">"c6757"</definedName>
    <definedName name="IQ_CHARGE_OFFS_HOME_EQUITY_LINES_FDIC">"c6712"</definedName>
    <definedName name="IQ_CHARGE_OFFS_INDIVIDUALS_FDIC">"c6760"</definedName>
    <definedName name="IQ_CHARGE_OFFS_MULTI_FAMILY_FDIC">"c6755"</definedName>
    <definedName name="IQ_CHARGE_OFFS_OTHER_1_4_FAMILY_FDIC">"c6758"</definedName>
    <definedName name="IQ_CHARGE_OFFS_OTHER_CONSUMER_LOANS_FDIC">"c6710"</definedName>
    <definedName name="IQ_CHARGE_OFFS_OTHER_INDIVIDUAL_FDIC">"c6762"</definedName>
    <definedName name="IQ_CHARGE_OFFS_OTHER_LOANS_FDIC">"c6763"</definedName>
    <definedName name="IQ_CHARGE_OFFS_OTHER_LOANS_OTHER_FDIC">"c6713"</definedName>
    <definedName name="IQ_CHARGE_OFFS_RE_LOANS_FDIC">"c6752"</definedName>
    <definedName name="IQ_CLASSA_OUTSTANDING_FILING_DATE">"c1973"</definedName>
    <definedName name="IQ_CLOSEPRICE">"c174"</definedName>
    <definedName name="IQ_CMO_FDIC">"c6406"</definedName>
    <definedName name="IQ_COLLECTION_DOMESTIC_FDIC">"c6387"</definedName>
    <definedName name="IQ_COMMERCIAL_BANKS_DEPOSITS_FOREIGN_FDIC">"c6480"</definedName>
    <definedName name="IQ_COMMERCIAL_BANKS_LOANS_FDIC">"c6434"</definedName>
    <definedName name="IQ_COMMERCIAL_BANKS_NONTRANSACTION_ACCOUNTS_FDIC">"c6548"</definedName>
    <definedName name="IQ_COMMERCIAL_BANKS_TOTAL_DEPOSITS_FDIC">"c6474"</definedName>
    <definedName name="IQ_COMMERCIAL_BANKS_TOTAL_LOANS_FOREIGN_FDIC">"c6444"</definedName>
    <definedName name="IQ_COMMERCIAL_BANKS_TRANSACTION_ACCOUNTS_FDIC">"c6540"</definedName>
    <definedName name="IQ_COMMERCIAL_DOM">"c177"</definedName>
    <definedName name="IQ_COMMERCIAL_INDUSTRIAL_CHARGE_OFFS_FDIC">"c6598"</definedName>
    <definedName name="IQ_COMMERCIAL_INDUSTRIAL_LOANS_NET_FDIC">"c6317"</definedName>
    <definedName name="IQ_COMMERCIAL_INDUSTRIAL_NET_CHARGE_OFFS_FDIC">"c6636"</definedName>
    <definedName name="IQ_COMMERCIAL_INDUSTRIAL_RECOVERIES_FDIC">"c6617"</definedName>
    <definedName name="IQ_COMMERCIAL_INDUSTRIAL_TOTAL_LOANS_FOREIGN_FDIC">"c6451"</definedName>
    <definedName name="IQ_COMMERCIAL_MORT">"c179"</definedName>
    <definedName name="IQ_COMMERCIAL_RE_CONSTRUCTION_LAND_DEV_FDIC">"c6526"</definedName>
    <definedName name="IQ_COMMERCIAL_RE_LOANS_FDIC">"c6312"</definedName>
    <definedName name="IQ_COMMITMENTS_MATURITY_EXCEEDING_1YR_FDIC">"c6531"</definedName>
    <definedName name="IQ_COMMITMENTS_NOT_SECURED_RE_FDIC">"c6528"</definedName>
    <definedName name="IQ_COMMITMENTS_SECURED_RE_FDIC">"c6527"</definedName>
    <definedName name="IQ_COMMODITY_EXPOSURES_FDIC">"c6665"</definedName>
    <definedName name="IQ_COMMON_APIC_BR">"c185"</definedName>
    <definedName name="IQ_COMMON_FDIC">"c6350"</definedName>
    <definedName name="IQ_COMMON_ISSUED_BR">"c199"</definedName>
    <definedName name="IQ_COMMON_REP_BR">"c208"</definedName>
    <definedName name="IQ_COMPANY_ID">"c3513"</definedName>
    <definedName name="IQ_COMPANY_NAME">"c215"</definedName>
    <definedName name="IQ_COMPANY_TICKER">"c219"</definedName>
    <definedName name="IQ_CONSTRUCTION_DEV_LOANS_FDIC">"c6313"</definedName>
    <definedName name="IQ_CONSTRUCTION_LAND_DEVELOPMENT_CHARGE_OFFS_FDIC">"c6594"</definedName>
    <definedName name="IQ_CONSTRUCTION_LAND_DEVELOPMENT_NET_CHARGE_OFFS_FDIC">"c6632"</definedName>
    <definedName name="IQ_CONSTRUCTION_LAND_DEVELOPMENT_RECOVERIES_FDIC">"c6613"</definedName>
    <definedName name="IQ_CONTRACTS_OTHER_COMMODITIES_EQUITIES._FDIC" hidden="1">"c6522"</definedName>
    <definedName name="IQ_CONTRACTS_OTHER_COMMODITIES_EQUITIES_FDIC">"c6522"</definedName>
    <definedName name="IQ_CONV_RATE">"c2192"</definedName>
    <definedName name="IQ_CONVEYED_TO_OTHERS_FDIC">"c6534"</definedName>
    <definedName name="IQ_CORE_CAPITAL_RATIO_FDIC">"c6745"</definedName>
    <definedName name="IQ_CORP_GOODS_PRICE_INDEX_APR_FC_UNUSED_UNUSED_UNUSED">"c8381"</definedName>
    <definedName name="IQ_CORP_GOODS_PRICE_INDEX_APR_UNUSED_UNUSED_UNUSED">"c7501"</definedName>
    <definedName name="IQ_CORP_GOODS_PRICE_INDEX_FC_UNUSED_UNUSED_UNUSED">"c7721"</definedName>
    <definedName name="IQ_CORP_GOODS_PRICE_INDEX_POP_FC_UNUSED_UNUSED_UNUSED">"c7941"</definedName>
    <definedName name="IQ_CORP_GOODS_PRICE_INDEX_POP_UNUSED_UNUSED_UNUSED">"c7061"</definedName>
    <definedName name="IQ_CORP_GOODS_PRICE_INDEX_UNUSED_UNUSED_UNUSED">"c6841"</definedName>
    <definedName name="IQ_CORP_GOODS_PRICE_INDEX_YOY_FC_UNUSED_UNUSED_UNUSED">"c8161"</definedName>
    <definedName name="IQ_CORP_GOODS_PRICE_INDEX_YOY_UNUSED_UNUSED_UNUSED">"c7281"</definedName>
    <definedName name="IQ_COST_BORROWING">"c2936"</definedName>
    <definedName name="IQ_COST_OF_FUNDING_ASSETS_FDIC">"c6725"</definedName>
    <definedName name="IQ_CQ" hidden="1">5000</definedName>
    <definedName name="IQ_CREDIT_CARD_CHARGE_OFFS_FDIC">"c6652"</definedName>
    <definedName name="IQ_CREDIT_CARD_LINES_FDIC">"c6525"</definedName>
    <definedName name="IQ_CREDIT_CARD_LOANS_FDIC">"c6319"</definedName>
    <definedName name="IQ_CREDIT_CARD_NET_CHARGE_OFFS_FDIC">"c6654"</definedName>
    <definedName name="IQ_CREDIT_CARD_RECOVERIES_FDIC">"c6653"</definedName>
    <definedName name="IQ_CREDIT_LOSS_PROVISION_NET_CHARGE_OFFS_FDIC">"c6734"</definedName>
    <definedName name="IQ_CURR_ACCT_BALANCE_APR_FC_UNUSED_UNUSED_UNUSED">"c8387"</definedName>
    <definedName name="IQ_CURR_ACCT_BALANCE_APR_UNUSED_UNUSED_UNUSED">"c7507"</definedName>
    <definedName name="IQ_CURR_ACCT_BALANCE_FC_UNUSED_UNUSED_UNUSED">"c7727"</definedName>
    <definedName name="IQ_CURR_ACCT_BALANCE_POP_FC_UNUSED_UNUSED_UNUSED">"c7947"</definedName>
    <definedName name="IQ_CURR_ACCT_BALANCE_POP_UNUSED_UNUSED_UNUSED">"c7067"</definedName>
    <definedName name="IQ_CURR_ACCT_BALANCE_UNUSED_UNUSED_UNUSED">"c6847"</definedName>
    <definedName name="IQ_CURR_ACCT_BALANCE_YOY_FC_UNUSED_UNUSED_UNUSED">"c8167"</definedName>
    <definedName name="IQ_CURR_ACCT_BALANCE_YOY_UNUSED_UNUSED_UNUSED">"c7287"</definedName>
    <definedName name="IQ_CURRENCY_COIN_DOMESTIC_FDIC">"c6388"</definedName>
    <definedName name="IQ_CURRENCY_GAIN_BR">"c236"</definedName>
    <definedName name="IQ_CURRENT_PORT_DEBT">"c243"</definedName>
    <definedName name="IQ_CURRENT_PORT_DEBT_BR">"c1567"</definedName>
    <definedName name="IQ_CURRENT_PORT_LEASES">"c245"</definedName>
    <definedName name="IQ_CY" hidden="1">10000</definedName>
    <definedName name="IQ_DA_BR">"c248"</definedName>
    <definedName name="IQ_DA_CF">"c249"</definedName>
    <definedName name="IQ_DA_CF_BR">"c251"</definedName>
    <definedName name="IQ_DA_SUPPL_BR">"c260"</definedName>
    <definedName name="IQ_DA_SUPPL_CF_BR">"c263"</definedName>
    <definedName name="IQ_DAILY" hidden="1">500000</definedName>
    <definedName name="IQ_DEF_AMORT_BR">"c278"</definedName>
    <definedName name="IQ_DEF_BENEFIT_INTEREST_COST">"c283"</definedName>
    <definedName name="IQ_DEF_BENEFIT_ROA">"c285"</definedName>
    <definedName name="IQ_DEF_BENEFIT_SERVICE_COST">"c286"</definedName>
    <definedName name="IQ_DEF_CHARGES_BR">"c288"</definedName>
    <definedName name="IQ_DEF_CHARGES_LT_BR">"c294"</definedName>
    <definedName name="IQ_DEF_TAX_ASSET_LT_BR">"c304"</definedName>
    <definedName name="IQ_DEF_TAX_LIAB_LT_BR">"c315"</definedName>
    <definedName name="IQ_DEMAND_DEPOSITS_FDIC">"c6489"</definedName>
    <definedName name="IQ_DEPOSIT_ACCOUNTS_LESS_THAN_100K_FDIC">"c6494"</definedName>
    <definedName name="IQ_DEPOSIT_ACCOUNTS_MORE_THAN_100K_FDIC">"c6492"</definedName>
    <definedName name="IQ_DEPOSITORY_INSTITUTIONS_CHARGE_OFFS_FDIC">"c6596"</definedName>
    <definedName name="IQ_DEPOSITORY_INSTITUTIONS_NET_CHARGE_OFFS_FDIC">"c6634"</definedName>
    <definedName name="IQ_DEPOSITORY_INSTITUTIONS_RECOVERIES_FDIC">"c6615"</definedName>
    <definedName name="IQ_DEPOSITS_HELD_DOMESTIC_FDIC">"c6340"</definedName>
    <definedName name="IQ_DEPOSITS_HELD_FOREIGN_FDIC">"c6341"</definedName>
    <definedName name="IQ_DEPOSITS_LESS_THAN_100K_AFTER_THREE_YEARS_FDIC">"c6464"</definedName>
    <definedName name="IQ_DEPOSITS_LESS_THAN_100K_THREE_MONTHS_FDIC">"c6461"</definedName>
    <definedName name="IQ_DEPOSITS_LESS_THAN_100K_THREE_YEARS_FDIC">"c6463"</definedName>
    <definedName name="IQ_DEPOSITS_LESS_THAN_100K_TWELVE_MONTHS_FDIC">"c6462"</definedName>
    <definedName name="IQ_DEPOSITS_MORE_THAN_100K_AFTER_THREE_YEARS_FDIC">"c6469"</definedName>
    <definedName name="IQ_DEPOSITS_MORE_THAN_100K_THREE_MONTHS_FDIC">"c6466"</definedName>
    <definedName name="IQ_DEPOSITS_MORE_THAN_100K_THREE_YEARS_FDIC">"c6468"</definedName>
    <definedName name="IQ_DEPOSITS_MORE_THAN_100K_TWELVE_MONTHS_FDIC">"c6467"</definedName>
    <definedName name="IQ_DERIVATIVES_FDIC">"c6523"</definedName>
    <definedName name="IQ_DIV_AMOUNT">"c3041"</definedName>
    <definedName name="IQ_DIV_SHARE">"c330"</definedName>
    <definedName name="IQ_DIVIDENDS_DECLARED_COMMON_FDIC">"c6659"</definedName>
    <definedName name="IQ_DIVIDENDS_DECLARED_PREFERRED_FDIC">"c6658"</definedName>
    <definedName name="IQ_DIVIDENDS_FDIC">"c6660"</definedName>
    <definedName name="IQ_DNTM" hidden="1">700000</definedName>
    <definedName name="IQ_EARNING_ASSETS_FDIC">"c6360"</definedName>
    <definedName name="IQ_EARNING_ASSETS_YIELD_FDIC">"c6724"</definedName>
    <definedName name="IQ_EARNINGS_COVERAGE_NET_CHARGE_OFFS_FDIC">"c6735"</definedName>
    <definedName name="IQ_EBT_BR">"c378"</definedName>
    <definedName name="IQ_EBT_EXCL_BR">"c381"</definedName>
    <definedName name="IQ_ECO_METRIC_6825_UNUSED_UNUSED_UNUSED">"c6825"</definedName>
    <definedName name="IQ_ECO_METRIC_6839_UNUSED_UNUSED_UNUSED">"c6839"</definedName>
    <definedName name="IQ_ECO_METRIC_6896_UNUSED_UNUSED_UNUSED">"c6896"</definedName>
    <definedName name="IQ_ECO_METRIC_6897_UNUSED_UNUSED_UNUSED">"c6897"</definedName>
    <definedName name="IQ_ECO_METRIC_6988_UNUSED_UNUSED_UNUSED">"c6988"</definedName>
    <definedName name="IQ_ECO_METRIC_7045_UNUSED_UNUSED_UNUSED">"c7045"</definedName>
    <definedName name="IQ_ECO_METRIC_7059_UNUSED_UNUSED_UNUSED">"c7059"</definedName>
    <definedName name="IQ_ECO_METRIC_7116_UNUSED_UNUSED_UNUSED">"c7116"</definedName>
    <definedName name="IQ_ECO_METRIC_7117_UNUSED_UNUSED_UNUSED">"c7117"</definedName>
    <definedName name="IQ_ECO_METRIC_7208_UNUSED_UNUSED_UNUSED">"c7208"</definedName>
    <definedName name="IQ_ECO_METRIC_7265_UNUSED_UNUSED_UNUSED">"c7265"</definedName>
    <definedName name="IQ_ECO_METRIC_7279_UNUSED_UNUSED_UNUSED">"c7279"</definedName>
    <definedName name="IQ_ECO_METRIC_7336_UNUSED_UNUSED_UNUSED">"c7336"</definedName>
    <definedName name="IQ_ECO_METRIC_7337_UNUSED_UNUSED_UNUSED">"c7337"</definedName>
    <definedName name="IQ_ECO_METRIC_7428_UNUSED_UNUSED_UNUSED">"c7428"</definedName>
    <definedName name="IQ_ECO_METRIC_7556_UNUSED_UNUSED_UNUSED">"c7556"</definedName>
    <definedName name="IQ_ECO_METRIC_7557_UNUSED_UNUSED_UNUSED">"c7557"</definedName>
    <definedName name="IQ_ECO_METRIC_7648_UNUSED_UNUSED_UNUSED">"c7648"</definedName>
    <definedName name="IQ_ECO_METRIC_7705_UNUSED_UNUSED_UNUSED">"c7705"</definedName>
    <definedName name="IQ_ECO_METRIC_7719_UNUSED_UNUSED_UNUSED">"c7719"</definedName>
    <definedName name="IQ_ECO_METRIC_7776_UNUSED_UNUSED_UNUSED">"c7776"</definedName>
    <definedName name="IQ_ECO_METRIC_7777_UNUSED_UNUSED_UNUSED">"c7777"</definedName>
    <definedName name="IQ_ECO_METRIC_7868_UNUSED_UNUSED_UNUSED">"c7868"</definedName>
    <definedName name="IQ_ECO_METRIC_7925_UNUSED_UNUSED_UNUSED">"c7925"</definedName>
    <definedName name="IQ_ECO_METRIC_7939_UNUSED_UNUSED_UNUSED">"c7939"</definedName>
    <definedName name="IQ_ECO_METRIC_7996_UNUSED_UNUSED_UNUSED">"c7996"</definedName>
    <definedName name="IQ_ECO_METRIC_7997_UNUSED_UNUSED_UNUSED">"c7997"</definedName>
    <definedName name="IQ_ECO_METRIC_8088_UNUSED_UNUSED_UNUSED">"c8088"</definedName>
    <definedName name="IQ_ECO_METRIC_8145_UNUSED_UNUSED_UNUSED">"c8145"</definedName>
    <definedName name="IQ_ECO_METRIC_8159_UNUSED_UNUSED_UNUSED">"c8159"</definedName>
    <definedName name="IQ_ECO_METRIC_8216_UNUSED_UNUSED_UNUSED">"c8216"</definedName>
    <definedName name="IQ_ECO_METRIC_8217_UNUSED_UNUSED_UNUSED">"c8217"</definedName>
    <definedName name="IQ_ECO_METRIC_8308_UNUSED_UNUSED_UNUSED">"c8308"</definedName>
    <definedName name="IQ_ECO_METRIC_8436_UNUSED_UNUSED_UNUSED">"c8436"</definedName>
    <definedName name="IQ_ECO_METRIC_8437_UNUSED_UNUSED_UNUSED">"c8437"</definedName>
    <definedName name="IQ_ECO_METRIC_8528_UNUSED_UNUSED_UNUSED">"c8528"</definedName>
    <definedName name="IQ_EFFICIENCY_RATIO_FDIC">"c6736"</definedName>
    <definedName name="IQ_EQUITY_CAPITAL_ASSETS_FDIC">"c6744"</definedName>
    <definedName name="IQ_EQUITY_FDIC">"c6353"</definedName>
    <definedName name="IQ_EQUITY_SECURITIES_FDIC">"c6304"</definedName>
    <definedName name="IQ_EQUITY_SECURITY_EXPOSURES_FDIC">"c6664"</definedName>
    <definedName name="IQ_EST_ACT_FFO_THOM">"c4005"</definedName>
    <definedName name="IQ_EST_FFO_DIFF_THOM">"c5186"</definedName>
    <definedName name="IQ_EST_FFO_SURPRISE_PERCENT_THOM">"c5187"</definedName>
    <definedName name="IQ_ESTIMATED_ASSESSABLE_DEPOSITS_FDIC">"c6490"</definedName>
    <definedName name="IQ_ESTIMATED_INSURED_DEPOSITS_FDIC">"c6491"</definedName>
    <definedName name="IQ_EXPENSE_CODE_">"019802400"</definedName>
    <definedName name="IQ_EXPORTS_APR_FC_UNUSED_UNUSED_UNUSED">"c8401"</definedName>
    <definedName name="IQ_EXPORTS_APR_UNUSED_UNUSED_UNUSED">"c7521"</definedName>
    <definedName name="IQ_EXPORTS_FC_UNUSED_UNUSED_UNUSED">"c7741"</definedName>
    <definedName name="IQ_EXPORTS_GOODS_REAL_SAAR_APR_FC_UNUSED_UNUSED_UNUSED">"c8512"</definedName>
    <definedName name="IQ_EXPORTS_GOODS_REAL_SAAR_APR_UNUSED_UNUSED_UNUSED">"c7632"</definedName>
    <definedName name="IQ_EXPORTS_GOODS_REAL_SAAR_FC_UNUSED_UNUSED_UNUSED">"c7852"</definedName>
    <definedName name="IQ_EXPORTS_GOODS_REAL_SAAR_POP_FC_UNUSED_UNUSED_UNUSED">"c8072"</definedName>
    <definedName name="IQ_EXPORTS_GOODS_REAL_SAAR_POP_UNUSED_UNUSED_UNUSED">"c7192"</definedName>
    <definedName name="IQ_EXPORTS_GOODS_REAL_SAAR_UNUSED_UNUSED_UNUSED">"c6972"</definedName>
    <definedName name="IQ_EXPORTS_GOODS_REAL_SAAR_YOY_FC_UNUSED_UNUSED_UNUSED">"c8292"</definedName>
    <definedName name="IQ_EXPORTS_GOODS_REAL_SAAR_YOY_UNUSED_UNUSED_UNUSED">"c7412"</definedName>
    <definedName name="IQ_EXPORTS_POP_FC_UNUSED_UNUSED_UNUSED">"c7961"</definedName>
    <definedName name="IQ_EXPORTS_POP_UNUSED_UNUSED_UNUSED">"c7081"</definedName>
    <definedName name="IQ_EXPORTS_SERVICES_REAL_SAAR_APR_FC_UNUSED_UNUSED_UNUSED">"c8516"</definedName>
    <definedName name="IQ_EXPORTS_SERVICES_REAL_SAAR_APR_UNUSED_UNUSED_UNUSED">"c7636"</definedName>
    <definedName name="IQ_EXPORTS_SERVICES_REAL_SAAR_FC_UNUSED_UNUSED_UNUSED">"c7856"</definedName>
    <definedName name="IQ_EXPORTS_SERVICES_REAL_SAAR_POP_FC_UNUSED_UNUSED_UNUSED">"c8076"</definedName>
    <definedName name="IQ_EXPORTS_SERVICES_REAL_SAAR_POP_UNUSED_UNUSED_UNUSED">"c7196"</definedName>
    <definedName name="IQ_EXPORTS_SERVICES_REAL_SAAR_UNUSED_UNUSED_UNUSED">"c6976"</definedName>
    <definedName name="IQ_EXPORTS_SERVICES_REAL_SAAR_YOY_FC_UNUSED_UNUSED_UNUSED">"c8296"</definedName>
    <definedName name="IQ_EXPORTS_SERVICES_REAL_SAAR_YOY_UNUSED_UNUSED_UNUSED">"c7416"</definedName>
    <definedName name="IQ_EXPORTS_UNUSED_UNUSED_UNUSED">"c6861"</definedName>
    <definedName name="IQ_EXPORTS_YOY_FC_UNUSED_UNUSED_UNUSED">"c8181"</definedName>
    <definedName name="IQ_EXPORTS_YOY_UNUSED_UNUSED_UNUSED">"c7301"</definedName>
    <definedName name="IQ_EXTRA_ACC_ITEMS_BR">"c412"</definedName>
    <definedName name="IQ_EXTRAORDINARY_GAINS_FDIC">"c6586"</definedName>
    <definedName name="IQ_FAIR_VALUE_FDIC">"c6427"</definedName>
    <definedName name="IQ_FARM_LOANS_NET_FDIC">"c6316"</definedName>
    <definedName name="IQ_FARM_LOANS_TOTAL_LOANS_FOREIGN_FDIC">"c6450"</definedName>
    <definedName name="IQ_FARMLAND_LOANS_FDIC">"c6314"</definedName>
    <definedName name="IQ_FED_FUNDS_PURCHASED_FDIC">"c6343"</definedName>
    <definedName name="IQ_FED_FUNDS_SOLD_FDIC">"c6307"</definedName>
    <definedName name="IQ_FFO_EST_THOM">"c3999"</definedName>
    <definedName name="IQ_FFO_HIGH_EST_THOM">"c4001"</definedName>
    <definedName name="IQ_FFO_LOW_EST_THOM">"c4002"</definedName>
    <definedName name="IQ_FFO_MEDIAN_EST_THOM">"c4000"</definedName>
    <definedName name="IQ_FFO_NUM_EST_THOM">"c4003"</definedName>
    <definedName name="IQ_FFO_STDDEV_EST_THOM">"c4004"</definedName>
    <definedName name="IQ_FH" hidden="1">100000</definedName>
    <definedName name="IQ_FHLB_ADVANCES_FDIC">"c6366"</definedName>
    <definedName name="IQ_FIDUCIARY_ACTIVITIES_FDIC">"c6571"</definedName>
    <definedName name="IQ_FIFETEEN_YEAR_FIXED_AND_FLOATING_RATE_FDIC">"c6423"</definedName>
    <definedName name="IQ_FIFETEEN_YEAR_MORTGAGE_PASS_THROUGHS_FDIC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>"c2129"</definedName>
    <definedName name="IQ_FILINGDATE_CF">"c425"</definedName>
    <definedName name="IQ_FIN_DIV_CURRENT_PORT_DEBT_TOTAL">"c5524"</definedName>
    <definedName name="IQ_FIN_DIV_CURRENT_PORT_LEASES_TOTAL">"c5523"</definedName>
    <definedName name="IQ_FIN_DIV_DEBT_LT_TOTAL">"c5526"</definedName>
    <definedName name="IQ_FIN_DIV_LEASES_LT_TOTAL">"c5525"</definedName>
    <definedName name="IQ_FIN_DIV_NOTES_PAY_TOTAL">"c5522"</definedName>
    <definedName name="IQ_FIVE_YEAR_FIXED_AND_FLOATING_RATE_FDIC">"c6422"</definedName>
    <definedName name="IQ_FIVE_YEAR_MORTGAGE_PASS_THROUGHS_FDIC">"c6414"</definedName>
    <definedName name="IQ_FIXED_INVEST_APR_FC_UNUSED_UNUSED_UNUSED">"c8410"</definedName>
    <definedName name="IQ_FIXED_INVEST_APR_UNUSED_UNUSED_UNUSED">"c7530"</definedName>
    <definedName name="IQ_FIXED_INVEST_FC_UNUSED_UNUSED_UNUSED">"c7750"</definedName>
    <definedName name="IQ_FIXED_INVEST_POP_FC_UNUSED_UNUSED_UNUSED">"c7970"</definedName>
    <definedName name="IQ_FIXED_INVEST_POP_UNUSED_UNUSED_UNUSED">"c7090"</definedName>
    <definedName name="IQ_FIXED_INVEST_REAL_APR_FC_UNUSED_UNUSED_UNUSED">"c8518"</definedName>
    <definedName name="IQ_FIXED_INVEST_REAL_APR_UNUSED_UNUSED_UNUSED">"c7638"</definedName>
    <definedName name="IQ_FIXED_INVEST_REAL_FC_UNUSED_UNUSED_UNUSED">"c7858"</definedName>
    <definedName name="IQ_FIXED_INVEST_REAL_POP_FC_UNUSED_UNUSED_UNUSED">"c8078"</definedName>
    <definedName name="IQ_FIXED_INVEST_REAL_POP_UNUSED_UNUSED_UNUSED">"c7198"</definedName>
    <definedName name="IQ_FIXED_INVEST_REAL_UNUSED_UNUSED_UNUSED">"c6978"</definedName>
    <definedName name="IQ_FIXED_INVEST_REAL_YOY_FC_UNUSED_UNUSED_UNUSED">"c8298"</definedName>
    <definedName name="IQ_FIXED_INVEST_REAL_YOY_UNUSED_UNUSED_UNUSED">"c7418"</definedName>
    <definedName name="IQ_FIXED_INVEST_UNUSED_UNUSED_UNUSED">"c6870"</definedName>
    <definedName name="IQ_FIXED_INVEST_YOY_FC_UNUSED_UNUSED_UNUSED">"c8190"</definedName>
    <definedName name="IQ_FIXED_INVEST_YOY_UNUSED_UNUSED_UNUSED">"c7310"</definedName>
    <definedName name="IQ_FNMA_FHLMC_FDIC">"c6397"</definedName>
    <definedName name="IQ_FNMA_FHLMC_GNMA_FDIC">"c6399"</definedName>
    <definedName name="IQ_FORECLOSED_PROPERTIES_FDIC">"c6459"</definedName>
    <definedName name="IQ_FOREIGN_BANK_LOANS_FDIC">"c6437"</definedName>
    <definedName name="IQ_FOREIGN_BANKS_DEPOSITS_FOREIGN_FDIC">"c6481"</definedName>
    <definedName name="IQ_FOREIGN_BANKS_LOAN_CHARG_OFFS_FDIC">"c6645"</definedName>
    <definedName name="IQ_FOREIGN_BANKS_NET_CHARGE_OFFS_FDIC">"c6647"</definedName>
    <definedName name="IQ_FOREIGN_BANKS_NONTRANSACTION_ACCOUNTS_FDIC">"c6550"</definedName>
    <definedName name="IQ_FOREIGN_BANKS_RECOVERIES_FDIC">"c6646"</definedName>
    <definedName name="IQ_FOREIGN_BANKS_TRANSACTION_ACCOUNTS_FDIC">"c6542"</definedName>
    <definedName name="IQ_FOREIGN_BRANCHES_U.S._BANKS_LOANS_FDIC" hidden="1">"c6438"</definedName>
    <definedName name="IQ_FOREIGN_BRANCHES_US_BANKS_FDIC">"c6392"</definedName>
    <definedName name="IQ_FOREIGN_BRANCHES_US_BANKS_LOANS_FDIC">"c6438"</definedName>
    <definedName name="IQ_FOREIGN_COUNTRIES_BANKS_TOTAL_LOANS_FOREIGN_FDIC">"c6445"</definedName>
    <definedName name="IQ_FOREIGN_DEBT_SECURITIES_FDIC">"c6303"</definedName>
    <definedName name="IQ_FOREIGN_DEPOSITS_NONTRANSACTION_ACCOUNTS_FDIC">"c6549"</definedName>
    <definedName name="IQ_FOREIGN_DEPOSITS_TRANSACTION_ACCOUNTS_FDIC">"c6541"</definedName>
    <definedName name="IQ_FOREIGN_EXCHANGE_EXPOSURES_FDIC">"c6663"</definedName>
    <definedName name="IQ_FOREIGN_GOVERNMENT_LOANS_FDIC">"c6430"</definedName>
    <definedName name="IQ_FOREIGN_GOVERNMENTS_CHARGE_OFFS_FDIC">"c6600"</definedName>
    <definedName name="IQ_FOREIGN_GOVERNMENTS_DEPOSITS_FOREIGN_FDIC">"c6482"</definedName>
    <definedName name="IQ_FOREIGN_GOVERNMENTS_NET_CHARGE_OFFS_FDIC">"c6638"</definedName>
    <definedName name="IQ_FOREIGN_GOVERNMENTS_NONTRANSACTION_ACCOUNTS_FDIC">"c6551"</definedName>
    <definedName name="IQ_FOREIGN_GOVERNMENTS_RECOVERIES_FDIC">"c6619"</definedName>
    <definedName name="IQ_FOREIGN_GOVERNMENTS_TOTAL_DEPOSITS_FDIC">"c6476"</definedName>
    <definedName name="IQ_FOREIGN_GOVERNMENTS_TRANSACTION_ACCOUNTS_FDIC">"c6543"</definedName>
    <definedName name="IQ_FQ" hidden="1">500</definedName>
    <definedName name="IQ_FULLY_INSURED_DEPOSITS_FDIC">"c6487"</definedName>
    <definedName name="IQ_FUTURES_FORWARD_CONTRACTS_NOTIONAL_AMOUNT_FDIC">"c6518"</definedName>
    <definedName name="IQ_FUTURES_FORWARD_CONTRACTS_RATE_RISK_FDIC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_CONTRACTS_FDIC">"c6517"</definedName>
    <definedName name="IQ_FX_CONTRACTS_SPOT_FDIC">"c6356"</definedName>
    <definedName name="IQ_FY" hidden="1">1000</definedName>
    <definedName name="IQ_GAIN_ASSETS_BR">"c454"</definedName>
    <definedName name="IQ_GAIN_ASSETS_CF_BR">"c457"</definedName>
    <definedName name="IQ_GAIN_ASSETS_REV_BR">"c474"</definedName>
    <definedName name="IQ_GAIN_INVEST_BR">"c1464"</definedName>
    <definedName name="IQ_GAIN_INVEST_CF_BR">"c482"</definedName>
    <definedName name="IQ_GAIN_INVEST_REV_BR">"c496"</definedName>
    <definedName name="IQ_GAIN_SALE_LOANS_FDIC">"c6673"</definedName>
    <definedName name="IQ_GAIN_SALE_RE_FDIC">"c6674"</definedName>
    <definedName name="IQ_GAINS_SALE_ASSETS_FDIC">"c6675"</definedName>
    <definedName name="IQ_GCP_CDS_MDS_DATE" hidden="1">"c27273"</definedName>
    <definedName name="IQ_GCP_CDS_MDS_SCORE" hidden="1">"c27272"</definedName>
    <definedName name="IQ_GCP_CDS_MDS_Z_SCORE" hidden="1">"c27274"</definedName>
    <definedName name="IQ_GNMA_FDIC">"c6398"</definedName>
    <definedName name="IQ_GOODWILL_FDIC">"c6334"</definedName>
    <definedName name="IQ_GOODWILL_IMPAIRMENT_FDIC">"c6678"</definedName>
    <definedName name="IQ_GOODWILL_INTAN_FDIC">"c6333"</definedName>
    <definedName name="IQ_GW_AMORT_BR">"c532"</definedName>
    <definedName name="IQ_GW_INTAN_AMORT_BR">"c1470"</definedName>
    <definedName name="IQ_GW_INTAN_AMORT_CF_BR">"c1473"</definedName>
    <definedName name="IQ_HELD_MATURITY_FDIC">"c6408"</definedName>
    <definedName name="IQ_HOME_EQUITY_LOC_NET_CHARGE_OFFS_FDIC">"c6644"</definedName>
    <definedName name="IQ_HOME_EQUITY_LOC_TOTAL_CHARGE_OFFS_FDIC">"c6606"</definedName>
    <definedName name="IQ_HOME_EQUITY_LOC_TOTAL_RECOVERIES_FDIC">"c6625"</definedName>
    <definedName name="IQ_HOUSING_COMPLETIONS_SINGLE_FAM_APR_FC_UNUSED_UNUSED_UNUSED">"c8422"</definedName>
    <definedName name="IQ_HOUSING_COMPLETIONS_SINGLE_FAM_APR_UNUSED_UNUSED_UNUSED">"c7542"</definedName>
    <definedName name="IQ_HOUSING_COMPLETIONS_SINGLE_FAM_FC_UNUSED_UNUSED_UNUSED">"c7762"</definedName>
    <definedName name="IQ_HOUSING_COMPLETIONS_SINGLE_FAM_POP_FC_UNUSED_UNUSED_UNUSED">"c7982"</definedName>
    <definedName name="IQ_HOUSING_COMPLETIONS_SINGLE_FAM_POP_UNUSED_UNUSED_UNUSED">"c7102"</definedName>
    <definedName name="IQ_HOUSING_COMPLETIONS_SINGLE_FAM_UNUSED_UNUSED_UNUSED">"c6882"</definedName>
    <definedName name="IQ_HOUSING_COMPLETIONS_SINGLE_FAM_YOY_FC_UNUSED_UNUSED_UNUSED">"c8202"</definedName>
    <definedName name="IQ_HOUSING_COMPLETIONS_SINGLE_FAM_YOY_UNUSED_UNUSED_UNUSED">"c7322"</definedName>
    <definedName name="IQ_IMPORTS_GOODS_REAL_SAAR_APR_FC_UNUSED_UNUSED_UNUSED">"c8523"</definedName>
    <definedName name="IQ_IMPORTS_GOODS_REAL_SAAR_APR_UNUSED_UNUSED_UNUSED">"c7643"</definedName>
    <definedName name="IQ_IMPORTS_GOODS_REAL_SAAR_FC_UNUSED_UNUSED_UNUSED">"c7863"</definedName>
    <definedName name="IQ_IMPORTS_GOODS_REAL_SAAR_POP_FC_UNUSED_UNUSED_UNUSED">"c8083"</definedName>
    <definedName name="IQ_IMPORTS_GOODS_REAL_SAAR_POP_UNUSED_UNUSED_UNUSED">"c7203"</definedName>
    <definedName name="IQ_IMPORTS_GOODS_REAL_SAAR_UNUSED_UNUSED_UNUSED">"c6983"</definedName>
    <definedName name="IQ_IMPORTS_GOODS_REAL_SAAR_YOY_FC_UNUSED_UNUSED_UNUSED">"c8303"</definedName>
    <definedName name="IQ_IMPORTS_GOODS_REAL_SAAR_YOY_UNUSED_UNUSED_UNUSED">"c7423"</definedName>
    <definedName name="IQ_IMPORTS_GOODS_SERVICES_APR_FC_UNUSED_UNUSED_UNUSED">"c8429"</definedName>
    <definedName name="IQ_IMPORTS_GOODS_SERVICES_APR_UNUSED_UNUSED_UNUSED">"c7549"</definedName>
    <definedName name="IQ_IMPORTS_GOODS_SERVICES_FC_UNUSED_UNUSED_UNUSED">"c7769"</definedName>
    <definedName name="IQ_IMPORTS_GOODS_SERVICES_POP_FC_UNUSED_UNUSED_UNUSED">"c7989"</definedName>
    <definedName name="IQ_IMPORTS_GOODS_SERVICES_POP_UNUSED_UNUSED_UNUSED">"c7109"</definedName>
    <definedName name="IQ_IMPORTS_GOODS_SERVICES_REAL_SAAR_APR_FC_UNUSED_UNUSED_UNUSED">"c8524"</definedName>
    <definedName name="IQ_IMPORTS_GOODS_SERVICES_REAL_SAAR_APR_UNUSED_UNUSED_UNUSED">"c7644"</definedName>
    <definedName name="IQ_IMPORTS_GOODS_SERVICES_REAL_SAAR_FC_UNUSED_UNUSED_UNUSED">"c7864"</definedName>
    <definedName name="IQ_IMPORTS_GOODS_SERVICES_REAL_SAAR_POP_FC_UNUSED_UNUSED_UNUSED">"c8084"</definedName>
    <definedName name="IQ_IMPORTS_GOODS_SERVICES_REAL_SAAR_POP_UNUSED_UNUSED_UNUSED">"c7204"</definedName>
    <definedName name="IQ_IMPORTS_GOODS_SERVICES_REAL_SAAR_UNUSED_UNUSED_UNUSED">"c6984"</definedName>
    <definedName name="IQ_IMPORTS_GOODS_SERVICES_REAL_SAAR_YOY_FC_UNUSED_UNUSED_UNUSED">"c8304"</definedName>
    <definedName name="IQ_IMPORTS_GOODS_SERVICES_REAL_SAAR_YOY_UNUSED_UNUSED_UNUSED">"c7424"</definedName>
    <definedName name="IQ_IMPORTS_GOODS_SERVICES_UNUSED_UNUSED_UNUSED">"c6889"</definedName>
    <definedName name="IQ_IMPORTS_GOODS_SERVICES_YOY_FC_UNUSED_UNUSED_UNUSED">"c8209"</definedName>
    <definedName name="IQ_IMPORTS_GOODS_SERVICES_YOY_UNUSED_UNUSED_UNUSED">"c7329"</definedName>
    <definedName name="IQ_INC_EQUITY">"c549"</definedName>
    <definedName name="IQ_INC_EQUITY_BR">"c550"</definedName>
    <definedName name="IQ_INCIDENTAL_CHANGES_BUSINESS_COMBINATIONS_FDIC">"c6502"</definedName>
    <definedName name="IQ_INCOME_BEFORE_EXTRA_FDIC">"c6585"</definedName>
    <definedName name="IQ_INCOME_EARNED_FDIC">"c6359"</definedName>
    <definedName name="IQ_INCOME_TAXES_FDIC">"c6582"</definedName>
    <definedName name="IQ_INDEX_PROVIDED_DIVIDEND">"c19252"</definedName>
    <definedName name="IQ_INDEXCONSTITUENT_CLOSEPRICE">"c19241"</definedName>
    <definedName name="IQ_INDIVIDUALS_CHARGE_OFFS_FDIC">"c6599"</definedName>
    <definedName name="IQ_INDIVIDUALS_LOANS_FDIC">"c6318"</definedName>
    <definedName name="IQ_INDIVIDUALS_NET_CHARGE_OFFS_FDIC">"c6637"</definedName>
    <definedName name="IQ_INDIVIDUALS_OTHER_LOANS_FDIC">"c6321"</definedName>
    <definedName name="IQ_INDIVIDUALS_PARTNERSHIPS_CORP_DEPOSITS_FOREIGN_FDIC">"c6479"</definedName>
    <definedName name="IQ_INDIVIDUALS_PARTNERSHIPS_CORP_NONTRANSACTION_ACCOUNTS_FDIC">"c6545"</definedName>
    <definedName name="IQ_INDIVIDUALS_PARTNERSHIPS_CORP_TOTAL_DEPOSITS_FDIC">"c6471"</definedName>
    <definedName name="IQ_INDIVIDUALS_PARTNERSHIPS_CORP_TRANSACTION_ACCOUNTS_FDIC">"c6537"</definedName>
    <definedName name="IQ_INDIVIDUALS_RECOVERIES_FDIC">"c6618"</definedName>
    <definedName name="IQ_INS_SETTLE_BR">"c572"</definedName>
    <definedName name="IQ_INSIDER_LOANS_FDIC">"c6365"</definedName>
    <definedName name="IQ_INSTITUTIONS_EARNINGS_GAINS_FDIC">"c6723"</definedName>
    <definedName name="IQ_INSURANCE_COMMISSION_FEES_FDIC">"c6670"</definedName>
    <definedName name="IQ_INSURANCE_UNDERWRITING_INCOME_FDIC">"c6671"</definedName>
    <definedName name="IQ_INT_DEMAND_NOTES_FDIC">"c6567"</definedName>
    <definedName name="IQ_INT_DOMESTIC_DEPOSITS_FDIC">"c6564"</definedName>
    <definedName name="IQ_INT_EXP_BR">"c586"</definedName>
    <definedName name="IQ_INT_EXP_TOTAL_FDIC">"c6569"</definedName>
    <definedName name="IQ_INT_FED_FUNDS_FDIC">"c6566"</definedName>
    <definedName name="IQ_INT_FOREIGN_DEPOSITS_FDIC">"c6565"</definedName>
    <definedName name="IQ_INT_INC_BR">"c593"</definedName>
    <definedName name="IQ_INT_INC_DEPOSITORY_INST_FDIC">"c6558"</definedName>
    <definedName name="IQ_INT_INC_DOM_LOANS_FDIC">"c6555"</definedName>
    <definedName name="IQ_INT_INC_FED_FUNDS_FDIC">"c6561"</definedName>
    <definedName name="IQ_INT_INC_FOREIGN_LOANS_FDIC">"c6556"</definedName>
    <definedName name="IQ_INT_INC_LEASE_RECEIVABLES_FDIC">"c6557"</definedName>
    <definedName name="IQ_INT_INC_OTHER_FDIC">"c6562"</definedName>
    <definedName name="IQ_INT_INC_SECURITIES_FDIC">"c6559"</definedName>
    <definedName name="IQ_INT_INC_TOTAL_FDIC">"c6563"</definedName>
    <definedName name="IQ_INT_INC_TRADING_ACCOUNTS_FDIC">"c6560"</definedName>
    <definedName name="IQ_INT_SUB_NOTES_FDIC">"c6568"</definedName>
    <definedName name="IQ_INTEL_EPS_EST">"c24729"</definedName>
    <definedName name="IQ_INTEREST_BEARING_BALANCES_FDIC">"c6371"</definedName>
    <definedName name="IQ_INTEREST_BEARING_DEPOSITS_DOMESTIC_FDIC">"c6478"</definedName>
    <definedName name="IQ_INTEREST_BEARING_DEPOSITS_FDIC">"c6373"</definedName>
    <definedName name="IQ_INTEREST_BEARING_DEPOSITS_FOREIGN_FDIC">"c6485"</definedName>
    <definedName name="IQ_INTEREST_EXP">"c618"</definedName>
    <definedName name="IQ_INTEREST_RATE_CONTRACTS_FDIC">"c6512"</definedName>
    <definedName name="IQ_INTEREST_RATE_EXPOSURES_FDIC">"c6662"</definedName>
    <definedName name="IQ_INVEST_LOANS_CF_BR">"c630"</definedName>
    <definedName name="IQ_INVEST_SECURITY_CF_BR">"c639"</definedName>
    <definedName name="IQ_INVESTMENT_BANKING_OTHER_FEES_FDIC">"c6666"</definedName>
    <definedName name="IQ_IRA_KEOGH_ACCOUNTS_FDIC">"c6496"</definedName>
    <definedName name="IQ_ISM_SERVICES_APR_FC_UNUSED_UNUSED_UNUSED">"c8443"</definedName>
    <definedName name="IQ_ISM_SERVICES_APR_UNUSED_UNUSED_UNUSED">"c7563"</definedName>
    <definedName name="IQ_ISM_SERVICES_FC_UNUSED_UNUSED_UNUSED">"c7783"</definedName>
    <definedName name="IQ_ISM_SERVICES_POP_FC_UNUSED_UNUSED_UNUSED">"c8003"</definedName>
    <definedName name="IQ_ISM_SERVICES_POP_UNUSED_UNUSED_UNUSED">"c7123"</definedName>
    <definedName name="IQ_ISM_SERVICES_UNUSED_UNUSED_UNUSED">"c6903"</definedName>
    <definedName name="IQ_ISM_SERVICES_YOY_FC_UNUSED_UNUSED_UNUSED">"c8223"</definedName>
    <definedName name="IQ_ISM_SERVICES_YOY_UNUSED_UNUSED_UNUSED">"c7343"</definedName>
    <definedName name="IQ_ISSUED_GUARANTEED_US_FDIC">"c6404"</definedName>
    <definedName name="IQ_LASTSALEPRICE">"c646"</definedName>
    <definedName name="IQ_LATESTK" hidden="1">1000</definedName>
    <definedName name="IQ_LATESTQ" hidden="1">500</definedName>
    <definedName name="IQ_LEASE_FINANCING_RECEIVABLES_CHARGE_OFFS_FDIC">"c6602"</definedName>
    <definedName name="IQ_LEASE_FINANCING_RECEIVABLES_FDIC">"c6433"</definedName>
    <definedName name="IQ_LEASE_FINANCING_RECEIVABLES_NET_CHARGE_OFFS_FDIC">"c6640"</definedName>
    <definedName name="IQ_LEASE_FINANCING_RECEIVABLES_RECOVERIES_FDIC">"c6621"</definedName>
    <definedName name="IQ_LEASE_FINANCING_RECEIVABLES_TOTAL_LOANS_FOREIGN_FDIC">"c6449"</definedName>
    <definedName name="IQ_LEGAL_SETTLE_BR">"c649"</definedName>
    <definedName name="IQ_LEVERED_FCF">"c1907"</definedName>
    <definedName name="IQ_LIFE_INSURANCE_ASSETS_FDIC">"c6372"</definedName>
    <definedName name="IQ_LOAN_COMMITMENTS_REVOLVING_FDIC">"c6524"</definedName>
    <definedName name="IQ_LOAN_LOSS_ALLOW_FDIC">"c6326"</definedName>
    <definedName name="IQ_LOAN_LOSS_ALLOWANCE_NONCURRENT_LOANS_FDIC">"c6740"</definedName>
    <definedName name="IQ_LOAN_LOSSES_FDIC">"c6580"</definedName>
    <definedName name="IQ_LOANS_AND_LEASES_HELD_FDIC">"c6367"</definedName>
    <definedName name="IQ_LOANS_CF_BR">"c661"</definedName>
    <definedName name="IQ_LOANS_DEPOSITORY_INSTITUTIONS_FDIC">"c6382"</definedName>
    <definedName name="IQ_LOANS_HELD_FOREIGN_FDIC">"c6315"</definedName>
    <definedName name="IQ_LOANS_LEASES_FOREIGN_FDIC">"c6383"</definedName>
    <definedName name="IQ_LOANS_LEASES_GROSS_FDIC">"c6323"</definedName>
    <definedName name="IQ_LOANS_LEASES_GROSS_FOREIGN_FDIC">"c6384"</definedName>
    <definedName name="IQ_LOANS_LEASES_NET_FDIC">"c6327"</definedName>
    <definedName name="IQ_LOANS_LEASES_NET_UNEARNED_FDIC">"c6325"</definedName>
    <definedName name="IQ_LOANS_NOT_SECURED_RE_FDIC">"c6381"</definedName>
    <definedName name="IQ_LOANS_SECURED_BY_RE_CHARGE_OFFS_FDIC">"c6588"</definedName>
    <definedName name="IQ_LOANS_SECURED_BY_RE_RECOVERIES_FDIC">"c6607"</definedName>
    <definedName name="IQ_LOANS_SECURED_NON_US_FDIC">"c6380"</definedName>
    <definedName name="IQ_LOANS_SECURED_RE_NET_CHARGE_OFFS_FDIC">"c6626"</definedName>
    <definedName name="IQ_LOANS_TO_DEPOSITORY_INSTITUTIONS_FOREIGN_FDIC">"c6453"</definedName>
    <definedName name="IQ_LOANS_TO_FOREIGN_GOVERNMENTS_FDIC">"c6448"</definedName>
    <definedName name="IQ_LOANS_TO_INDIVIDUALS_FOREIGN_FDIC">"c6452"</definedName>
    <definedName name="IQ_LONG_TERM_ASSETS_FDIC">"c6361"</definedName>
    <definedName name="IQ_LOSS_ALLOWANCE_LOANS_FDIC">"c6739"</definedName>
    <definedName name="IQ_LT_DEBT">"c674"</definedName>
    <definedName name="IQ_LT_DEBT_BR">"c676"</definedName>
    <definedName name="IQ_LT_DEBT_ISSUED_BR">"c683"</definedName>
    <definedName name="IQ_LT_DEBT_REPAID_BR">"c691"</definedName>
    <definedName name="IQ_LT_INVEST_BR">"c698"</definedName>
    <definedName name="IQ_LTM" hidden="1">2000</definedName>
    <definedName name="IQ_LTMMONTH" hidden="1">120000</definedName>
    <definedName name="IQ_MACRO_SURVEY_CONSUMER_SENTIMENT">"c20808"</definedName>
    <definedName name="IQ_MARKETCAP">"c712"</definedName>
    <definedName name="IQ_MATURITY_ONE_YEAR_LESS_FDIC">"c6425"</definedName>
    <definedName name="IQ_MEDIAN_NEW_HOME_SALES_APR_FC_UNUSED_UNUSED_UNUSED">"c8460"</definedName>
    <definedName name="IQ_MEDIAN_NEW_HOME_SALES_APR_UNUSED_UNUSED_UNUSED">"c7580"</definedName>
    <definedName name="IQ_MEDIAN_NEW_HOME_SALES_FC_UNUSED_UNUSED_UNUSED">"c7800"</definedName>
    <definedName name="IQ_MEDIAN_NEW_HOME_SALES_POP_FC_UNUSED_UNUSED_UNUSED">"c8020"</definedName>
    <definedName name="IQ_MEDIAN_NEW_HOME_SALES_POP_UNUSED_UNUSED_UNUSED">"c7140"</definedName>
    <definedName name="IQ_MEDIAN_NEW_HOME_SALES_UNUSED_UNUSED_UNUSED">"c6920"</definedName>
    <definedName name="IQ_MEDIAN_NEW_HOME_SALES_YOY_FC_UNUSED_UNUSED_UNUSED">"c8240"</definedName>
    <definedName name="IQ_MEDIAN_NEW_HOME_SALES_YOY_UNUSED_UNUSED_UNUSED">"c7360"</definedName>
    <definedName name="IQ_MERGER_BR">"c715"</definedName>
    <definedName name="IQ_MERGER_RESTRUCTURE_BR">"c721"</definedName>
    <definedName name="IQ_MINORITY_INTEREST">"c727"</definedName>
    <definedName name="IQ_MINORITY_INTEREST_BR">"c729"</definedName>
    <definedName name="IQ_MONEY_MARKET_DEPOSIT_ACCOUNTS_FDIC">"c6553"</definedName>
    <definedName name="IQ_MONTH" hidden="1">15000</definedName>
    <definedName name="IQ_MORTGAGE_BACKED_SECURITIES_FDIC">"c6402"</definedName>
    <definedName name="IQ_MORTGAGE_SERVICING_FDIC">"c6335"</definedName>
    <definedName name="IQ_MTD" hidden="1">800000</definedName>
    <definedName name="IQ_MULTIFAMILY_RESIDENTIAL_LOANS_FDIC">"c6311"</definedName>
    <definedName name="IQ_NAMES_REVISION_DATE_" hidden="1">40504.7790393519</definedName>
    <definedName name="IQ_NET_CHARGE_OFFS_FDIC">"c6641"</definedName>
    <definedName name="IQ_NET_CHARGE_OFFS_LOANS_FDIC">"c6751"</definedName>
    <definedName name="IQ_NET_DEBT_ISSUED_BR">"c753"</definedName>
    <definedName name="IQ_NET_INCOME_FDIC">"c6587"</definedName>
    <definedName name="IQ_NET_INT_INC_BNK_FDIC">"c6570"</definedName>
    <definedName name="IQ_NET_INT_INC_BR">"c765"</definedName>
    <definedName name="IQ_NET_INTEREST_MARGIN_FDIC">"c6726"</definedName>
    <definedName name="IQ_NET_LOANS_LEASES_CORE_DEPOSITS_FDIC">"c6743"</definedName>
    <definedName name="IQ_NET_LOANS_LEASES_DEPOSITS_FDIC">"c6742"</definedName>
    <definedName name="IQ_NET_OPERATING_INCOME_ASSETS_FDIC">"c6729"</definedName>
    <definedName name="IQ_NET_RENTAL_EXP_FN">"c780"</definedName>
    <definedName name="IQ_NET_SECURITIZATION_INCOME_FDIC">"c6669"</definedName>
    <definedName name="IQ_NET_SERVICING_FEES_FDIC">"c6668"</definedName>
    <definedName name="IQ_NI">"c781"</definedName>
    <definedName name="IQ_NON_INT_EXP_FDIC">"c6579"</definedName>
    <definedName name="IQ_NON_INT_INC_FDIC">"c6575"</definedName>
    <definedName name="IQ_NON_US_ADDRESSEES_TOTAL_LOANS_FOREIGN_FDIC">"c6443"</definedName>
    <definedName name="IQ_NON_US_CHARGE_OFFS_AND_RECOVERIES_FDIC">"c6650"</definedName>
    <definedName name="IQ_NON_US_CHARGE_OFFS_FDIC">"c6648"</definedName>
    <definedName name="IQ_NON_US_COMMERCIAL_INDUSTRIAL_CHARGE_OFFS_FDIC">"c6651"</definedName>
    <definedName name="IQ_NON_US_NET_LOANS_FDIC">"c6376"</definedName>
    <definedName name="IQ_NON_US_RECOVERIES_FDIC">"c6649"</definedName>
    <definedName name="IQ_NONCURRENT_LOANS_1_4_FAMILY_FDIC">"c6770"</definedName>
    <definedName name="IQ_NONCURRENT_LOANS_COMMERCIAL_INDUSTRIAL_FDIC">"c6773"</definedName>
    <definedName name="IQ_NONCURRENT_LOANS_COMMERCIAL_RE_FDIC">"c6768"</definedName>
    <definedName name="IQ_NONCURRENT_LOANS_COMMERCIAL_RE_NOT_SECURED_FDIC">"c6778"</definedName>
    <definedName name="IQ_NONCURRENT_LOANS_CONSTRUCTION_LAND_DEV_FDIC">"c6767"</definedName>
    <definedName name="IQ_NONCURRENT_LOANS_CREDIT_CARD_FDIC">"c6775"</definedName>
    <definedName name="IQ_NONCURRENT_LOANS_GUARANTEED_FDIC">"c6358"</definedName>
    <definedName name="IQ_NONCURRENT_LOANS_HOME_EQUITY_FDIC">"c6771"</definedName>
    <definedName name="IQ_NONCURRENT_LOANS_INDIVIDUALS_FDIC">"c6774"</definedName>
    <definedName name="IQ_NONCURRENT_LOANS_LEASES_FDIC">"c6357"</definedName>
    <definedName name="IQ_NONCURRENT_LOANS_MULTIFAMILY_FDIC">"c6769"</definedName>
    <definedName name="IQ_NONCURRENT_LOANS_OTHER_FAMILY_FDIC">"c6772"</definedName>
    <definedName name="IQ_NONCURRENT_LOANS_OTHER_INDIVIDUAL_FDIC">"c6776"</definedName>
    <definedName name="IQ_NONCURRENT_LOANS_OTHER_LOANS_FDIC">"c6777"</definedName>
    <definedName name="IQ_NONCURRENT_LOANS_RE_FDIC">"c6766"</definedName>
    <definedName name="IQ_NONCURRENT_LOANS_TOTAL_LOANS_FDIC">"c6765"</definedName>
    <definedName name="IQ_NONCURRENT_OREO_ASSETS_FDIC">"c6741"</definedName>
    <definedName name="IQ_NONINTEREST_BEARING_BALANCES_FDIC">"c6394"</definedName>
    <definedName name="IQ_NONINTEREST_BEARING_DEPOSITS_DOMESTIC_FDIC">"c6477"</definedName>
    <definedName name="IQ_NONINTEREST_BEARING_DEPOSITS_FOREIGN_FDIC">"c6484"</definedName>
    <definedName name="IQ_NONINTEREST_EXPENSE_EARNING_ASSETS_FDIC">"c6728"</definedName>
    <definedName name="IQ_NONINTEREST_INCOME_EARNING_ASSETS_FDIC">"c6727"</definedName>
    <definedName name="IQ_NONMORTGAGE_SERVICING_FDIC">"c6336"</definedName>
    <definedName name="IQ_NONRES_FIXED_INVEST_PRIV_APR_FC_UNUSED_UNUSED_UNUSED">"c8468"</definedName>
    <definedName name="IQ_NONRES_FIXED_INVEST_PRIV_APR_UNUSED_UNUSED_UNUSED">"c7588"</definedName>
    <definedName name="IQ_NONRES_FIXED_INVEST_PRIV_FC_UNUSED_UNUSED_UNUSED">"c7808"</definedName>
    <definedName name="IQ_NONRES_FIXED_INVEST_PRIV_POP_FC_UNUSED_UNUSED_UNUSED">"c8028"</definedName>
    <definedName name="IQ_NONRES_FIXED_INVEST_PRIV_POP_UNUSED_UNUSED_UNUSED">"c7148"</definedName>
    <definedName name="IQ_NONRES_FIXED_INVEST_PRIV_UNUSED_UNUSED_UNUSED">"c6928"</definedName>
    <definedName name="IQ_NONRES_FIXED_INVEST_PRIV_YOY_FC_UNUSED_UNUSED_UNUSED">"c8248"</definedName>
    <definedName name="IQ_NONRES_FIXED_INVEST_PRIV_YOY_UNUSED_UNUSED_UNUSED">"c7368"</definedName>
    <definedName name="IQ_NONTRANSACTION_ACCOUNTS_FDIC">"c6552"</definedName>
    <definedName name="IQ_NOTIONAL_AMOUNT_CREDIT_DERIVATIVES_FDIC">"c6507"</definedName>
    <definedName name="IQ_NOTIONAL_VALUE_EXCHANGE_SWAPS_FDIC">"c6516"</definedName>
    <definedName name="IQ_NOTIONAL_VALUE_OTHER_SWAPS_FDIC">"c6521"</definedName>
    <definedName name="IQ_NOTIONAL_VALUE_RATE_SWAPS_FDIC">"c6511"</definedName>
    <definedName name="IQ_NTM" hidden="1">6000</definedName>
    <definedName name="IQ_NUMBER_DEPOSITS_LESS_THAN_100K_FDIC">"c6495"</definedName>
    <definedName name="IQ_NUMBER_DEPOSITS_MORE_THAN_100K_FDIC">"c6493"</definedName>
    <definedName name="IQ_OBLIGATIONS_OF_STATES_TOTAL_LOANS_FOREIGN_FDIC">"c6447"</definedName>
    <definedName name="IQ_OBLIGATIONS_STATES_FDIC">"c6431"</definedName>
    <definedName name="IQ_OL_COMM_AFTER_FIVE">"c841"</definedName>
    <definedName name="IQ_OL_COMM_CY">"c842"</definedName>
    <definedName name="IQ_OL_COMM_CY1">"c843"</definedName>
    <definedName name="IQ_OL_COMM_CY2">"c844"</definedName>
    <definedName name="IQ_OL_COMM_CY3">"c845"</definedName>
    <definedName name="IQ_OL_COMM_CY4">"c846"</definedName>
    <definedName name="IQ_OPEB_ASSETS">"c3356"</definedName>
    <definedName name="IQ_OPEB_EXP_RETURN">"c3398"</definedName>
    <definedName name="IQ_OPEB_INTEREST_COST">"c3395"</definedName>
    <definedName name="IQ_OPEB_SERVICE_COST">"c3392"</definedName>
    <definedName name="IQ_OPEB_TOTAL_COST">"c3404"</definedName>
    <definedName name="IQ_OPENED55" hidden="1">1</definedName>
    <definedName name="IQ_OPER_INC">"c849"</definedName>
    <definedName name="IQ_OPER_INC_BR">"c850"</definedName>
    <definedName name="IQ_OPTIONS_END_OS">"c1573"</definedName>
    <definedName name="IQ_OREO_1_4_RESIDENTIAL_FDIC">"c6454"</definedName>
    <definedName name="IQ_OREO_COMMERCIAL_RE_FDIC">"c6456"</definedName>
    <definedName name="IQ_OREO_CONSTRUCTION_DEVELOPMENT_FDIC">"c6457"</definedName>
    <definedName name="IQ_OREO_FARMLAND_FDIC">"c6458"</definedName>
    <definedName name="IQ_OREO_FOREIGN_FDIC">"c6460"</definedName>
    <definedName name="IQ_OREO_MULTI_FAMILY_RESIDENTIAL_FDIC">"c6455"</definedName>
    <definedName name="IQ_OTHER_AMORT_BR">"c5566"</definedName>
    <definedName name="IQ_OTHER_ASSETS_BR">"c862"</definedName>
    <definedName name="IQ_OTHER_ASSETS_FDIC">"c6338"</definedName>
    <definedName name="IQ_OTHER_BENEFITS_OBLIGATION">"c867"</definedName>
    <definedName name="IQ_OTHER_BORROWED_FUNDS_FDIC">"c6345"</definedName>
    <definedName name="IQ_OTHER_CA_SUPPL_BR">"c871"</definedName>
    <definedName name="IQ_OTHER_CL_SUPPL_BR">"c880"</definedName>
    <definedName name="IQ_OTHER_COMPREHENSIVE_INCOME_FDIC">"c6503"</definedName>
    <definedName name="IQ_OTHER_DEPOSITORY_INSTITUTIONS_LOANS_FDIC">"c6436"</definedName>
    <definedName name="IQ_OTHER_DEPOSITORY_INSTITUTIONS_TOTAL_LOANS_FOREIGN_FDIC">"c6442"</definedName>
    <definedName name="IQ_OTHER_DOMESTIC_DEBT_SECURITIES_FDIC">"c6302"</definedName>
    <definedName name="IQ_OTHER_EQUITY_BR">"c888"</definedName>
    <definedName name="IQ_OTHER_FINANCE_ACT_BR">"c895"</definedName>
    <definedName name="IQ_OTHER_FINANCE_ACT_SUPPL_BR">"c901"</definedName>
    <definedName name="IQ_OTHER_INSURANCE_FEES_FDIC">"c6672"</definedName>
    <definedName name="IQ_OTHER_INTAN_BR">"c909"</definedName>
    <definedName name="IQ_OTHER_INTANGIBLE_FDIC">"c6337"</definedName>
    <definedName name="IQ_OTHER_INVEST_ACT_BR">"c918"</definedName>
    <definedName name="IQ_OTHER_INVEST_ACT_SUPPL_BR">"c924"</definedName>
    <definedName name="IQ_OTHER_LIAB_BR">"c932"</definedName>
    <definedName name="IQ_OTHER_LIAB_LT_BR">"c937"</definedName>
    <definedName name="IQ_OTHER_LIABILITIES_FDIC">"c6347"</definedName>
    <definedName name="IQ_OTHER_LOANS_CHARGE_OFFS_FDIC">"c6601"</definedName>
    <definedName name="IQ_OTHER_LOANS_FOREIGN_FDIC">"c6446"</definedName>
    <definedName name="IQ_OTHER_LOANS_LEASES_FDIC">"c6322"</definedName>
    <definedName name="IQ_OTHER_LOANS_NET_CHARGE_OFFS_FDIC">"c6639"</definedName>
    <definedName name="IQ_OTHER_LOANS_RECOVERIES_FDIC">"c6620"</definedName>
    <definedName name="IQ_OTHER_LOANS_TOTAL_FDIC">"c6432"</definedName>
    <definedName name="IQ_OTHER_LT_ASSETS_BR">"c948"</definedName>
    <definedName name="IQ_OTHER_MINING_REVENUE_COAL" hidden="1">"c15931"</definedName>
    <definedName name="IQ_OTHER_NON_INT_EXP_FDIC">"c6578"</definedName>
    <definedName name="IQ_OTHER_NON_INT_EXPENSE_FDIC">"c6679"</definedName>
    <definedName name="IQ_OTHER_NON_INT_INC_FDIC">"c6676"</definedName>
    <definedName name="IQ_OTHER_NON_OPER_EXP_BR">"c957"</definedName>
    <definedName name="IQ_OTHER_NON_OPER_EXP_SUPPL_BR">"c962"</definedName>
    <definedName name="IQ_OTHER_OFF_BS_LIAB_FDIC">"c6533"</definedName>
    <definedName name="IQ_OTHER_OPER_ACT_BR">"c985"</definedName>
    <definedName name="IQ_OTHER_OPER_BR">"c990"</definedName>
    <definedName name="IQ_OTHER_OPER_SUPPL_BR">"c994"</definedName>
    <definedName name="IQ_OTHER_OPER_TOT_BR">"c1000"</definedName>
    <definedName name="IQ_OTHER_OUTSTANDING_FILING_DATE">"c1974"</definedName>
    <definedName name="IQ_OTHER_RE_OWNED_FDIC">"c6330"</definedName>
    <definedName name="IQ_OTHER_REV_BR">"c1011"</definedName>
    <definedName name="IQ_OTHER_REV_SUPPL_BR">"c1016"</definedName>
    <definedName name="IQ_OTHER_SAVINGS_DEPOSITS_FDIC">"c6554"</definedName>
    <definedName name="IQ_OTHER_TRANSACTIONS_FDIC">"c6504"</definedName>
    <definedName name="IQ_OTHER_UNUSED_COMMITMENTS_FDIC">"c6530"</definedName>
    <definedName name="IQ_OTHER_UNUSUAL_BR">"c1561"</definedName>
    <definedName name="IQ_OTHER_UNUSUAL_SUPPL_BR">"c1496"</definedName>
    <definedName name="IQ_OUTSTANDING_FILING_DATE">"c1023"</definedName>
    <definedName name="IQ_OVER_FIFETEEN_YEAR_MORTGAGE_PASS_THROUGHS_FDIC">"c6416"</definedName>
    <definedName name="IQ_OVER_FIFTEEN_YEAR_FIXED_AND_FLOATING_RATE_FDIC">"c6424"</definedName>
    <definedName name="IQ_OVER_THREE_YEARS_FDIC">"c6418"</definedName>
    <definedName name="IQ_PARTICIPATION_POOLS_RESIDENTIAL_MORTGAGES_FDIC">"c6403"</definedName>
    <definedName name="IQ_PAST_DUE_30_1_4_FAMILY_LOANS_FDIC">"c6693"</definedName>
    <definedName name="IQ_PAST_DUE_30_AUTO_LOANS_FDIC">"c6687"</definedName>
    <definedName name="IQ_PAST_DUE_30_CL_LOANS_FDIC">"c6688"</definedName>
    <definedName name="IQ_PAST_DUE_30_CREDIT_CARDS_RECEIVABLES_FDIC">"c6690"</definedName>
    <definedName name="IQ_PAST_DUE_30_HOME_EQUITY_LINES_FDIC">"c6691"</definedName>
    <definedName name="IQ_PAST_DUE_30_OTHER_CONSUMER_LOANS_FDIC">"c6689"</definedName>
    <definedName name="IQ_PAST_DUE_30_OTHER_LOANS_FDIC">"c6692"</definedName>
    <definedName name="IQ_PAST_DUE_90_1_4_FAMILY_LOANS_FDIC">"c6700"</definedName>
    <definedName name="IQ_PAST_DUE_90_AUTO_LOANS_FDIC">"c6694"</definedName>
    <definedName name="IQ_PAST_DUE_90_CL_LOANS_FDIC">"c6695"</definedName>
    <definedName name="IQ_PAST_DUE_90_CREDIT_CARDS_RECEIVABLES_FDIC">"c6697"</definedName>
    <definedName name="IQ_PAST_DUE_90_HOME_EQUITY_LINES_FDIC">"c6698"</definedName>
    <definedName name="IQ_PAST_DUE_90_OTHER_CONSUMER_LOANS_FDIC">"c6696"</definedName>
    <definedName name="IQ_PAST_DUE_90_OTHER_LOANS_FDIC">"c6699"</definedName>
    <definedName name="IQ_PC_WRITTEN">"c1027"</definedName>
    <definedName name="IQ_PENSION_OBLIGATION_TOTAL_COST">"c3558"</definedName>
    <definedName name="IQ_PERCENT_CHANGE_EST_FFO_12MONTHS">"c1828"</definedName>
    <definedName name="IQ_PERCENT_CHANGE_EST_FFO_12MONTHS_THOM">"c5248"</definedName>
    <definedName name="IQ_PERCENT_CHANGE_EST_FFO_18MONTHS">"c1829"</definedName>
    <definedName name="IQ_PERCENT_CHANGE_EST_FFO_18MONTHS_THOM">"c5249"</definedName>
    <definedName name="IQ_PERCENT_CHANGE_EST_FFO_3MONTHS">"c1825"</definedName>
    <definedName name="IQ_PERCENT_CHANGE_EST_FFO_3MONTHS_THOM">"c5245"</definedName>
    <definedName name="IQ_PERCENT_CHANGE_EST_FFO_6MONTHS">"c1826"</definedName>
    <definedName name="IQ_PERCENT_CHANGE_EST_FFO_6MONTHS_THOM">"c5246"</definedName>
    <definedName name="IQ_PERCENT_CHANGE_EST_FFO_9MONTHS">"c1827"</definedName>
    <definedName name="IQ_PERCENT_CHANGE_EST_FFO_9MONTHS_THOM">"c5247"</definedName>
    <definedName name="IQ_PERCENT_CHANGE_EST_FFO_DAY">"c1822"</definedName>
    <definedName name="IQ_PERCENT_CHANGE_EST_FFO_DAY_THOM">"c5243"</definedName>
    <definedName name="IQ_PERCENT_CHANGE_EST_FFO_MONTH">"c1824"</definedName>
    <definedName name="IQ_PERCENT_CHANGE_EST_FFO_MONTH_THOM">"c5244"</definedName>
    <definedName name="IQ_PERCENT_CHANGE_EST_FFO_WEEK">"c1823"</definedName>
    <definedName name="IQ_PERCENT_CHANGE_EST_FFO_WEEK_THOM">"c5274"</definedName>
    <definedName name="IQ_PERCENT_INSURED_FDIC">"c6374"</definedName>
    <definedName name="IQ_PERIODDATE">"c1414"</definedName>
    <definedName name="IQ_PERIODDATE_BS">"c1032"</definedName>
    <definedName name="IQ_PERIODDATE_FDIC">"c13646"</definedName>
    <definedName name="IQ_PLEDGED_SECURITIES_FDIC">"c6401"</definedName>
    <definedName name="IQ_PRE_TAX_INCOME_FDIC">"c6581"</definedName>
    <definedName name="IQ_PREF_EQUITY">"c1044"</definedName>
    <definedName name="IQ_PREF_ISSUED_BR">"c1047"</definedName>
    <definedName name="IQ_PREF_OTHER_BR">"c1055"</definedName>
    <definedName name="IQ_PREF_REP_BR">"c1062"</definedName>
    <definedName name="IQ_PREFERRED_FDIC">"c6349"</definedName>
    <definedName name="IQ_PREMISES_EQUIPMENT_FDIC">"c6577"</definedName>
    <definedName name="IQ_PRETAX_RETURN_ASSETS_FDIC">"c6731"</definedName>
    <definedName name="IQ_PRICEDATE">"c1069"</definedName>
    <definedName name="IQ_PRIMARY_EPS_TYPE_THOM">"c5297"</definedName>
    <definedName name="IQ_PRIVATE_CONST_TOTAL_APR_FC_UNUSED_UNUSED_UNUSED">"c8559"</definedName>
    <definedName name="IQ_PRIVATE_CONST_TOTAL_APR_UNUSED_UNUSED_UNUSED">"c7679"</definedName>
    <definedName name="IQ_PRIVATE_CONST_TOTAL_FC_UNUSED_UNUSED_UNUSED">"c7899"</definedName>
    <definedName name="IQ_PRIVATE_CONST_TOTAL_POP_FC_UNUSED_UNUSED_UNUSED">"c8119"</definedName>
    <definedName name="IQ_PRIVATE_CONST_TOTAL_POP_UNUSED_UNUSED_UNUSED">"c7239"</definedName>
    <definedName name="IQ_PRIVATE_CONST_TOTAL_UNUSED_UNUSED_UNUSED">"c7019"</definedName>
    <definedName name="IQ_PRIVATE_CONST_TOTAL_YOY_FC_UNUSED_UNUSED_UNUSED">"c8339"</definedName>
    <definedName name="IQ_PRIVATE_CONST_TOTAL_YOY_UNUSED_UNUSED_UNUSED">"c7459"</definedName>
    <definedName name="IQ_PRIVATE_RES_CONST_REAL_APR_FC_UNUSED_UNUSED_UNUSED">"c8535"</definedName>
    <definedName name="IQ_PRIVATE_RES_CONST_REAL_APR_UNUSED_UNUSED_UNUSED">"c7655"</definedName>
    <definedName name="IQ_PRIVATE_RES_CONST_REAL_FC_UNUSED_UNUSED_UNUSED">"c7875"</definedName>
    <definedName name="IQ_PRIVATE_RES_CONST_REAL_POP_FC_UNUSED_UNUSED_UNUSED">"c8095"</definedName>
    <definedName name="IQ_PRIVATE_RES_CONST_REAL_POP_UNUSED_UNUSED_UNUSED">"c7215"</definedName>
    <definedName name="IQ_PRIVATE_RES_CONST_REAL_UNUSED_UNUSED_UNUSED">"c6995"</definedName>
    <definedName name="IQ_PRIVATE_RES_CONST_REAL_YOY_FC_UNUSED_UNUSED_UNUSED">"c8315"</definedName>
    <definedName name="IQ_PRIVATE_RES_CONST_REAL_YOY_UNUSED_UNUSED_UNUSED">"c7435"</definedName>
    <definedName name="IQ_PRIVATELY_ISSUED_MORTGAGE_BACKED_SECURITIES_FDIC">"c6407"</definedName>
    <definedName name="IQ_PRIVATELY_ISSUED_MORTGAGE_PASS_THROUGHS_FDIC">"c6405"</definedName>
    <definedName name="IQ_PROJECTED_PENSION_OBLIGATION">"c1292"</definedName>
    <definedName name="IQ_PURCHASE_FOREIGN_CURRENCIES_FDIC">"c6513"</definedName>
    <definedName name="IQ_PURCHASED_OPTION_CONTRACTS_FDIC">"c6510"</definedName>
    <definedName name="IQ_PURCHASED_OPTION_CONTRACTS_FX_RISK_FDIC">"c6515"</definedName>
    <definedName name="IQ_PURCHASED_OPTION_CONTRACTS_NON_FX_IR_FDIC">"c6520"</definedName>
    <definedName name="IQ_PURCHASES_EQUIP_NONRES_SAAR_APR_FC_UNUSED_UNUSED_UNUSED">"c8491"</definedName>
    <definedName name="IQ_PURCHASES_EQUIP_NONRES_SAAR_APR_UNUSED_UNUSED_UNUSED">"c7611"</definedName>
    <definedName name="IQ_PURCHASES_EQUIP_NONRES_SAAR_FC_UNUSED_UNUSED_UNUSED">"c7831"</definedName>
    <definedName name="IQ_PURCHASES_EQUIP_NONRES_SAAR_POP_FC_UNUSED_UNUSED_UNUSED">"c8051"</definedName>
    <definedName name="IQ_PURCHASES_EQUIP_NONRES_SAAR_POP_UNUSED_UNUSED_UNUSED">"c7171"</definedName>
    <definedName name="IQ_PURCHASES_EQUIP_NONRES_SAAR_UNUSED_UNUSED_UNUSED">"c6951"</definedName>
    <definedName name="IQ_PURCHASES_EQUIP_NONRES_SAAR_YOY_FC_UNUSED_UNUSED_UNUSED">"c8271"</definedName>
    <definedName name="IQ_PURCHASES_EQUIP_NONRES_SAAR_YOY_UNUSED_UNUSED_UNUSED">"c7391"</definedName>
    <definedName name="IQ_QTD" hidden="1">750000</definedName>
    <definedName name="IQ_RE_FORECLOSURE_FDIC">"c6332"</definedName>
    <definedName name="IQ_RE_INVEST_FDIC">"c6331"</definedName>
    <definedName name="IQ_RE_LOANS_DOMESTIC_CHARGE_OFFS_FDIC">"c6589"</definedName>
    <definedName name="IQ_RE_LOANS_DOMESTIC_FDIC">"c6309"</definedName>
    <definedName name="IQ_RE_LOANS_DOMESTIC_NET_CHARGE_OFFS_FDIC">"c6627"</definedName>
    <definedName name="IQ_RE_LOANS_DOMESTIC_RECOVERIES_FDIC">"c6608"</definedName>
    <definedName name="IQ_RE_LOANS_FDIC">"c6308"</definedName>
    <definedName name="IQ_RE_LOANS_FOREIGN_CHARGE_OFFS_FDIC">"c6595"</definedName>
    <definedName name="IQ_RE_LOANS_FOREIGN_NET_CHARGE_OFFS_FDIC">"c6633"</definedName>
    <definedName name="IQ_RE_LOANS_FOREIGN_RECOVERIES_FDIC">"c6614"</definedName>
    <definedName name="IQ_RECOVERIES_1_4_FAMILY_LOANS_FDIC">"c6707"</definedName>
    <definedName name="IQ_RECOVERIES_AUTO_LOANS_FDIC">"c6701"</definedName>
    <definedName name="IQ_RECOVERIES_CL_LOANS_FDIC">"c6702"</definedName>
    <definedName name="IQ_RECOVERIES_CREDIT_CARDS_RECEIVABLES_FDIC">"c6704"</definedName>
    <definedName name="IQ_RECOVERIES_HOME_EQUITY_LINES_FDIC">"c6705"</definedName>
    <definedName name="IQ_RECOVERIES_OTHER_CONSUMER_LOANS_FDIC">"c6703"</definedName>
    <definedName name="IQ_RECOVERIES_OTHER_LOANS_FDIC">"c6706"</definedName>
    <definedName name="IQ_RELATED_PLANS_FDIC">"c6320"</definedName>
    <definedName name="IQ_RES_CONST_REAL_APR_FC_UNUSED_UNUSED_UNUSED">"c8536"</definedName>
    <definedName name="IQ_RES_CONST_REAL_APR_UNUSED_UNUSED_UNUSED">"c7656"</definedName>
    <definedName name="IQ_RES_CONST_REAL_FC_UNUSED_UNUSED_UNUSED">"c7876"</definedName>
    <definedName name="IQ_RES_CONST_REAL_POP_FC_UNUSED_UNUSED_UNUSED">"c8096"</definedName>
    <definedName name="IQ_RES_CONST_REAL_POP_UNUSED_UNUSED_UNUSED">"c7216"</definedName>
    <definedName name="IQ_RES_CONST_REAL_SAAR_APR_FC_UNUSED_UNUSED_UNUSED">"c8537"</definedName>
    <definedName name="IQ_RES_CONST_REAL_SAAR_APR_UNUSED_UNUSED_UNUSED">"c7657"</definedName>
    <definedName name="IQ_RES_CONST_REAL_SAAR_FC_UNUSED_UNUSED_UNUSED">"c7877"</definedName>
    <definedName name="IQ_RES_CONST_REAL_SAAR_POP_FC_UNUSED_UNUSED_UNUSED">"c8097"</definedName>
    <definedName name="IQ_RES_CONST_REAL_SAAR_POP_UNUSED_UNUSED_UNUSED">"c7217"</definedName>
    <definedName name="IQ_RES_CONST_REAL_SAAR_UNUSED_UNUSED_UNUSED">"c6997"</definedName>
    <definedName name="IQ_RES_CONST_REAL_SAAR_YOY_FC_UNUSED_UNUSED_UNUSED">"c8317"</definedName>
    <definedName name="IQ_RES_CONST_REAL_SAAR_YOY_UNUSED_UNUSED_UNUSED">"c7437"</definedName>
    <definedName name="IQ_RES_CONST_REAL_UNUSED_UNUSED_UNUSED">"c6996"</definedName>
    <definedName name="IQ_RES_CONST_REAL_YOY_FC_UNUSED_UNUSED_UNUSED">"c8316"</definedName>
    <definedName name="IQ_RES_CONST_REAL_YOY_UNUSED_UNUSED_UNUSED">"c7436"</definedName>
    <definedName name="IQ_RES_CONST_SAAR_APR_FC_UNUSED_UNUSED_UNUSED">"c8540"</definedName>
    <definedName name="IQ_RES_CONST_SAAR_APR_UNUSED_UNUSED_UNUSED">"c7660"</definedName>
    <definedName name="IQ_RES_CONST_SAAR_FC_UNUSED_UNUSED_UNUSED">"c7880"</definedName>
    <definedName name="IQ_RES_CONST_SAAR_POP_FC_UNUSED_UNUSED_UNUSED">"c8100"</definedName>
    <definedName name="IQ_RES_CONST_SAAR_POP_UNUSED_UNUSED_UNUSED">"c7220"</definedName>
    <definedName name="IQ_RES_CONST_SAAR_UNUSED_UNUSED_UNUSED">"c7000"</definedName>
    <definedName name="IQ_RES_CONST_SAAR_YOY_FC_UNUSED_UNUSED_UNUSED">"c8320"</definedName>
    <definedName name="IQ_RES_CONST_SAAR_YOY_UNUSED_UNUSED_UNUSED">"c7440"</definedName>
    <definedName name="IQ_RESIDENTIAL_LOANS">"c1102"</definedName>
    <definedName name="IQ_RESTATEMENTS_NET_FDIC">"c6500"</definedName>
    <definedName name="IQ_RESTRUCTURE_BR">"c1106"</definedName>
    <definedName name="IQ_RESTRUCTURED_LOANS_1_4_RESIDENTIAL_FDIC">"c6378"</definedName>
    <definedName name="IQ_RESTRUCTURED_LOANS_LEASES_FDIC">"c6377"</definedName>
    <definedName name="IQ_RESTRUCTURED_LOANS_NON_1_4_FDIC">"c6379"</definedName>
    <definedName name="IQ_RETAIL_DEPOSITS_FDIC">"c6488"</definedName>
    <definedName name="IQ_RETAINED_EARNINGS_AVERAGE_EQUITY_FDIC">"c6733"</definedName>
    <definedName name="IQ_RETURN_ASSETS_BROK">"c1115"</definedName>
    <definedName name="IQ_RETURN_ASSETS_FDIC">"c6730"</definedName>
    <definedName name="IQ_RETURN_EQUITY_BROK">"c1120"</definedName>
    <definedName name="IQ_RETURN_EQUITY_FDIC">"c6732"</definedName>
    <definedName name="IQ_REVALUATION_GAINS_FDIC">"c6428"</definedName>
    <definedName name="IQ_REVALUATION_LOSSES_FDIC">"c6429"</definedName>
    <definedName name="IQ_REVOLVING_SECURED_1_–4_NON_ACCRUAL_FFIEC">"c15565"</definedName>
    <definedName name="IQ_RISK_WEIGHTED_ASSETS_FDIC">"c6370"</definedName>
    <definedName name="IQ_ROYALTY_REVENUE_COAL" hidden="1">"c15932"</definedName>
    <definedName name="IQ_SALARY_FDIC">"c6576"</definedName>
    <definedName name="IQ_SALE_CONVERSION_RETIREMENT_STOCK_FDIC">"c6661"</definedName>
    <definedName name="IQ_SALE_INTAN_CF_BR">"c1133"</definedName>
    <definedName name="IQ_SALE_PPE_CF_BR">"c1139"</definedName>
    <definedName name="IQ_SALE_REAL_ESTATE_CF_BR">"c1145"</definedName>
    <definedName name="IQ_SECURED_1_4_FAMILY_RESIDENTIAL_CHARGE_OFFS_FDIC">"c6590"</definedName>
    <definedName name="IQ_SECURED_1_4_FAMILY_RESIDENTIAL_NET_CHARGE_OFFS_FDIC">"c6628"</definedName>
    <definedName name="IQ_SECURED_1_4_FAMILY_RESIDENTIAL_RECOVERIES_FDIC">"c6609"</definedName>
    <definedName name="IQ_SECURED_FARMLAND_CHARGE_OFFS_FDIC">"c6593"</definedName>
    <definedName name="IQ_SECURED_FARMLAND_NET_CHARGE_OFFS_FDIC">"c6631"</definedName>
    <definedName name="IQ_SECURED_FARMLAND_RECOVERIES_FDIC">"c6612"</definedName>
    <definedName name="IQ_SECURED_MULTIFAMILY_RESIDENTIAL_CHARGE_OFFS_FDIC">"c6591"</definedName>
    <definedName name="IQ_SECURED_MULTIFAMILY_RESIDENTIAL_NET_CHARGE_OFFS_FDIC">"c6629"</definedName>
    <definedName name="IQ_SECURED_MULTIFAMILY_RESIDENTIAL_RECOVERIES_FDIC">"c6610"</definedName>
    <definedName name="IQ_SECURED_NONFARM_NONRESIDENTIAL_CHARGE_OFFS_FDIC">"c6592"</definedName>
    <definedName name="IQ_SECURED_NONFARM_NONRESIDENTIAL_NET_CHARGE_OFFS_FDIC">"c6630"</definedName>
    <definedName name="IQ_SECURED_NONFARM_NONRESIDENTIAL_RECOVERIES_FDIC">"c6611"</definedName>
    <definedName name="IQ_SECURITIES_GAINS_FDIC">"c6584"</definedName>
    <definedName name="IQ_SECURITIES_ISSUED_STATES_FDIC">"c6300"</definedName>
    <definedName name="IQ_SECURITIES_LENT_FDIC">"c6532"</definedName>
    <definedName name="IQ_SECURITIES_UNDERWRITING_FDIC">"c6529"</definedName>
    <definedName name="IQ_SERVICE_CHARGES_FDIC">"c6572"</definedName>
    <definedName name="IQ_SGA">"c1158"</definedName>
    <definedName name="IQ_SHAREOUTSTANDING">"c1347"</definedName>
    <definedName name="IQ_SHARESOUTSTANDING">"c1164"</definedName>
    <definedName name="IQ_SHORT_INTEREST">"c1165"</definedName>
    <definedName name="IQ_SPECIAL_DIV_CF_BR">"c1171"</definedName>
    <definedName name="IQ_ST_DEBT">"c1176"</definedName>
    <definedName name="IQ_ST_DEBT_BR">"c1178"</definedName>
    <definedName name="IQ_ST_DEBT_ISSUED_BR">"c1183"</definedName>
    <definedName name="IQ_ST_DEBT_REPAID_BR">"c1191"</definedName>
    <definedName name="IQ_STATES_NONTRANSACTION_ACCOUNTS_FDIC">"c6547"</definedName>
    <definedName name="IQ_STATES_TOTAL_DEPOSITS_FDIC">"c6473"</definedName>
    <definedName name="IQ_STATES_TRANSACTION_ACCOUNTS_FDIC">"c6539"</definedName>
    <definedName name="IQ_STRIKE_PRICE_OS">"c1646"</definedName>
    <definedName name="IQ_SUB_DEBT_FDIC">"c6346"</definedName>
    <definedName name="IQ_SURPLUS_FDIC">"c6351"</definedName>
    <definedName name="IQ_TEV">"c1219"</definedName>
    <definedName name="IQ_THREE_MONTHS_FIXED_AND_FLOATING_FDIC">"c6419"</definedName>
    <definedName name="IQ_THREE_MONTHS_MORTGAGE_PASS_THROUGHS_FDIC">"c6411"</definedName>
    <definedName name="IQ_THREE_YEAR_FIXED_AND_FLOATING_RATE_FDIC">"c6421"</definedName>
    <definedName name="IQ_THREE_YEAR_MORTGAGE_PASS_THROUGHS_FDIC">"c6413"</definedName>
    <definedName name="IQ_THREE_YEARS_LESS_FDIC">"c6417"</definedName>
    <definedName name="IQ_TIER_1_RISK_BASED_CAPITAL_RATIO_FDIC">"c6746"</definedName>
    <definedName name="IQ_TIER_ONE_FDIC">"c6369"</definedName>
    <definedName name="IQ_TIME_DEPOSITS_LESS_THAN_100K_FDIC">"c6465"</definedName>
    <definedName name="IQ_TIME_DEPOSITS_MORE_THAN_100K_FDIC">"c6470"</definedName>
    <definedName name="IQ_TODAY" hidden="1">0</definedName>
    <definedName name="IQ_TOTAL_AR_BR">"c1231"</definedName>
    <definedName name="IQ_TOTAL_ASSETS_FDIC">"c6339"</definedName>
    <definedName name="IQ_TOTAL_CHARGE_OFFS_FDIC">"c6603"</definedName>
    <definedName name="IQ_TOTAL_COMMON_EQUITY">"c1246"</definedName>
    <definedName name="IQ_TOTAL_DEBT_EXCL_FIN">"c2937"</definedName>
    <definedName name="IQ_TOTAL_DEBT_ISSUED_BR">"c1253"</definedName>
    <definedName name="IQ_TOTAL_DEBT_REPAID_BR">"c1260"</definedName>
    <definedName name="IQ_TOTAL_DEBT_SECURITIES_FDIC">"c6410"</definedName>
    <definedName name="IQ_TOTAL_DEPOSITS_FDIC">"c6342"</definedName>
    <definedName name="IQ_TOTAL_EMPLOYEES_FDIC">"c6355"</definedName>
    <definedName name="IQ_TOTAL_LIAB_BR">"c1278"</definedName>
    <definedName name="IQ_TOTAL_LIAB_EQUITY_FDIC">"c6354"</definedName>
    <definedName name="IQ_TOTAL_LIABILITIES_FDIC">"c6348"</definedName>
    <definedName name="IQ_TOTAL_OPER_EXP_BR">"c1284"</definedName>
    <definedName name="IQ_TOTAL_PENSION_ASSETS">"c1290"</definedName>
    <definedName name="IQ_TOTAL_RECOVERIES_FDIC">"c6622"</definedName>
    <definedName name="IQ_TOTAL_REV">"c1294"</definedName>
    <definedName name="IQ_TOTAL_REV_BNK_FDIC">"c6786"</definedName>
    <definedName name="IQ_TOTAL_REV_BR">"c1303"</definedName>
    <definedName name="IQ_TOTAL_RISK_BASED_CAPITAL_RATIO_FDIC">"c6747"</definedName>
    <definedName name="IQ_TOTAL_SECURITIES_FDIC">"c6306"</definedName>
    <definedName name="IQ_TOTAL_TIME_DEPOSITS_FDIC">"c6497"</definedName>
    <definedName name="IQ_TOTAL_TIME_SAVINGS_DEPOSITS_FDIC">"c6498"</definedName>
    <definedName name="IQ_TOTAL_UNUSED_COMMITMENTS_FDIC">"c6536"</definedName>
    <definedName name="IQ_TOTAL_UNUSUAL_BR">"c5517"</definedName>
    <definedName name="IQ_TRADING_ACCOUNT_GAINS_FEES_FDIC">"c6573"</definedName>
    <definedName name="IQ_TRADING_ASSETS_FDIC">"c6328"</definedName>
    <definedName name="IQ_TRADING_CURRENCY">"c2212"</definedName>
    <definedName name="IQ_TRADING_LIABILITIES_FDIC">"c6344"</definedName>
    <definedName name="IQ_TRANSACTION_ACCOUNTS_FDIC">"c6544"</definedName>
    <definedName name="IQ_TREASURY_OTHER_EQUITY_BR">"c1314"</definedName>
    <definedName name="IQ_TREASURY_STOCK_TRANSACTIONS_FDIC">"c6501"</definedName>
    <definedName name="IQ_TWELVE_MONTHS_FIXED_AND_FLOATING_FDIC">"c6420"</definedName>
    <definedName name="IQ_TWELVE_MONTHS_MORTGAGE_PASS_THROUGHS_FDIC">"c6412"</definedName>
    <definedName name="IQ_UNDIVIDED_PROFITS_FDIC">"c6352"</definedName>
    <definedName name="IQ_UNEARN_REV_CURRENT_BR">"c1324"</definedName>
    <definedName name="IQ_UNEARNED_INCOME_FDIC">"c6324"</definedName>
    <definedName name="IQ_UNEARNED_INCOME_FOREIGN_FDIC">"c6385"</definedName>
    <definedName name="IQ_UNLEVERED_FCF">"c1908"</definedName>
    <definedName name="IQ_UNPROFITABLE_INSTITUTIONS_FDIC">"c6722"</definedName>
    <definedName name="IQ_UNUSED_LOAN_COMMITMENTS_FDIC">"c6368"</definedName>
    <definedName name="IQ_US_BRANCHES_FOREIGN_BANK_LOANS_FDIC">"c6435"</definedName>
    <definedName name="IQ_US_BRANCHES_FOREIGN_BANKS_FDIC">"c6390"</definedName>
    <definedName name="IQ_US_GOV_AGENCIES_FDIC">"c6395"</definedName>
    <definedName name="IQ_US_GOV_DEPOSITS_FDIC">"c6483"</definedName>
    <definedName name="IQ_US_GOV_ENTERPRISES_FDIC">"c6396"</definedName>
    <definedName name="IQ_US_GOV_NONCURRENT_LOANS_TOTAL_NONCURRENT_FDIC">"c6779"</definedName>
    <definedName name="IQ_US_GOV_NONTRANSACTION_ACCOUNTS_FDIC">"c6546"</definedName>
    <definedName name="IQ_US_GOV_OBLIGATIONS_FDIC">"c6299"</definedName>
    <definedName name="IQ_US_GOV_SECURITIES_FDIC">"c6297"</definedName>
    <definedName name="IQ_US_GOV_TOTAL_DEPOSITS_FDIC">"c6472"</definedName>
    <definedName name="IQ_US_GOV_TRANSACTION_ACCOUNTS_FDIC">"c6538"</definedName>
    <definedName name="IQ_US_TREASURY_SECURITIES_FDIC">"c6298"</definedName>
    <definedName name="IQ_VALUATION_ALLOWANCES_FDIC">"c6400"</definedName>
    <definedName name="IQ_VC_REVENUE_FDIC">"c6667"</definedName>
    <definedName name="IQ_VOLATILE_LIABILITIES_FDIC">"c6364"</definedName>
    <definedName name="IQ_VOLUME">"c1333"</definedName>
    <definedName name="IQ_WEEK" hidden="1">50000</definedName>
    <definedName name="IQ_WRITTEN_OPTION_CONTRACTS_FDIC">"c6509"</definedName>
    <definedName name="IQ_WRITTEN_OPTION_CONTRACTS_FX_RISK_FDIC">"c6514"</definedName>
    <definedName name="IQ_WRITTEN_OPTION_CONTRACTS_NON_FX_IR_FDIC">"c6519"</definedName>
    <definedName name="IQ_XDIV_DATE">"c2104"</definedName>
    <definedName name="IQ_YEARHIGH">"c1337"</definedName>
    <definedName name="IQ_YEARLOW">"c1338"</definedName>
    <definedName name="IQ_YTD" hidden="1">3000</definedName>
    <definedName name="IQ_YTDMONTH" hidden="1">130000</definedName>
    <definedName name="IRR">[5]model!#REF!</definedName>
    <definedName name="IRR_1">[35]Assumptions!$B$66</definedName>
    <definedName name="IRR_2">[35]Assumptions!$B$67</definedName>
    <definedName name="IRR_3">[35]Assumptions!$B$68</definedName>
    <definedName name="IRRTable">[86]F!$K$131:$AB$161</definedName>
    <definedName name="isICP">[42]Option!$G$2:$G$4</definedName>
    <definedName name="issueprice">'[87]Inputs and outputs'!$B$9</definedName>
    <definedName name="j" hidden="1">{#N/A,#N/A,FALSE,"Summary"}</definedName>
    <definedName name="j_1" hidden="1">{#N/A,#N/A,FALSE,"Summary"}</definedName>
    <definedName name="j_1_1" hidden="1">{#N/A,#N/A,FALSE,"Summary"}</definedName>
    <definedName name="j_2" hidden="1">{#N/A,#N/A,FALSE,"Summary"}</definedName>
    <definedName name="JAN">#REF!</definedName>
    <definedName name="jd" hidden="1">{#N/A,#N/A,FALSE,"LoanAssumptions"}</definedName>
    <definedName name="jd_1" hidden="1">{#N/A,#N/A,FALSE,"LoanAssumptions"}</definedName>
    <definedName name="jd_1_1" hidden="1">{#N/A,#N/A,FALSE,"LoanAssumptions"}</definedName>
    <definedName name="jd_2" hidden="1">{#N/A,#N/A,FALSE,"LoanAssumptions"}</definedName>
    <definedName name="JPY">'[39]List of Drawdowns &amp; SWAPS'!#REF!</definedName>
    <definedName name="jt" hidden="1">#REF!</definedName>
    <definedName name="ju">'[7]Pacific Assump'!$L$16</definedName>
    <definedName name="jun">#REF!</definedName>
    <definedName name="k" hidden="1">{"pond1",#N/A,FALSE,"Focus";"pond2",#N/A,FALSE,"Focus"}</definedName>
    <definedName name="k_1" hidden="1">{"pond1",#N/A,FALSE,"Focus";"pond2",#N/A,FALSE,"Focus"}</definedName>
    <definedName name="k_1_1" hidden="1">{"pond1",#N/A,FALSE,"Focus";"pond2",#N/A,FALSE,"Focus"}</definedName>
    <definedName name="k_2" hidden="1">{"pond1",#N/A,FALSE,"Focus";"pond2",#N/A,FALSE,"Focus"}</definedName>
    <definedName name="kk">'[7]Southeast Assump'!$L$15</definedName>
    <definedName name="kkl">{"Full Gross to Net",#N/A,TRUE,"GtoN";"R_I Accepted from Group Coys",#N/A,TRUE,"GtoN";"R_I Ceded to Group Coys",#N/A,TRUE,"GtoN";"Closing Loss Reserves and Gross Claims Incurred",#N/A,TRUE,"GtoN"}</definedName>
    <definedName name="kobe" hidden="1">{"AnnualRentRoll",#N/A,FALSE,"RentRoll"}</definedName>
    <definedName name="kobe_1" hidden="1">{"AnnualRentRoll",#N/A,FALSE,"RentRoll"}</definedName>
    <definedName name="kobe_1_1" hidden="1">{"AnnualRentRoll",#N/A,FALSE,"RentRoll"}</definedName>
    <definedName name="kobe_2" hidden="1">{"AnnualRentRoll",#N/A,FALSE,"RentRoll"}</definedName>
    <definedName name="kobe2" hidden="1">{#N/A,#N/A,FALSE,"LoanAssumptions"}</definedName>
    <definedName name="kobe2_1" hidden="1">{#N/A,#N/A,FALSE,"LoanAssumptions"}</definedName>
    <definedName name="kobe2_1_1" hidden="1">{#N/A,#N/A,FALSE,"LoanAssumptions"}</definedName>
    <definedName name="kobe2_2" hidden="1">{#N/A,#N/A,FALSE,"LoanAssumptions"}</definedName>
    <definedName name="KRW">'[39]List of Drawdowns &amp; SWAPS'!#REF!</definedName>
    <definedName name="KUL">#REF!</definedName>
    <definedName name="Kurashiki" hidden="1">#REF!</definedName>
    <definedName name="l">'[7]Southeast Assump'!$L$14</definedName>
    <definedName name="l_1" hidden="1">{#N/A,#N/A,FALSE,"OperatingAssumptions"}</definedName>
    <definedName name="l_1_1" hidden="1">{#N/A,#N/A,FALSE,"OperatingAssumptions"}</definedName>
    <definedName name="l_2" hidden="1">{#N/A,#N/A,FALSE,"OperatingAssumptions"}</definedName>
    <definedName name="lam" hidden="1">{"2001",#N/A,FALSE,"2001"}</definedName>
    <definedName name="LAND_COST">#REF!</definedName>
    <definedName name="Last_Year">[88]PC!$D$4</definedName>
    <definedName name="LatestActualQtr">[53]Lists!$E$8:$E$12</definedName>
    <definedName name="lease">#REF!</definedName>
    <definedName name="Leases">'[7]Central Assump'!$O$19:$AJ$574</definedName>
    <definedName name="leasing">#REF!</definedName>
    <definedName name="len" hidden="1">{"Full Gross to Net",#N/A,TRUE,"GtoN";"R_I Accepted from Group Coys",#N/A,TRUE,"GtoN";"R_I Ceded to Group Coys",#N/A,TRUE,"GtoN";"Closing Loss Reserves and Gross Claims Incurred",#N/A,TRUE,"GtoN"}</definedName>
    <definedName name="LHDSUC">#REF!</definedName>
    <definedName name="lhg" hidden="1">{#N/A,#N/A,FALSE,"OperatingAssumptions"}</definedName>
    <definedName name="lhg_1" hidden="1">{#N/A,#N/A,FALSE,"OperatingAssumptions"}</definedName>
    <definedName name="lhg_1_1" hidden="1">{#N/A,#N/A,FALSE,"OperatingAssumptions"}</definedName>
    <definedName name="lhg_2" hidden="1">{#N/A,#N/A,FALSE,"OperatingAssumptions"}</definedName>
    <definedName name="liab">#REF!</definedName>
    <definedName name="List">[89]Period!$V$5:$V$28</definedName>
    <definedName name="List_ActualEnd">[31]Timing!$I$3:$AC$3</definedName>
    <definedName name="List_Of_Acc">[90]List_Of_CoBuAcc!$I$3:$J$52</definedName>
    <definedName name="List_Of_Bu">[91]List_Of_CoBuAcc!$C$2:$F$76</definedName>
    <definedName name="List_Of_Co">[91]List_Of_CoBuAcc!$A$2:$B$76</definedName>
    <definedName name="List_YesNo">[31]Tech!$D$30:$D$31</definedName>
    <definedName name="List1">[30]Period!$AR$5:$AR$28</definedName>
    <definedName name="ListFinancialData">[92]I_Global!$H$69:$H$71</definedName>
    <definedName name="ListOfEntity">[93]LOE!$A$3:$Z$200</definedName>
    <definedName name="ListSubSegment">[92]I_Global!$H$59:$H$64</definedName>
    <definedName name="lkjhgfdsa" hidden="1">'[94]FED DEPR'!#REF!</definedName>
    <definedName name="lkrj" hidden="1">{"AnnualRentRoll",#N/A,FALSE,"RentRoll"}</definedName>
    <definedName name="lkrj_1" hidden="1">{"AnnualRentRoll",#N/A,FALSE,"RentRoll"}</definedName>
    <definedName name="lkrj_1_1" hidden="1">{"AnnualRentRoll",#N/A,FALSE,"RentRoll"}</definedName>
    <definedName name="lkrj_2" hidden="1">{"AnnualRentRoll",#N/A,FALSE,"RentRoll"}</definedName>
    <definedName name="ll">[95]Assumptions!$A$11:$I$26</definedName>
    <definedName name="lmo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lo" hidden="1">{#N/A,#N/A,FALSE,"LoanAssumptions"}</definedName>
    <definedName name="lo_1" hidden="1">{#N/A,#N/A,FALSE,"LoanAssumptions"}</definedName>
    <definedName name="lo_1_1" hidden="1">{#N/A,#N/A,FALSE,"LoanAssumptions"}</definedName>
    <definedName name="lo_2" hidden="1">{#N/A,#N/A,FALSE,"LoanAssumptions"}</definedName>
    <definedName name="LOAN_TO_VALUE">[35]Assumptions!$B$45</definedName>
    <definedName name="LocalCurrency">[92]I_Global!$H$31</definedName>
    <definedName name="LOOKBACK">#REF!</definedName>
    <definedName name="ltv">#REF!</definedName>
    <definedName name="M2_Scenario">[58]Inputs!$E$20</definedName>
    <definedName name="M3_Scenario">[58]Inputs!$E$21</definedName>
    <definedName name="ManFee">#REF!</definedName>
    <definedName name="manza" hidden="1">{"AnnualRentRoll",#N/A,FALSE,"RentRoll"}</definedName>
    <definedName name="manza_1" hidden="1">{"AnnualRentRoll",#N/A,FALSE,"RentRoll"}</definedName>
    <definedName name="manza_1_1" hidden="1">{"AnnualRentRoll",#N/A,FALSE,"RentRoll"}</definedName>
    <definedName name="manza_2" hidden="1">{"AnnualRentRoll",#N/A,FALSE,"RentRoll"}</definedName>
    <definedName name="master">[40]マスタ!$D$1:$L$34</definedName>
    <definedName name="MasterCheck">[92]Content!$I$58</definedName>
    <definedName name="maturity">#REF!</definedName>
    <definedName name="Meisho_Budget">#REF!</definedName>
    <definedName name="Meisho_Fiscal_Actuals">#REF!</definedName>
    <definedName name="Meisho_Fiscal_Budget">#REF!</definedName>
    <definedName name="Meisho_Futsuu">#REF!</definedName>
    <definedName name="Meisho_Internal_Report">#REF!</definedName>
    <definedName name="Meisho_Touza">#REF!</definedName>
    <definedName name="men" hidden="1">{"Error Report",#N/A,FALSE,"Report"}</definedName>
    <definedName name="MESSAGE">#REF!</definedName>
    <definedName name="Metric">'[96]Bld Name'!$G$1:$H$13</definedName>
    <definedName name="MG_StopsCaps">'[7]Central Assump'!$AK$37:$AY$574</definedName>
    <definedName name="MGMTBGT">[97]POV!$B$14</definedName>
    <definedName name="MGMTBGTUPL">[97]POV!$B$16</definedName>
    <definedName name="MGMTBGTUPLMTD">[98]cover!$D$71</definedName>
    <definedName name="MGMTBGTUPLQTD">[98]cover!$D$73</definedName>
    <definedName name="MGMTBGTUPLYTD">[98]cover!$D$72</definedName>
    <definedName name="mhy" hidden="1">{"AnnualRentRoll",#N/A,FALSE,"RentRoll"}</definedName>
    <definedName name="mhy_1" hidden="1">{"AnnualRentRoll",#N/A,FALSE,"RentRoll"}</definedName>
    <definedName name="mhy_1_1" hidden="1">{"AnnualRentRoll",#N/A,FALSE,"RentRoll"}</definedName>
    <definedName name="mhy_2" hidden="1">{"AnnualRentRoll",#N/A,FALSE,"RentRoll"}</definedName>
    <definedName name="mki" hidden="1">{#N/A,#N/A,FALSE,"OperatingAssumptions"}</definedName>
    <definedName name="mki_1" hidden="1">{#N/A,#N/A,FALSE,"OperatingAssumptions"}</definedName>
    <definedName name="mki_1_1" hidden="1">{#N/A,#N/A,FALSE,"OperatingAssumptions"}</definedName>
    <definedName name="mki_2" hidden="1">{#N/A,#N/A,FALSE,"OperatingAssumptions"}</definedName>
    <definedName name="mlDimension">[27]Option!$E$2:$E$13</definedName>
    <definedName name="mlType">[27]Option!$F$2:$F$3</definedName>
    <definedName name="mm">'[7]Southeast Assump'!$L$16</definedName>
    <definedName name="MODEL">#REF!</definedName>
    <definedName name="Model_name">[92]I_Global!$H$22</definedName>
    <definedName name="Model_Start">[31]Inp!$G$46</definedName>
    <definedName name="MODEL1">[35]PJ_Import!#REF!</definedName>
    <definedName name="Month">[99]Input!$D$5</definedName>
    <definedName name="MonthNumber">[100]Cover!$S$1</definedName>
    <definedName name="Months_Qtr">[31]Tech!$D$16</definedName>
    <definedName name="Months_Yr">[31]Tech!$D$14</definedName>
    <definedName name="mstassets">#REF!</definedName>
    <definedName name="mstcorpexp">#REF!</definedName>
    <definedName name="mstequity">#REF!</definedName>
    <definedName name="mstliab">#REF!</definedName>
    <definedName name="mstpropexp">#REF!</definedName>
    <definedName name="mstrev">#REF!</definedName>
    <definedName name="mststats">#REF!</definedName>
    <definedName name="MTD">#REF!</definedName>
    <definedName name="MTDACT">[101]cover!$D$48</definedName>
    <definedName name="MTDBGT">[101]cover!$D$49</definedName>
    <definedName name="MthsPerQtr">[53]I_Global!$E$92</definedName>
    <definedName name="MYR">'[39]List of Drawdowns &amp; SWAPS'!#REF!</definedName>
    <definedName name="name">[68]Data!$E$1:$E$167</definedName>
    <definedName name="Name_ACCOUNT_Master">[102]JE!$R$50:$S$549</definedName>
    <definedName name="Name_BU_Master">[103]JE!$O$50:$P$549</definedName>
    <definedName name="Name_Company">[31]Tech!$D$8</definedName>
    <definedName name="Name_Model">[31]Tech!$D$9</definedName>
    <definedName name="Name_Project">[31]Tech!$D$10</definedName>
    <definedName name="NET_PROCEEDS_10">[23]Analysis!$C$23</definedName>
    <definedName name="NET_PROCEEDS_5">[23]Analysis!$G$23</definedName>
    <definedName name="net_rent00">[5]model!#REF!</definedName>
    <definedName name="net_rent01">[5]model!#REF!</definedName>
    <definedName name="net_rent02">[5]model!#REF!</definedName>
    <definedName name="net_rent03">[5]model!#REF!</definedName>
    <definedName name="net_rent04">[5]model!#REF!</definedName>
    <definedName name="net_rent05">[5]model!#REF!</definedName>
    <definedName name="net_rent06">[5]model!#REF!</definedName>
    <definedName name="net_rent07">[5]model!#REF!</definedName>
    <definedName name="net_rent97">[5]model!#REF!</definedName>
    <definedName name="net_rent98">[5]model!#REF!</definedName>
    <definedName name="net_rent99">[5]model!#REF!</definedName>
    <definedName name="NNN">#REF!</definedName>
    <definedName name="No">#REF!</definedName>
    <definedName name="NorthList">#REF!</definedName>
    <definedName name="NOT_POSTED">#REF!</definedName>
    <definedName name="NPV_2">[35]Assumptions!$B$63</definedName>
    <definedName name="nra">[104]Summary!$E$6</definedName>
    <definedName name="nrsf">'[105]1.PP Info'!$E$22</definedName>
    <definedName name="NTA00">[5]model!#REF!</definedName>
    <definedName name="NvsAnswerCol">"[Drill1]JRNLLAYOUT!$A$4:$A$47"</definedName>
    <definedName name="NvsAnswerCol_1">"[Drill1]JRNLLAYOUT!$A$4:$A$47"</definedName>
    <definedName name="NvsASD">"V2005-09-30"</definedName>
    <definedName name="NvsASD_1">"V2007-07-31"</definedName>
    <definedName name="NvsAutoDrillOk">"VN"</definedName>
    <definedName name="NvsDateToNumber">"Y"</definedName>
    <definedName name="NvsElapsedTime">0.000173611115314998</definedName>
    <definedName name="NvsElapsedTime_1">0.000937500000873115</definedName>
    <definedName name="NvsEndTime">38644.3596296296</definedName>
    <definedName name="NvsEndTime_1">39309.4268287037</definedName>
    <definedName name="NvsInstanceHook">"CloseNplosion"</definedName>
    <definedName name="NvsInstLang">"VENG"</definedName>
    <definedName name="NvsInstSpec">"%"</definedName>
    <definedName name="NvsInstSpec_1">"%,LLOCAL,SBAL,FACCOUNT,V710100,FBUSINESS_UNIT,TJPN_CONSOLIDATION,NPLD"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NplSpec_1">"%,X,RPF..,CPF.."</definedName>
    <definedName name="NvsPanelBusUnit">"V"</definedName>
    <definedName name="NvsPanelEffdt">"V2003-12-08"</definedName>
    <definedName name="NvsPanelEffdt_1">"V2003-12-08"</definedName>
    <definedName name="NvsPanelSetid">"VJP001"</definedName>
    <definedName name="NvsParentRef">"[BALANCE_.xls]FS!$E$190"</definedName>
    <definedName name="NvsParentRef_1">"[BALANCE_.xls]FS!$E$190"</definedName>
    <definedName name="NvsReqBU">"V03000"</definedName>
    <definedName name="NvsReqBU_1">"VJP001"</definedName>
    <definedName name="NvsReqBUOnly">"VN"</definedName>
    <definedName name="NvsReqBUOnly_1">"VN"</definedName>
    <definedName name="NvsSheetType">"M"</definedName>
    <definedName name="NvsTransLed">"VN"</definedName>
    <definedName name="NvsTreeASD">"V2005-09-30"</definedName>
    <definedName name="NvsTreeASD_1">"V2007-07-31"</definedName>
    <definedName name="NvsValTbl.ACCOUNT">"GL_ACCOUNT_TBL"</definedName>
    <definedName name="NvsValTbl.AFFILIATE">"BUS_UNIT_TBL_GL"</definedName>
    <definedName name="NvsValTbl.ALTACCT">"ALTACCT_TBL"</definedName>
    <definedName name="NvsValTbl.ASSET_ID">"ASSET"</definedName>
    <definedName name="NvsValTbl.BUSINESS_UNIT">"BUS_UNIT_TBL_FS"</definedName>
    <definedName name="NvsValTbl.CATEGORY">"CATEGORY_TBL"</definedName>
    <definedName name="NvsValTbl.CNTRCT_ID">"PLD_CNTRCT_HDR1"</definedName>
    <definedName name="NvsValTbl.CNTRCT_PROJ_COMBO">"PLD_NVS_CONT_VW"</definedName>
    <definedName name="NvsValTbl.CURRENCY_CD">"CURRENCY_CD_TBL"</definedName>
    <definedName name="NvsValTbl.DEPTID">"DEPT_TBL"</definedName>
    <definedName name="NvsValTbl.GH_PAYOR">"PAYOR_TBL"</definedName>
    <definedName name="NvsValTbl.LEDGER">"LED_DETL_VW"</definedName>
    <definedName name="NvsValTbl.PRODUCT">"PRODUCT_TBL"</definedName>
    <definedName name="NvsValTbl.PROJECT_ID">"PROJECT_ID_VW"</definedName>
    <definedName name="NvsValTbl.SCENARIO">"BD_SCENARIO_TBL"</definedName>
    <definedName name="NvsValTbl.STATISTICS_CODE">"STAT_TBL"</definedName>
    <definedName name="NYS">'[7]Central Assump'!$M$18</definedName>
    <definedName name="OccSqFt">#REF!</definedName>
    <definedName name="oen" hidden="1">{"Ops_S.Holders Assets and Income",#N/A,FALSE,"ops_shf"}</definedName>
    <definedName name="OJ">'[106]&lt;Consol&gt;'!#REF!</definedName>
    <definedName name="OP">[57]MSP2002!$B$5:$M$5</definedName>
    <definedName name="OPR">#REF!</definedName>
    <definedName name="OPS">[101]cover!$D$55</definedName>
    <definedName name="OPSBGT">#REF!</definedName>
    <definedName name="OPYTD">[57]MSP2002!$B$6:$M$6</definedName>
    <definedName name="OUTPUT">#REF!</definedName>
    <definedName name="OutputCurrency">[92]I_Global!$H$32</definedName>
    <definedName name="ouy" hidden="1">{#N/A,#N/A,FALSE,"ExitStratigy"}</definedName>
    <definedName name="ouy_1" hidden="1">{#N/A,#N/A,FALSE,"ExitStratigy"}</definedName>
    <definedName name="ouy_1_1" hidden="1">{#N/A,#N/A,FALSE,"ExitStratigy"}</definedName>
    <definedName name="ouy_2" hidden="1">{#N/A,#N/A,FALSE,"ExitStratigy"}</definedName>
    <definedName name="ownership">#REF!</definedName>
    <definedName name="PABVSTD">'[21]Abv Std Cover'!$A$1:$J$52</definedName>
    <definedName name="PASSET">'[21]Asset Mgmt'!$A$1:$K$84</definedName>
    <definedName name="PASTISCHEDULE">'[21]ASTI Schedule'!$A$1:$L$136</definedName>
    <definedName name="PAT">[57]MSP2002!$B$11:$M$11</definedName>
    <definedName name="PATYTD">[57]MSP2002!$B$12:$M$12</definedName>
    <definedName name="PBT">[57]MSP2002!$B$9:$M$9</definedName>
    <definedName name="PBTYTD">[57]MSP2002!$B$10:$M$10</definedName>
    <definedName name="pcal">#REF!</definedName>
    <definedName name="PCOVPAGE">'[21]Cover Pg'!$A$1:$G$54</definedName>
    <definedName name="pd3policy" hidden="1">{"AnnualRentRoll",#N/A,FALSE,"RentRoll"}</definedName>
    <definedName name="pd3policy_1" hidden="1">{"AnnualRentRoll",#N/A,FALSE,"RentRoll"}</definedName>
    <definedName name="pd3policy_1_1" hidden="1">{"AnnualRentRoll",#N/A,FALSE,"RentRoll"}</definedName>
    <definedName name="pd3policy_2" hidden="1">{"AnnualRentRoll",#N/A,FALSE,"RentRoll"}</definedName>
    <definedName name="pdappli" hidden="1">{#N/A,#N/A,TRUE,"Summary";"AnnualRentRoll",#N/A,TRUE,"RentRoll";#N/A,#N/A,TRUE,"ExitStratigy";#N/A,#N/A,TRUE,"OperatingAssumptions"}</definedName>
    <definedName name="pdappli_1" hidden="1">{#N/A,#N/A,TRUE,"Summary";"AnnualRentRoll",#N/A,TRUE,"RentRoll";#N/A,#N/A,TRUE,"ExitStratigy";#N/A,#N/A,TRUE,"OperatingAssumptions"}</definedName>
    <definedName name="pdappli_1_1" hidden="1">{#N/A,#N/A,TRUE,"Summary";"AnnualRentRoll",#N/A,TRUE,"RentRoll";#N/A,#N/A,TRUE,"ExitStratigy";#N/A,#N/A,TRUE,"OperatingAssumptions"}</definedName>
    <definedName name="pdappli_2" hidden="1">{#N/A,#N/A,TRUE,"Summary";"AnnualRentRoll",#N/A,TRUE,"RentRoll";#N/A,#N/A,TRUE,"ExitStratigy";#N/A,#N/A,TRUE,"OperatingAssumptions"}</definedName>
    <definedName name="pdpdpd" hidden="1">{#N/A,#N/A,FALSE,"LoanAssumptions"}</definedName>
    <definedName name="pdpdpd_1" hidden="1">{#N/A,#N/A,FALSE,"LoanAssumptions"}</definedName>
    <definedName name="pdpdpd_1_1" hidden="1">{#N/A,#N/A,FALSE,"LoanAssumptions"}</definedName>
    <definedName name="pdpdpd_2" hidden="1">{#N/A,#N/A,FALSE,"LoanAssumptions"}</definedName>
    <definedName name="PED">#REF!</definedName>
    <definedName name="pen" hidden="1">{"Logo",#N/A,FALSE,"Logo";"Exchange",#N/A,FALSE,"Logo";#N/A,#N/A,FALSE,"overview"}</definedName>
    <definedName name="PENVIRON">[21]Environ.!$A$1:$H$74</definedName>
    <definedName name="PER">#REF!</definedName>
    <definedName name="Performance_Measures">'[7]Central Assump'!$A$20:$I$34</definedName>
    <definedName name="period">13</definedName>
    <definedName name="PERIOD_1">#REF!</definedName>
    <definedName name="PERIOD_10">#REF!</definedName>
    <definedName name="PERIOD_11">#REF!</definedName>
    <definedName name="PERIOD_12">#REF!</definedName>
    <definedName name="PERIOD_13">#REF!</definedName>
    <definedName name="PERIOD_2">#REF!</definedName>
    <definedName name="PERIOD_3">#REF!</definedName>
    <definedName name="PERIOD_4">#REF!</definedName>
    <definedName name="PERIOD_5">#REF!</definedName>
    <definedName name="PERIOD_6">#REF!</definedName>
    <definedName name="PERIOD_7">#REF!</definedName>
    <definedName name="PERIOD_8">#REF!</definedName>
    <definedName name="PERIOD_9">#REF!</definedName>
    <definedName name="PERIOD_END">#REF!</definedName>
    <definedName name="Period1">[107]Period!$X$5:$X$28</definedName>
    <definedName name="PFCurrentSelect">[92]Lists!$J$9:$J$11</definedName>
    <definedName name="PFForecastSelect">[53]Lists!$K$8:$K$9</definedName>
    <definedName name="PINSTRUC">[21]Instructions!$A$1:$C$214</definedName>
    <definedName name="Pivot">#REF!</definedName>
    <definedName name="ＰＬ">[40]マスタ!$N$1:$AH$25</definedName>
    <definedName name="pld">#REF!</definedName>
    <definedName name="PLGUIDE">[21]Lguide!$A$1:$P$92</definedName>
    <definedName name="po" hidden="1">{#N/A,#N/A,FALSE,"ExitStratigy"}</definedName>
    <definedName name="po_1" hidden="1">{#N/A,#N/A,FALSE,"ExitStratigy"}</definedName>
    <definedName name="po_1_1" hidden="1">{#N/A,#N/A,FALSE,"ExitStratigy"}</definedName>
    <definedName name="po_2" hidden="1">{#N/A,#N/A,FALSE,"ExitStratigy"}</definedName>
    <definedName name="points">#REF!</definedName>
    <definedName name="Port_Perf">#REF!</definedName>
    <definedName name="PortPerf">#REF!</definedName>
    <definedName name="POSTCODE">[108]Position!$A$3:$G$37</definedName>
    <definedName name="POSTED">#REF!</definedName>
    <definedName name="pov">[109]CLH_Submit!$B$11</definedName>
    <definedName name="pp">'[7]Southeast Assump'!$L$18</definedName>
    <definedName name="PPRIORRENT">'[21]Prior Rent'!$A$1:$I$55</definedName>
    <definedName name="PQ_FY">[58]Inputs!$C$5</definedName>
    <definedName name="PQ_M1">[58]Inputs!$D$19</definedName>
    <definedName name="PQ_M2">[58]Inputs!$D$20</definedName>
    <definedName name="PQ_M3">[58]Inputs!$D$21</definedName>
    <definedName name="PQ_YR">[58]Inputs!$C$8</definedName>
    <definedName name="PQIDQ1">'[6]Inc Stmt YTD 99'!$D$9:$D$224</definedName>
    <definedName name="PQRES">'[6]Inc Stmt YTD 99'!$E$9:$E$238</definedName>
    <definedName name="PR_FIN_SUMMARY">#REF!</definedName>
    <definedName name="PR_NACREIF">#REF!</definedName>
    <definedName name="PR_PROP_SUMMARY">#REF!</definedName>
    <definedName name="PREPARED_BY">#REF!</definedName>
    <definedName name="PREPARED_DATE">#REF!</definedName>
    <definedName name="Previous_Quarter">[88]PC!$D$3</definedName>
    <definedName name="PRIACT">[101]cover!$D$52</definedName>
    <definedName name="pribs_end">'[110]EX rate'!$K$5</definedName>
    <definedName name="PRICE">[35]Assumptions!$B$30</definedName>
    <definedName name="PRIMTD">[29]cover!$D$73</definedName>
    <definedName name="PRINCIPAL">[35]Assumptions!$B$46</definedName>
    <definedName name="principalpmt">'[111]Leverage Analysis'!$O$28:$O$39</definedName>
    <definedName name="PRINT_AERA">#REF!</definedName>
    <definedName name="_xlnm.Print_Area">#REF!</definedName>
    <definedName name="Print_Area2">'[73]IFCW010I・020I(ポイントーク)'!$A$1:$G$56</definedName>
    <definedName name="Print_Area3">'[73]IFCW010I・020I(ポイントーク)'!$A$1:$G$56</definedName>
    <definedName name="Print_CashFlow">#REF!</definedName>
    <definedName name="print_euro">#REF!</definedName>
    <definedName name="print_grid">#REF!</definedName>
    <definedName name="Print_Input">#REF!</definedName>
    <definedName name="print_LC">#REF!</definedName>
    <definedName name="print_page2">#REF!</definedName>
    <definedName name="print_profit">#REF!</definedName>
    <definedName name="print_schedule">#REF!</definedName>
    <definedName name="PRINT_TITES">[112]JOB一覧表!$A$1:$IV$5</definedName>
    <definedName name="_xlnm.Print_Titles">#N/A</definedName>
    <definedName name="printaulnay">#REF!</definedName>
    <definedName name="PRINTMENU">#REF!</definedName>
    <definedName name="PRIOPS">[101]cover!$D$56</definedName>
    <definedName name="Prior_Month">#REF!</definedName>
    <definedName name="PRIORBS">[43]cover!$D$36</definedName>
    <definedName name="priorbsdate">[43]cover!$D$19</definedName>
    <definedName name="PRIORIS">[43]cover!$D$37</definedName>
    <definedName name="priorisdate">[43]cover!$D$25</definedName>
    <definedName name="PRIORYTD">[113]cover!$D$34</definedName>
    <definedName name="PRIQTD">[29]cover!$D$74</definedName>
    <definedName name="PRIQTR">[101]cover!$D$54</definedName>
    <definedName name="PRIYREND">[101]cover!$D$53</definedName>
    <definedName name="PRIYTD">[29]cover!$D$72</definedName>
    <definedName name="pro">#REF!</definedName>
    <definedName name="Prod">#REF!</definedName>
    <definedName name="ProductCode">[114]ドロップダウンリスト!$H$2:$H$4</definedName>
    <definedName name="Proj">#REF!</definedName>
    <definedName name="proj_date">'[37]Sys Config'!$F$4</definedName>
    <definedName name="Proj_name">[92]I_Global!$H$21</definedName>
    <definedName name="ProjectName">{"Client Name or Project Name"}</definedName>
    <definedName name="ProjectName_1">{"Client Name or Project Name"}</definedName>
    <definedName name="ProjectName_2">{"Client Name or Project Name"}</definedName>
    <definedName name="ProjectName_3">{"Client Name or Project Name"}</definedName>
    <definedName name="ProjectName_4">{"Client Name or Project Name"}</definedName>
    <definedName name="ProjectName_5">{"Client Name or Project Name"}</definedName>
    <definedName name="Prop_Type_List">[115]Graph!$AG$51:$AG$54</definedName>
    <definedName name="Prop_Type_List_1">#REF!</definedName>
    <definedName name="PROPACTG1">#REF!</definedName>
    <definedName name="PROPACTG2">#REF!</definedName>
    <definedName name="PROPECON">#REF!</definedName>
    <definedName name="property">'[116]Portfolio Summary'!$B$218:$AZ$1236</definedName>
    <definedName name="property_location">'[37]Cover Sheet'!$E$8</definedName>
    <definedName name="property_name">'[37]Property Information Summary'!$B$6</definedName>
    <definedName name="property1">#REF!</definedName>
    <definedName name="propexp">#REF!</definedName>
    <definedName name="proptable">[66]Props!$B$1:$T$87</definedName>
    <definedName name="PSum2">#REF!</definedName>
    <definedName name="PTENCRED">'[21]Cust. Credit'!$A$1:$H$68</definedName>
    <definedName name="Purch_Price">'[111]Leverage Analysis'!$N$6</definedName>
    <definedName name="PY_BldgSF">'[61]Building SF'!$BK$7:$BN$1227</definedName>
    <definedName name="PYQ_FY">[58]Inputs!$C$6</definedName>
    <definedName name="PYQ_YR">[58]Inputs!$C$9</definedName>
    <definedName name="qqqqq" hidden="1">{#N/A,#N/A,FALSE,"LoanAssumptions"}</definedName>
    <definedName name="qqqqq_1" hidden="1">{#N/A,#N/A,FALSE,"LoanAssumptions"}</definedName>
    <definedName name="qqqqq_1_1" hidden="1">{#N/A,#N/A,FALSE,"LoanAssumptions"}</definedName>
    <definedName name="qqqqq_2" hidden="1">{#N/A,#N/A,FALSE,"LoanAssumptions"}</definedName>
    <definedName name="QTD">#REF!</definedName>
    <definedName name="QTDACT">[29]cover!$D$69</definedName>
    <definedName name="QTDBGT">[98]cover!$D$70</definedName>
    <definedName name="QtrsPerYr">[92]I_Global!$H$79</definedName>
    <definedName name="quarter">#REF!</definedName>
    <definedName name="Quarter_Start">'[61]Date Control'!$B$1</definedName>
    <definedName name="Quarters_Yr">[117]Tech!$D$15</definedName>
    <definedName name="qw">#REF!</definedName>
    <definedName name="rate">#REF!</definedName>
    <definedName name="Rating" hidden="1">{"Assumptions",#N/A,FALSE,"input page";"1998",#N/A,FALSE,"1998";"1999",#N/A,FALSE,"1999";"2000",#N/A,FALSE,"2000";"2001",#N/A,FALSE,"2001"}</definedName>
    <definedName name="RBM_DB01_T_SEIHIM">#REF!</definedName>
    <definedName name="RBN">#REF!</definedName>
    <definedName name="RBU">[47]MOPL!#REF!</definedName>
    <definedName name="RE_Chg">#REF!</definedName>
    <definedName name="rem" hidden="1">{"Assumptions",#N/A,FALSE,"input page";"1998",#N/A,FALSE,"1998";"1999",#N/A,FALSE,"1999";"2000",#N/A,FALSE,"2000";"2001",#N/A,FALSE,"2001"}</definedName>
    <definedName name="Remarks">[118]ドロップダウンリスト!$F$2:$F$6</definedName>
    <definedName name="ren" hidden="1">{"rec. of 310",#N/A,FALSE,"Resanal"}</definedName>
    <definedName name="RentalRateType">[119]Lists!$I$13:$I$14</definedName>
    <definedName name="REPORT_ASD">'[120]1.Trial Balance'!$AD$4</definedName>
    <definedName name="resources">'[6]Inc Stmt'!$E$9:$E$162</definedName>
    <definedName name="ret">#REF!</definedName>
    <definedName name="reta">#REF!</definedName>
    <definedName name="RETEARN">[12]Balancesheet!#REF!</definedName>
    <definedName name="retire">#REF!</definedName>
    <definedName name="retired">'[121]Retirement List'!$A$1:$B$65536</definedName>
    <definedName name="reuf" hidden="1">{"AnnualRentRoll",#N/A,FALSE,"RentRoll"}</definedName>
    <definedName name="reuf_1" hidden="1">{"AnnualRentRoll",#N/A,FALSE,"RentRoll"}</definedName>
    <definedName name="reuf_1_1" hidden="1">{"AnnualRentRoll",#N/A,FALSE,"RentRoll"}</definedName>
    <definedName name="reuf_2" hidden="1">{"AnnualRentRoll",#N/A,FALSE,"RentRoll"}</definedName>
    <definedName name="reufd" hidden="1">{"AnnualRentRoll",#N/A,FALSE,"RentRoll"}</definedName>
    <definedName name="reufd_1" hidden="1">{"AnnualRentRoll",#N/A,FALSE,"RentRoll"}</definedName>
    <definedName name="reufd_1_1" hidden="1">{"AnnualRentRoll",#N/A,FALSE,"RentRoll"}</definedName>
    <definedName name="reufd_2" hidden="1">{"AnnualRentRoll",#N/A,FALSE,"RentRoll"}</definedName>
    <definedName name="revenue">#REF!</definedName>
    <definedName name="reversion">#REF!</definedName>
    <definedName name="revier">#REF!</definedName>
    <definedName name="REVIEW">#REF!</definedName>
    <definedName name="rewq" hidden="1">{"AnnualRentRoll",#N/A,FALSE,"RentRoll"}</definedName>
    <definedName name="rewq_1" hidden="1">{"AnnualRentRoll",#N/A,FALSE,"RentRoll"}</definedName>
    <definedName name="rewq_1_1" hidden="1">{"AnnualRentRoll",#N/A,FALSE,"RentRoll"}</definedName>
    <definedName name="rewq_2" hidden="1">{"AnnualRentRoll",#N/A,FALSE,"RentRoll"}</definedName>
    <definedName name="rfuuuuu" hidden="1">{#N/A,#N/A,FALSE,"LoanAssumptions"}</definedName>
    <definedName name="rfuuuuu_1" hidden="1">{#N/A,#N/A,FALSE,"LoanAssumptions"}</definedName>
    <definedName name="rfuuuuu_1_1" hidden="1">{#N/A,#N/A,FALSE,"LoanAssumptions"}</definedName>
    <definedName name="rfuuuuu_2" hidden="1">{#N/A,#N/A,FALSE,"LoanAssumptions"}</definedName>
    <definedName name="RGMLIST">#REF!</definedName>
    <definedName name="rlkjfu" hidden="1">{#N/A,#N/A,FALSE,"LoanAssumptions"}</definedName>
    <definedName name="rlkjfu_1" hidden="1">{#N/A,#N/A,FALSE,"LoanAssumptions"}</definedName>
    <definedName name="rlkjfu_1_1" hidden="1">{#N/A,#N/A,FALSE,"LoanAssumptions"}</definedName>
    <definedName name="rlkjfu_2" hidden="1">{#N/A,#N/A,FALSE,"LoanAssumptions"}</definedName>
    <definedName name="RMB">'[39]List of Drawdowns &amp; SWAPS'!#REF!</definedName>
    <definedName name="rmbk">[122]parameter!$B$5</definedName>
    <definedName name="ROICREDIT">#REF!</definedName>
    <definedName name="ROIIRR">#REF!</definedName>
    <definedName name="Roll1">#REF!</definedName>
    <definedName name="Roll2">#REF!</definedName>
    <definedName name="round">1</definedName>
    <definedName name="RPTASD">#REF!</definedName>
    <definedName name="RR" hidden="1">{"MonthlyRentRoll",#N/A,FALSE,"RentRoll"}</definedName>
    <definedName name="RR_1" hidden="1">{"MonthlyRentRoll",#N/A,FALSE,"RentRoll"}</definedName>
    <definedName name="RR_1_1" hidden="1">{"MonthlyRentRoll",#N/A,FALSE,"RentRoll"}</definedName>
    <definedName name="RR_2" hidden="1">{"MonthlyRentRoll",#N/A,FALSE,"RentRoll"}</definedName>
    <definedName name="RR_Kamata_New" hidden="1">{"MonthlyRentRoll",#N/A,FALSE,"RentRoll"}</definedName>
    <definedName name="RR_Kamata_New_1" hidden="1">{"MonthlyRentRoll",#N/A,FALSE,"RentRoll"}</definedName>
    <definedName name="RR_Kamata_New_1_1" hidden="1">{"MonthlyRentRoll",#N/A,FALSE,"RentRoll"}</definedName>
    <definedName name="RR_Kamata_New_2" hidden="1">{"MonthlyRentRoll",#N/A,FALSE,"RentRoll"}</definedName>
    <definedName name="rt" hidden="1">{"AnnualRentRoll",#N/A,FALSE,"RentRoll"}</definedName>
    <definedName name="rt_1" hidden="1">{"AnnualRentRoll",#N/A,FALSE,"RentRoll"}</definedName>
    <definedName name="rt_1_1" hidden="1">{"AnnualRentRoll",#N/A,FALSE,"RentRoll"}</definedName>
    <definedName name="rt_2" hidden="1">{"AnnualRentRoll",#N/A,FALSE,"RentRoll"}</definedName>
    <definedName name="ruf" hidden="1">{#N/A,#N/A,FALSE,"ExitStratigy"}</definedName>
    <definedName name="ruf_1" hidden="1">{#N/A,#N/A,FALSE,"ExitStratigy"}</definedName>
    <definedName name="ruf_1_1" hidden="1">{#N/A,#N/A,FALSE,"ExitStratigy"}</definedName>
    <definedName name="ruf_2" hidden="1">{#N/A,#N/A,FALSE,"ExitStratigy"}</definedName>
    <definedName name="rufff" hidden="1">{"AnnualRentRoll",#N/A,FALSE,"RentRoll"}</definedName>
    <definedName name="rufff_1" hidden="1">{"AnnualRentRoll",#N/A,FALSE,"RentRoll"}</definedName>
    <definedName name="rufff_1_1" hidden="1">{"AnnualRentRoll",#N/A,FALSE,"RentRoll"}</definedName>
    <definedName name="rufff_2" hidden="1">{"AnnualRentRoll",#N/A,FALSE,"RentRoll"}</definedName>
    <definedName name="s">{"Full Gross to Net",#N/A,TRUE,"GtoN";"R_I Accepted from Group Coys",#N/A,TRUE,"GtoN";"R_I Ceded to Group Coys",#N/A,TRUE,"GtoN";"Closing Loss Reserves and Gross Claims Incurred",#N/A,TRUE,"GtoN"}</definedName>
    <definedName name="S.P2">#REF!</definedName>
    <definedName name="s_1">{"Full Gross to Net",#N/A,TRUE,"GtoN";"R_I Accepted from Group Coys",#N/A,TRUE,"GtoN";"R_I Ceded to Group Coys",#N/A,TRUE,"GtoN";"Closing Loss Reserves and Gross Claims Incurred",#N/A,TRUE,"GtoN"}</definedName>
    <definedName name="s_2">{"Full Gross to Net",#N/A,TRUE,"GtoN";"R_I Accepted from Group Coys",#N/A,TRUE,"GtoN";"R_I Ceded to Group Coys",#N/A,TRUE,"GtoN";"Closing Loss Reserves and Gross Claims Incurred",#N/A,TRUE,"GtoN"}</definedName>
    <definedName name="s_3">{"Full Gross to Net",#N/A,TRUE,"GtoN";"R_I Accepted from Group Coys",#N/A,TRUE,"GtoN";"R_I Ceded to Group Coys",#N/A,TRUE,"GtoN";"Closing Loss Reserves and Gross Claims Incurred",#N/A,TRUE,"GtoN"}</definedName>
    <definedName name="s_4">{"Full Gross to Net",#N/A,TRUE,"GtoN";"R_I Accepted from Group Coys",#N/A,TRUE,"GtoN";"R_I Ceded to Group Coys",#N/A,TRUE,"GtoN";"Closing Loss Reserves and Gross Claims Incurred",#N/A,TRUE,"GtoN"}</definedName>
    <definedName name="s_5">{"Full Gross to Net",#N/A,TRUE,"GtoN";"R_I Accepted from Group Coys",#N/A,TRUE,"GtoN";"R_I Ceded to Group Coys",#N/A,TRUE,"GtoN";"Closing Loss Reserves and Gross Claims Incurred",#N/A,TRUE,"GtoN"}</definedName>
    <definedName name="sadd" hidden="1">{"MonthlyRentRoll",#N/A,FALSE,"RentRoll"}</definedName>
    <definedName name="sadd_1" hidden="1">{"MonthlyRentRoll",#N/A,FALSE,"RentRoll"}</definedName>
    <definedName name="sadd_1_1" hidden="1">{"MonthlyRentRoll",#N/A,FALSE,"RentRoll"}</definedName>
    <definedName name="sadd_2" hidden="1">{"MonthlyRentRoll",#N/A,FALSE,"RentRoll"}</definedName>
    <definedName name="saddd" hidden="1">{"AnnualRentRoll",#N/A,FALSE,"RentRoll"}</definedName>
    <definedName name="saddd_1" hidden="1">{"AnnualRentRoll",#N/A,FALSE,"RentRoll"}</definedName>
    <definedName name="saddd_1_1" hidden="1">{"AnnualRentRoll",#N/A,FALSE,"RentRoll"}</definedName>
    <definedName name="saddd_2" hidden="1">{"AnnualRentRoll",#N/A,FALSE,"RentRoll"}</definedName>
    <definedName name="saddddd" hidden="1">{"AnnualRentRoll",#N/A,FALSE,"RentRoll"}</definedName>
    <definedName name="saddddd_1" hidden="1">{"AnnualRentRoll",#N/A,FALSE,"RentRoll"}</definedName>
    <definedName name="saddddd_1_1" hidden="1">{"AnnualRentRoll",#N/A,FALSE,"RentRoll"}</definedName>
    <definedName name="saddddd_2" hidden="1">{"AnnualRentRoll",#N/A,FALSE,"RentRoll"}</definedName>
    <definedName name="sadddddddd" hidden="1">{#N/A,#N/A,FALSE,"ExitStratigy"}</definedName>
    <definedName name="sadddddddd_1" hidden="1">{#N/A,#N/A,FALSE,"ExitStratigy"}</definedName>
    <definedName name="sadddddddd_1_1" hidden="1">{#N/A,#N/A,FALSE,"ExitStratigy"}</definedName>
    <definedName name="sadddddddd_2" hidden="1">{#N/A,#N/A,FALSE,"ExitStratigy"}</definedName>
    <definedName name="sadddddddddd" hidden="1">{#N/A,#N/A,FALSE,"LoanAssumptions"}</definedName>
    <definedName name="sadddddddddd_1" hidden="1">{#N/A,#N/A,FALSE,"LoanAssumptions"}</definedName>
    <definedName name="sadddddddddd_1_1" hidden="1">{#N/A,#N/A,FALSE,"LoanAssumptions"}</definedName>
    <definedName name="sadddddddddd_2" hidden="1">{#N/A,#N/A,FALSE,"LoanAssumptions"}</definedName>
    <definedName name="saddddddddddda" hidden="1">{#N/A,#N/A,FALSE,"OperatingAssumptions"}</definedName>
    <definedName name="saddddddddddda_1" hidden="1">{#N/A,#N/A,FALSE,"OperatingAssumptions"}</definedName>
    <definedName name="saddddddddddda_1_1" hidden="1">{#N/A,#N/A,FALSE,"OperatingAssumptions"}</definedName>
    <definedName name="saddddddddddda_2" hidden="1">{#N/A,#N/A,FALSE,"OperatingAssumptions"}</definedName>
    <definedName name="saddddddddddddd" hidden="1">{#N/A,#N/A,FALSE,"OperatingAssumptions"}</definedName>
    <definedName name="saddddddddddddd_1" hidden="1">{#N/A,#N/A,FALSE,"OperatingAssumptions"}</definedName>
    <definedName name="saddddddddddddd_1_1" hidden="1">{#N/A,#N/A,FALSE,"OperatingAssumptions"}</definedName>
    <definedName name="saddddddddddddd_2" hidden="1">{#N/A,#N/A,FALSE,"OperatingAssumptions"}</definedName>
    <definedName name="SALE_COST">[23]Input!$B$69</definedName>
    <definedName name="Sale_Price">[23]Fin_Summary!$I$13</definedName>
    <definedName name="Sales">[57]MSP2002!$B$3:$M$3</definedName>
    <definedName name="SalesYTD">[57]MSP2002!$B$4:$M$4</definedName>
    <definedName name="sam" hidden="1">{"Full Gross to Net",#N/A,TRUE,"GtoN";"R_I Accepted from Group Coys",#N/A,TRUE,"GtoN";"R_I Ceded to Group Coys",#N/A,TRUE,"GtoN";"Closing Loss Reserves and Gross Claims Incurred",#N/A,TRUE,"GtoN"}</definedName>
    <definedName name="Sample1">[123]Template!#REF!</definedName>
    <definedName name="Scale">[124]cover!$D$15</definedName>
    <definedName name="scalerange">[101]parameter!$G$3:$G$7</definedName>
    <definedName name="scenariocoverpage">#REF!</definedName>
    <definedName name="scope">'[125]China Summary'!#REF!</definedName>
    <definedName name="ｓｄ">{"Client Name or Project Name"}</definedName>
    <definedName name="ｓｄ_1">{"Client Name or Project Name"}</definedName>
    <definedName name="ｓｄ_2">{"Client Name or Project Name"}</definedName>
    <definedName name="ｓｄ_3">{"Client Name or Project Name"}</definedName>
    <definedName name="ｓｄ_4">{"Client Name or Project Name"}</definedName>
    <definedName name="ｓｄ_5">{"Client Name or Project Name"}</definedName>
    <definedName name="sdas">[25]Data!$A$8:$AF$209</definedName>
    <definedName name="sdgg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sdgg_1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sdgg_2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sdgg_3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sdgg_4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sdgg_5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sdlkjr" hidden="1">{#N/A,#N/A,FALSE,"OperatingAssumptions"}</definedName>
    <definedName name="sdlkjr_1" hidden="1">{#N/A,#N/A,FALSE,"OperatingAssumptions"}</definedName>
    <definedName name="sdlkjr_1_1" hidden="1">{#N/A,#N/A,FALSE,"OperatingAssumptions"}</definedName>
    <definedName name="sdlkjr_2" hidden="1">{#N/A,#N/A,FALSE,"OperatingAssumptions"}</definedName>
    <definedName name="sdnr" hidden="1">{#N/A,#N/A,FALSE,"ExitStratigy"}</definedName>
    <definedName name="sdnr_1" hidden="1">{#N/A,#N/A,FALSE,"ExitStratigy"}</definedName>
    <definedName name="sdnr_1_1" hidden="1">{#N/A,#N/A,FALSE,"ExitStratigy"}</definedName>
    <definedName name="sdnr_2" hidden="1">{#N/A,#N/A,FALSE,"ExitStratigy"}</definedName>
    <definedName name="SEK">'[39]List of Drawdowns &amp; SWAPS'!#REF!</definedName>
    <definedName name="Sell">[57]MSP2002!$B$17:$M$17</definedName>
    <definedName name="SellYTD">[57]MSP2002!$B$18:$M$18</definedName>
    <definedName name="sencount" hidden="1">1</definedName>
    <definedName name="sensitivity">[66]Sens!$A$1:$Q$54</definedName>
    <definedName name="ser" hidden="1">{"AnnualRentRoll",#N/A,FALSE,"RentRoll"}</definedName>
    <definedName name="ser_1" hidden="1">{"AnnualRentRoll",#N/A,FALSE,"RentRoll"}</definedName>
    <definedName name="ser_1_1" hidden="1">{"AnnualRentRoll",#N/A,FALSE,"RentRoll"}</definedName>
    <definedName name="ser_2" hidden="1">{"AnnualRentRoll",#N/A,FALSE,"RentRoll"}</definedName>
    <definedName name="SFD">[47]MOPL!#REF!</definedName>
    <definedName name="SFDQPROJID">#REF!</definedName>
    <definedName name="sfer" hidden="1">{#N/A,#N/A,FALSE,"ExitStratigy"}</definedName>
    <definedName name="sfer_1" hidden="1">{#N/A,#N/A,FALSE,"ExitStratigy"}</definedName>
    <definedName name="sfer_1_1" hidden="1">{#N/A,#N/A,FALSE,"ExitStratigy"}</definedName>
    <definedName name="sfer_2" hidden="1">{#N/A,#N/A,FALSE,"ExitStratigy"}</definedName>
    <definedName name="SFV">[47]MOPL!#REF!</definedName>
    <definedName name="SFVQPROJID">#REF!</definedName>
    <definedName name="SGD">'[39]List of Drawdowns &amp; SWAPS'!#REF!</definedName>
    <definedName name="Sheet_Name">[23]Input!$B$19</definedName>
    <definedName name="Sheet1">#REF!</definedName>
    <definedName name="signassets">#REF!</definedName>
    <definedName name="signcorpexp">#REF!</definedName>
    <definedName name="Signed_Area">#REF!</definedName>
    <definedName name="signequity">#REF!</definedName>
    <definedName name="signliab">#REF!</definedName>
    <definedName name="signliab1">#REF!</definedName>
    <definedName name="signpropexp">#REF!</definedName>
    <definedName name="signrevenue">#REF!</definedName>
    <definedName name="signstats">#REF!</definedName>
    <definedName name="SiiL_BuildCondition">'[126]Macro Codes'!$A$43:$A$46</definedName>
    <definedName name="SiiL_ConstructType">'[126]Macro Codes'!$A$28:$A$31</definedName>
    <definedName name="SiiL_DCF">'[126]Macro Codes'!$H$5:$H$13</definedName>
    <definedName name="SiiL_LoanStruct">'[126]Macro Codes'!$A$20:$A$21</definedName>
    <definedName name="SiiL_Market">'[126]Macro Codes'!$I$5:$I$13</definedName>
    <definedName name="SiiL_RelToBor">'[126]Macro Codes'!$A$25:$A$26</definedName>
    <definedName name="SiiL_VarWorkSheet">'[126]Macro Codes'!$G$5:$G$13</definedName>
    <definedName name="SiiL_YesNo">'[126]Macro Codes'!$A$53:$A$54</definedName>
    <definedName name="slrkjfu" hidden="1">{#N/A,#N/A,FALSE,"PropertyInfo"}</definedName>
    <definedName name="slrkjfu_1" hidden="1">{#N/A,#N/A,FALSE,"PropertyInfo"}</definedName>
    <definedName name="slrkjfu_1_1" hidden="1">{#N/A,#N/A,FALSE,"PropertyInfo"}</definedName>
    <definedName name="slrkjfu_2" hidden="1">{#N/A,#N/A,FALSE,"PropertyInfo"}</definedName>
    <definedName name="SM">#REF!</definedName>
    <definedName name="sort" hidden="1">#REF!</definedName>
    <definedName name="sortsheet2">#REF!</definedName>
    <definedName name="Southeast______________________Baltimore______________________bal00101_A________Patapsco_Dist._Ctr.__1_National_Capital_Industries__Inc.__27337_27337_Leased_08_31_2006">[48]CSV!#REF!</definedName>
    <definedName name="Southeast______________________Baltimore______________________bal00101_A________Patapsco_Dist._Ctr.__1_Valleywood_Industries__Inc.__27337_27337_Leased_02_28_2001">[48]CSV!#REF!</definedName>
    <definedName name="Southeast______________________Baltimore______________________bal00101_B________Patapsco_Dist._Ctr.__1_Triple_C_Wholesalers__Inc.__41801_41801_Leased_11_30_2007">[48]CSV!#REF!</definedName>
    <definedName name="Southeast______________________Baltimore______________________bal00101_C________Patapsco_Dist._Ctr.__1_H.R._Nicholson_Company__Inc.__27137_27137_Leased_09_30_2003_09_30_2003_01_01_2004__Leased_NNNPM_36_0_3.01_3.15____.5__0_________0_0_0_0_0_0_0_____0__0">[48]CSV!#REF!</definedName>
    <definedName name="Southeast______________________Baltimore______________________bal00201_7445A____Airport_Commons_Dist._Ctr.__1_International_Paper_Company__117759_117759_Leased_04_30_2003_04_30_2003_05_01_2003__Leased_MGPM_60_0_4.15_4.73____1.01__0_________0_0_0_0_0_0_0_0">[48]CSV!#REF!</definedName>
    <definedName name="Southeast______________________Baltimore______________________bal00201_7445L____Airport_Commons_Dist._Ctr.__1_A___M_Warehouses__Inc.__63632_63632_Leased_04_30_2003_04_30_2003_05_01_2003__Leased_MGPM_63_0_4.15_4.73____1.01__0_________0_0_0_0_0_0_0_0_0_0_0">[48]CSV!#REF!</definedName>
    <definedName name="Southeast______________________Baltimore______________________bal00201_7445L____Airport_Commons_Dist._Ctr.__1_International_Paper_Company__63632_63632_Leased_04_30_2003_04_30_2003_05_01_2003__Leased_MGPM_63_0_4.15_4.73____1.01__0_________0_0_0_0_0_0_0_0_0">[48]CSV!#REF!</definedName>
    <definedName name="Southeast______________________Baltimore______________________bal00201_7445R_V__Airport_Commons_Dist._Ctr.__1_A___M_Warehouses__Inc.__55359_0_Leased_12_06_1999________0_0____0__0_________0_0_0_0_0_0_0_0_0_0_0_0_0_0_0">[48]CSV!#REF!</definedName>
    <definedName name="Southeast______________________Baltimore______________________bal00201_7445R_V__Airport_Commons_Dist._Ctr.__1_Greenmount_Moving___Storage__Inc.__55359_0_Leased_08_31_2012________0_0____0__0_________0_0_0_0_0_0_0_0_0_0_0_0_0_0_0">[48]CSV!#REF!</definedName>
    <definedName name="Southeast______________________Baltimore______________________bal00201_7445R_V__Airport_Commons_Dist._Ctr.__1_United_Stationers_Supply_Co.__55359_0_Leased_05_31_2001________0_0____0__0_________0_0_0_0_0_0_0_0_0_0_0_0_0_0_0">[48]CSV!#REF!</definedName>
    <definedName name="Southeast______________________Baltimore______________________bal00202_7447A____Airport_Commons_Dist._Ctr.__2_Bluecurrent__Inc.__20147_20147_Leased_05_31_2005">[48]CSV!#REF!</definedName>
    <definedName name="Southeast______________________Baltimore______________________bal00202_7447A____Airport_Commons_Dist._Ctr.__2_Graham_Field_Health_Products__20147_20147_Leased_05_31_2002">[48]CSV!#REF!</definedName>
    <definedName name="Southeast______________________Baltimore______________________bal00202_7447E____Airport_Commons_Dist._Ctr.__2_Schenker__Inc.__14250_14250_Leased_10_31_2003_10_31_2003_04_01_2004__Leased_NNNPM_12_0_5.45_5.45____0__0_________0_0_0_0_0_0_0_0_0_0_0_0_0_0_0">[48]CSV!#REF!</definedName>
    <definedName name="Southeast______________________Baltimore______________________bal00202_7447K____Airport_Commons_Dist._Ctr.__2_Empire_Home_Services__LLC__37597_37597_Leased_05_31_2007">[48]CSV!#REF!</definedName>
    <definedName name="Southeast______________________Baltimore______________________bal00202_7447K____Airport_Commons_Dist._Ctr.__2_Lagasse_Brothers__Inc.__37597_37597_Leased_04_30_2002">[48]CSV!#REF!</definedName>
    <definedName name="Southeast______________________Baltimore______________________bal00301_6635_____Meadowridge_Dist._Ctr.__1_APL_Logistics__185500_185500_Leased_02_29_2004">[48]CSV!#REF!</definedName>
    <definedName name="Southeast______________________Baltimore______________________bal00302_1________Meadowridge_Dist._Ctr.__2___74800_74800_Vacant">[48]CSV!#REF!</definedName>
    <definedName name="Southeast______________________Baltimore______________________bal00303_101______Meadowridge_Dist._Ctr.__3_Walter_J._Mueller__Inc.__14317_14317_Leased_03_31_2006">[48]CSV!#REF!</definedName>
    <definedName name="Southeast______________________Baltimore______________________bal00303_103______Meadowridge_Dist._Ctr.__3_Smart_Mail___LLC__36199_36199_Leased_12_31_2005">[48]CSV!#REF!</definedName>
    <definedName name="Southeast______________________Baltimore______________________bal00303_104______Meadowridge_Dist._Ctr.__3_Graebel_Mid_Atlantic_Movers__Inc.__28684_28684_Leased_01_31_2006">[48]CSV!#REF!</definedName>
    <definedName name="Southeast______________________Baltimore______________________bal00303_105______Meadowridge_Dist._Ctr.__3_ProLogis__3200_3200_Leased_09_30_2005">[48]CSV!#REF!</definedName>
    <definedName name="Southeast______________________Baltimore______________________bal00304_1________Meadowridge_Dist._Ctr.__4_Best_Buy_Stores__LP__220800_220800_Leased_04_30_2010">[48]CSV!#REF!</definedName>
    <definedName name="Southeast______________________Baltimore______________________bal00401_3101_____DeSoto_Business_Park__1_Pierce_Leahy_Corporation__54000_54000_Leased_01_31_2013">[48]CSV!#REF!</definedName>
    <definedName name="Southeast______________________Baltimore______________________bal00401_3111_____DeSoto_Business_Park__1_Frederick_P._Winner__Ltd.__64800_64800_Leased_04_30_2003_04_30_2003_10_01_2003__Leased_NNNPM_36_0_3.75_3.9____.2__0_________0_0_0_0_0_0_0_0_0_0_0_0_0_0">[48]CSV!#REF!</definedName>
    <definedName name="Southeast______________________Baltimore______________________bal00401_3111_____DeSoto_Business_Park__1_Jesco__Inc.__64800_64800_Leased_04_30_2003_04_30_2003_10_01_2003__Leased_NNNPM_36_0_3.75_3.9____.2__0_________0_0_0_0_0_0_0_0_0_0_0_0_0_0_0">[48]CSV!#REF!</definedName>
    <definedName name="Southeast______________________Baltimore______________________bal00401_3129_____DeSoto_Business_Park__1_Barnett_Brass___Copper__Inc.__16200_16200_Leased">[48]CSV!#REF!</definedName>
    <definedName name="Southeast______________________Baltimore______________________bal00401_3129_____DeSoto_Business_Park__1_Pierce_Leahy_Corporation__16200_16200_Leased_01_31_2013">[48]CSV!#REF!</definedName>
    <definedName name="Southeast______________________Baltimore______________________bal00402_1100_____DeSoto_Business_Park__2_A_and_H_Express_Inc.__5400_0_Leased_11_30_2000______0_0_0_0____0__0_________0_0_0_0_0_0_0_0_0_0_0_0_0_0_0">[48]CSV!#REF!</definedName>
    <definedName name="Southeast______________________Baltimore______________________bal00402_1100_____DeSoto_Business_Park__2_Best_Buy_Co.__Inc.__5400_0_Leased_06_03_2000______0_0_0_0____0__0_________0_0_0_0_0_0_0_0_0_0_0_0_0_0_0">[48]CSV!#REF!</definedName>
    <definedName name="Southeast______________________Baltimore______________________bal00402_1100_____DeSoto_Business_Park__2_Class_Act__Incorporated__5400_0_Leased_08_31_2005______0_0_0_0____0__0_________0_0_0_0_0_0_0_0_0_0_0_0_0_0_0">[48]CSV!#REF!</definedName>
    <definedName name="Southeast______________________Baltimore______________________bal00402_1102_____DeSoto_Business_Park__2_A_and_H_Express__Inc.__5400_5400_Leased_06_30_2002_06_30_2002_07_01_2003__Vacant_NNNPM_36_0_4.55_4.15____1.75__0_________0_0_0_0_0_0_0_0_0_0_0_0_0_0_0">[48]CSV!#REF!</definedName>
    <definedName name="Southeast______________________Baltimore______________________bal00402_1102_____DeSoto_Business_Park__2_BPS_Industries__Inc.__5400_5400_Leased_06_30_2002_06_30_2002_07_01_2003__Vacant_NNNPM_36_0_4.55_4.15____1.75__0_________0_0_0_0_0_0_0_0_0_0_0_0_0_0_0">[48]CSV!#REF!</definedName>
    <definedName name="Southeast______________________Baltimore______________________bal00402_1104_____DeSoto_Business_Park__2_Guardian_Mechanical_Services__Inc.__5400_5400_Leased_08_31_2004">[48]CSV!#REF!</definedName>
    <definedName name="Southeast______________________Baltimore______________________bal00402_1110_____DeSoto_Business_Park__2_Advantage_Web_Press_LLC__16200_16200_Leased_09_30_2000">[48]CSV!#REF!</definedName>
    <definedName name="Southeast______________________Baltimore______________________bal00402_1110_____DeSoto_Business_Park__2_Professional_Moving_Services__Inc.__16200_16200_Leased_09_30_2005">[48]CSV!#REF!</definedName>
    <definedName name="Southeast______________________Baltimore______________________bal00402_1112_____DeSoto_Business_Park__2_Fiber_Products_Industrial__Inc.__21600_0_Leased_11_30_2005________0_0____0__0_________0_0_0_0_0_0_0_0_0_0_0_0_0_0_0">[48]CSV!#REF!</definedName>
    <definedName name="Southeast______________________Baltimore______________________bal00402_1120_____DeSoto_Business_Park__2_Restyle__Incorporated__5400_5400_Leased_02_29_2004">[48]CSV!#REF!</definedName>
    <definedName name="Southeast______________________Baltimore______________________bal00402_1122_____DeSoto_Business_Park__2_Gentek_Building_Products__Inc.__32400_32400_Leased_11_30_2002_11_30_2002_12_01_2002__Leased_NNNPM_36_0_3.52_4.07____.16__0_________0_0_0_0_0_0_0_0_0_0">[48]CSV!#REF!</definedName>
    <definedName name="Southeast______________________Baltimore______________________bal00403_1101_____DeSoto_Business_Park__3_John_H._Frischkorn__Jr.__Incorporated__5400_0_Leased_08_31_2005________0_0____0__0_________0_0_0_0_0_0_0_0_0_0_0_0_0_0">[48]CSV!#REF!</definedName>
    <definedName name="Southeast______________________Baltimore______________________bal00403_1103_____DeSoto_Business_Park__3_Industrial_Paper_Co_Inc__10800_10800_Leased_02_28_2003_02_28_2003_06_01_2003__Leased_NNNPM_36_0_3.8_4____.4__0_________0_0_0_0_0_0_0_0_0_0_0_0_0_0_0">[48]CSV!#REF!</definedName>
    <definedName name="Southeast______________________Baltimore______________________bal00403_1103_____DeSoto_Business_Park__3_Limonta_Home_Incorporated__10800_10800_Leased_02_28_2003_02_28_2003_06_01_2003__Leased_NNNPM_36_0_3.8_4____.4__0_________0_0_0_0_0_0_0_0_0_0_0_0_0_0_0">[48]CSV!#REF!</definedName>
    <definedName name="Southeast______________________Baltimore______________________bal00403_1107_____DeSoto_Business_Park__3_New_City_Optical_Company__Inc.__10800_10800_Leased_12_31_2004">[48]CSV!#REF!</definedName>
    <definedName name="Southeast______________________Baltimore______________________bal00403_1111_____DeSoto_Business_Park__3_Arundel_Fuel_Injection_Corp.__5400_5400_Leased_09_30_2005">[48]CSV!#REF!</definedName>
    <definedName name="Southeast______________________Baltimore______________________bal00403_1113_____DeSoto_Business_Park__3_PK_International_Co.__Inc.__10800_10800_Leased_04_30_2004">[48]CSV!#REF!</definedName>
    <definedName name="Southeast______________________Baltimore______________________bal00403_1117_____DeSoto_Business_Park__3_Vinnell_Corporation__10800_10800_Leased_09_30_2003_09_30_2003_01_01_2004__Leased_MGPM_36_0_3.35_3.45____.25__0_________0_0_0_0_0_0_0_0_0_0_0_0_0_0_0">[48]CSV!#REF!</definedName>
    <definedName name="Southeast______________________Baltimore______________________bal00403_1123_____DeSoto_Business_Park__3_Frederick_P._Winner__Ltd.__10800_0_Leased_05_31_2002________0_0____0__0_________0_0_0_0_0_0_0_0_0_0_0_0_0_0">[48]CSV!#REF!</definedName>
    <definedName name="Southeast______________________Baltimore______________________bal00403_1123_____DeSoto_Business_Park__3_I_M_C_Insulation_Materials__10800_0_Leased_08_31_1999________0_0____0__0_________0_0_0_0_0_0_0_0_0_0_0_0_0_0">[48]CSV!#REF!</definedName>
    <definedName name="Southeast______________________Baltimore______________________bal00403_1123_____DeSoto_Business_Park__3_St._Vincent_de_Paul_Society_of_Baltimore__10800_0_Leased_09_30_2005________0_0____0__0_________0_0_0_0_0_0_0_0_0_0_0_0_0_0">[48]CSV!#REF!</definedName>
    <definedName name="Southeast______________________Baltimore______________________bal00403_1123_____DeSoto_Business_Park__3_Valleywood_Industries__Inc.__10800_0_Leased_11_30_2000________0_0____0__0_________0_0_0_0_0_0_0_0_0_0_0_0_0_0">[48]CSV!#REF!</definedName>
    <definedName name="Southeast______________________Baltimore______________________bal00403_1131_____DeSoto_Business_Park__3_Cadillac_Moving_Company__Inc.__16200_16200_Leased_12_31_2005">[48]CSV!#REF!</definedName>
    <definedName name="Southeast______________________Baltimore______________________bal00403_1131_____DeSoto_Business_Park__3_Medco_Tools__16200_16200_Leased">[48]CSV!#REF!</definedName>
    <definedName name="Southeast______________________Baltimore______________________bal00403_1131_____DeSoto_Business_Park__3_Valleywood_Industries__Inc.__16200_16200_Leased_11_30_2000">[48]CSV!#REF!</definedName>
    <definedName name="Southeast______________________Baltimore______________________bal00403_1133_____DeSoto_Business_Park__3_American_Office_Equipment_Company__Inc.__5400_5400_Leased_03_31_2005">[48]CSV!#REF!</definedName>
    <definedName name="Southeast______________________Baltimore______________________bal00403_1133_____DeSoto_Business_Park__3_Jesco__Inc.__5400_5400_Leased">[48]CSV!#REF!</definedName>
    <definedName name="Southeast______________________Baltimore______________________bal00403_1133_____DeSoto_Business_Park__3_Jesco__Inc.__5400_5400_Leased_02_28_2002">[48]CSV!#REF!</definedName>
    <definedName name="Southeast______________________Baltimore______________________bal00403_BUDG1____DeSoto_Business_Park__3_FP_Winner_temporary__5400_5400_Leased_06_30_2002_06_30_2002_07_01_2003__Vacant_NNNPM_36_0_3.9_3.9____1__0_________0_0_0_0_0_0_0_0_0_0_0_0_0_0_0">[48]CSV!#REF!</definedName>
    <definedName name="Southeast______________________Baltimore______________________bal00404_1000_____DeSoto_Business_Park__4_ProLogis_Trust__0_0_Leased_06_16_2000">[48]CSV!#REF!</definedName>
    <definedName name="Southeast______________________Baltimore______________________bal00404_1002_____DeSoto_Business_Park__4_Alexandria_Packaging___Supply_Co.__10800_10800_Leased_12_31_2000">[48]CSV!#REF!</definedName>
    <definedName name="Southeast______________________Baltimore______________________bal00404_1002_____DeSoto_Business_Park__4_Casablanca_Marketing__Inc.__10800_10800_Leased_08_31_2004">[48]CSV!#REF!</definedName>
    <definedName name="Southeast______________________Baltimore______________________bal00404_1002_____DeSoto_Business_Park__4_Chesapeake_Furniture__10800_10800_Leased_10_31_1999">[48]CSV!#REF!</definedName>
    <definedName name="Southeast______________________Baltimore______________________bal00404_1004_____DeSoto_Business_Park__4_Fisher_Building_Products_Company__5400_5400_Leased_03_31_2004">[48]CSV!#REF!</definedName>
    <definedName name="Southeast______________________Baltimore______________________bal00404_1006_____DeSoto_Business_Park__4_Castle_Wholesalers_of_Maryland__Inc.__32544_32544_Leased_05_31_2003_05_31_2003_06_01_2003__Leased_MGPM_36_0_3.86_3.95____.15__0_________.46_.08_0_0_0_0">[48]CSV!#REF!</definedName>
    <definedName name="Southeast______________________Baltimore______________________bal00404_1012_____DeSoto_Business_Park__4_Barnett__Inc.__32856_32856_Leased_06_30_2006">[48]CSV!#REF!</definedName>
    <definedName name="Southeast______________________Baltimore______________________bal00404_1012_____DeSoto_Business_Park__4_Felmor_Corporation__32856_32856_Leased">[48]CSV!#REF!</definedName>
    <definedName name="Southeast______________________Baltimore______________________bal00404_1018_____DeSoto_Business_Park__4_Medco_Tool_of_Baltimore__Inc.__37200_37200_Leased_04_30_2006">[48]CSV!#REF!</definedName>
    <definedName name="Southeast______________________Baltimore______________________bal00405_1001_____DeSoto_Business_Park__5_Vendlink__L.L.C.__10800_10800_Leased_03_31_2003_03_31_2003_08_01_2003__Leased_NNNPM_36_0_3.57_3.9____.5__0_________0_0_0_0_0_0_0_0_0_0_0_0_0_0_0">[48]CSV!#REF!</definedName>
    <definedName name="Southeast______________________Baltimore______________________bal00405_1005_____DeSoto_Business_Park__5_Arundel_Fuel_Injection_Corp.__5400_5400_Leased_09_30_2005">[48]CSV!#REF!</definedName>
    <definedName name="Southeast______________________Baltimore______________________bal00405_1007_____DeSoto_Business_Park__5_Artistic_Elevator_Interiors__Inc.__10800_10800_Leased_04_30_2008">[48]CSV!#REF!</definedName>
    <definedName name="Southeast______________________Baltimore______________________bal00405_1007_____DeSoto_Business_Park__5_Dominion_Door___Hardware__Inc.__10800_10800_Leased_02_28_2002">[48]CSV!#REF!</definedName>
    <definedName name="Southeast______________________Baltimore______________________bal00405_1011_____DeSoto_Business_Park__5_The_King_Tile_Company__5400_5400_Leased_02_28_2006">[48]CSV!#REF!</definedName>
    <definedName name="Southeast______________________Baltimore______________________bal00405_1013_____DeSoto_Business_Park__5_A.Scone_Co.__5400_5400_Leased_11_30_2005">[48]CSV!#REF!</definedName>
    <definedName name="Southeast______________________Baltimore______________________bal00405_1015_____DeSoto_Business_Park__5_Lifetouch_Nat_l._School_Studios__Inc.__21600_21600_Leased_06_30_2007">[48]CSV!#REF!</definedName>
    <definedName name="Southeast______________________Baltimore______________________bal00405_1025_____DeSoto_Business_Park__5_Alliance_Mailing__Inc.__10800_10800_Leased_05_31_2004">[48]CSV!#REF!</definedName>
    <definedName name="Southeast______________________Baltimore______________________bal00405_1025_____DeSoto_Business_Park__5_Arnold_s_Factory_Supplies__Inc__10800_10800_Leased_12_31_2000">[48]CSV!#REF!</definedName>
    <definedName name="Southeast______________________Baltimore______________________bal00405_1027_____DeSoto_Business_Park__5_New_Mackenzie_Limited__Inc.__5400_5400_Leased_08_31_2003_08_31_2003_12_01_2003__Leased_NNNPM_36_0_4.25_4.35____.25__0_________0_0_0_0_0_0_0_0_0_0_0_0_0">[48]CSV!#REF!</definedName>
    <definedName name="Southeast______________________Baltimore______________________bal00405_1031_____DeSoto_Business_Park__5_Aireco_Supply__Inc.__10800_10800_Leased_11_30_2004">[48]CSV!#REF!</definedName>
    <definedName name="Southeast______________________Baltimore______________________bal00501_A________I_95_Dist._Ctr.__1_Neschen_Corporation__99904_99904_Leased_04_30_2009">[48]CSV!#REF!</definedName>
    <definedName name="Southeast______________________Baltimore______________________bal00501_B________I_95_Dist._Ctr.__1___0_0_Vacant">[48]CSV!#REF!</definedName>
    <definedName name="Southeast______________________Baltimore______________________bal00502_A________I_95_Dist._Ctr.__2_Mack_Trucks__Inc.__314025_314025_Leased_08_31_2016">[48]CSV!#REF!</definedName>
    <definedName name="Southeast______________________Baltimore______________________bal00502_B________I_95_Dist._Ctr.__2___0_0_Vacant">[48]CSV!#REF!</definedName>
    <definedName name="Southeast______________________Baltimore______________________bal00503_A________I_95_Dist._Ctr.__3_Service_Express__Inc.__40250_40250_Leased_06_30_2002_06_30_2002_10_01_2002__Leased_NNNPM_68_0_0_5.5____0__4.65_________0_0_0_0_0_0_0_0_0_0_0_0_0_0_0">[48]CSV!#REF!</definedName>
    <definedName name="Southeast______________________Baltimore______________________bal00503_BUDG_B___I_95_Dist._Ctr.__3___27370_27370_Vacant_06_30_2002_06_30_2002_07_01_2003__Vacant_NNNPM_36_0_0_5.35____0__3.75_________0_0_0_0_0_0_0_0_0_0_0_0_0_0_0">[48]CSV!#REF!</definedName>
    <definedName name="spot">'[127]Inputs and outputs'!$B$11</definedName>
    <definedName name="SpreadsheetBuilder_1" hidden="1">#REF!</definedName>
    <definedName name="SPRIORBS">[43]cover!$D$39</definedName>
    <definedName name="SPRIORIS">[43]cover!$D$40</definedName>
    <definedName name="sqft">#REF!</definedName>
    <definedName name="ss" hidden="1">#N/A</definedName>
    <definedName name="ｓｓ">#REF!</definedName>
    <definedName name="sssssssssss">[25]Data!$A$8:$AF$209</definedName>
    <definedName name="Stake">[128]Ctrl!$H$14</definedName>
    <definedName name="StampTax">#REF!</definedName>
    <definedName name="Start_Here">[48]CSV!#REF!</definedName>
    <definedName name="START_YEAR">[23]Input!$B$64</definedName>
    <definedName name="StartHere">[48]CSV!#REF!</definedName>
    <definedName name="stats">#REF!</definedName>
    <definedName name="Status">[53]I_Global!$E$26</definedName>
    <definedName name="Status_type_list">[53]I_Global!$D$45:$D$48</definedName>
    <definedName name="Stoneridge">[23]Property_Profile!$A$1:$V$59</definedName>
    <definedName name="STOP">#REF!</definedName>
    <definedName name="subgroup">[113]parameter!$A$2:$A$12</definedName>
    <definedName name="subgroup2">[43]cover!$D$7</definedName>
    <definedName name="subgroupytd">[129]cover!$D$38</definedName>
    <definedName name="subgroupytdlocal">[130]cover!$D$41</definedName>
    <definedName name="suc">[131]Sheet3!$A$1:$B$193</definedName>
    <definedName name="sum">'[116]Property Information'!$D$8:$IV$198</definedName>
    <definedName name="swag_eloc">[132]Inputs!#REF!</definedName>
    <definedName name="swag1">[132]Inputs!#REF!</definedName>
    <definedName name="swag2">[132]Inputs!#REF!</definedName>
    <definedName name="SWAP10">'[133]B (V) '!$G$6:$H$1048576</definedName>
    <definedName name="SWAP5">'[133]B (V) '!$J$6:$K$1048576</definedName>
    <definedName name="Sweep">[128]Ctrl!$H$30</definedName>
    <definedName name="t.t.t" hidden="1">{"賃貸事例比較法",#N/A,FALSE,"Sheet2";"賃貸条件",#N/A,FALSE,"Sheet2"}</definedName>
    <definedName name="t.t.t_1" hidden="1">{"賃貸事例比較法",#N/A,FALSE,"Sheet2";"賃貸条件",#N/A,FALSE,"Sheet2"}</definedName>
    <definedName name="t.t.t_1_1" hidden="1">{"賃貸事例比較法",#N/A,FALSE,"Sheet2";"賃貸条件",#N/A,FALSE,"Sheet2"}</definedName>
    <definedName name="t.t.t_2" hidden="1">{"賃貸事例比較法",#N/A,FALSE,"Sheet2";"賃貸条件",#N/A,FALSE,"Sheet2"}</definedName>
    <definedName name="T_PropertyType">'[126]Macro Codes'!$D$5:$D$13</definedName>
    <definedName name="T_TERMS">#REF!</definedName>
    <definedName name="T_Type">#REF!</definedName>
    <definedName name="T_TypeNumber2">'[126]Macro Codes'!$E$5:$E$13</definedName>
    <definedName name="T101_RDY">#REF!</definedName>
    <definedName name="T102_RDY">#REF!</definedName>
    <definedName name="ta">#REF!</definedName>
    <definedName name="TableNames">[134]A!$A$3,[134]A!$A$17</definedName>
    <definedName name="tableofcontents">#REF!</definedName>
    <definedName name="TableTypes">[134]A!$B$3,[134]A!$B$17</definedName>
    <definedName name="tax">#REF!</definedName>
    <definedName name="TenantInfo">#REF!</definedName>
    <definedName name="TestIIL1">#N/A</definedName>
    <definedName name="TestIIL2">#N/A</definedName>
    <definedName name="TestIIL3">#N/A</definedName>
    <definedName name="text">[68]Data!$A$1:$A$163</definedName>
    <definedName name="TITLE">'[7]Central Assump'!$A$1</definedName>
    <definedName name="TodaysDate">[126]Input!$C$11</definedName>
    <definedName name="todoroki" hidden="1">[135]Budget!#REF!</definedName>
    <definedName name="Tolerance">[31]Inp!$G$40</definedName>
    <definedName name="TOTA196">[5]model!#REF!</definedName>
    <definedName name="TOTA295">[5]model!#REF!</definedName>
    <definedName name="TOTA296">[5]model!#REF!</definedName>
    <definedName name="Total_Costs">[35]Analysis!#REF!</definedName>
    <definedName name="TOTAL_SF">[35]Assumptions!$B$11</definedName>
    <definedName name="Total_SF2">[35]Assumptions!#REF!</definedName>
    <definedName name="ＴＰ" hidden="1">{"gain",#N/A,FALSE,"Focus"}</definedName>
    <definedName name="ＴＰ_1" hidden="1">{"gain",#N/A,FALSE,"Focus"}</definedName>
    <definedName name="ＴＰ_1_1" hidden="1">{"gain",#N/A,FALSE,"Focus"}</definedName>
    <definedName name="ＴＰ_2" hidden="1">{"gain",#N/A,FALSE,"Focus"}</definedName>
    <definedName name="tra">'[7]Pacific Assump'!$L$13</definedName>
    <definedName name="trailbalance">#REF!</definedName>
    <definedName name="transaction">#REF!</definedName>
    <definedName name="TransOpr">[27]Option!$F$6:$F$7</definedName>
    <definedName name="TWD">'[39]List of Drawdowns &amp; SWAPS'!#REF!</definedName>
    <definedName name="twn" hidden="1">{"Analysis of Non Group Investments",#N/A,TRUE,"Support";"Income And Gains",#N/A,TRUE,"Support";"Inter Coy Interest and Divs",#N/A,TRUE,"Support";"Divs paid and payable",#N/A,TRUE,"Support";"Amounts due to Group Coys",#N/A,TRUE,"Support";"Amounts due from Group Coys.",#N/A,TRUE,"Support";"Holdings In Group Coys",#N/A,TRUE,"Support";"Cash Flow",#N/A,TRUE,"Support";"Staff Nos.",#N/A,TRUE,"Support"}</definedName>
    <definedName name="type">#REF!</definedName>
    <definedName name="Type_List">[62]Type!$A$2:$A$6</definedName>
    <definedName name="Type_List_1">#REF!</definedName>
    <definedName name="uen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UFPrn20001129111535">#REF!</definedName>
    <definedName name="UFPrn20011121144933">#REF!</definedName>
    <definedName name="UFPrn20020614084457">#REF!</definedName>
    <definedName name="UFPrn20020813102223">#REF!</definedName>
    <definedName name="unit">[136]Input!$O$4</definedName>
    <definedName name="UNIT95">[5]model!#REF!</definedName>
    <definedName name="UnitCNo">#REF!</definedName>
    <definedName name="UnitName">[79]Input!$D$4</definedName>
    <definedName name="UnitNo">[79]Input!$D$3</definedName>
    <definedName name="unitsav100">[5]model!#REF!</definedName>
    <definedName name="unitsav101">[5]model!#REF!</definedName>
    <definedName name="unitsav102">[5]model!#REF!</definedName>
    <definedName name="unitsav103">[5]model!#REF!</definedName>
    <definedName name="unitsav104">[5]model!#REF!</definedName>
    <definedName name="unitsav105">[5]model!#REF!</definedName>
    <definedName name="unitsav106">[5]model!#REF!</definedName>
    <definedName name="unitsav107">[5]model!#REF!</definedName>
    <definedName name="unitsav197">[5]model!#REF!</definedName>
    <definedName name="unitsav198">[5]model!#REF!</definedName>
    <definedName name="unitsav199">[5]model!#REF!</definedName>
    <definedName name="unitsav200">[5]model!#REF!</definedName>
    <definedName name="unitsav201">[5]model!#REF!</definedName>
    <definedName name="unitsav202">[5]model!#REF!</definedName>
    <definedName name="unitsav203">[5]model!#REF!</definedName>
    <definedName name="unitsav204">[5]model!#REF!</definedName>
    <definedName name="unitsav205">[5]model!#REF!</definedName>
    <definedName name="unitsav206">[5]model!#REF!</definedName>
    <definedName name="unitsav207">[5]model!#REF!</definedName>
    <definedName name="unitsav297">[5]model!#REF!</definedName>
    <definedName name="unitsav298">[5]model!#REF!</definedName>
    <definedName name="unitsav299">[5]model!#REF!</definedName>
    <definedName name="UNITSORD196">[5]model!#REF!</definedName>
    <definedName name="University">#REF!</definedName>
    <definedName name="Untitled">#REF!</definedName>
    <definedName name="Up_Front_Costs">#REF!</definedName>
    <definedName name="upload220">#REF!</definedName>
    <definedName name="upload304">#REF!</definedName>
    <definedName name="USD">#REF!</definedName>
    <definedName name="USD_Rate">#REF!</definedName>
    <definedName name="USDCNY">#REF!</definedName>
    <definedName name="USDJPY">#REF!</definedName>
    <definedName name="USDSGD">#REF!</definedName>
    <definedName name="USFundfee">[137]cover!$D$38</definedName>
    <definedName name="USGAAP">#REF!</definedName>
    <definedName name="USGAAPD_YTD">'[26]1.Trial Balance'!$Z$118:$Z$119</definedName>
    <definedName name="Utility">#REF!</definedName>
    <definedName name="UtilityDetail">#REF!</definedName>
    <definedName name="uu">'[7]Southeast Assump'!$L$17</definedName>
    <definedName name="UW_towerC" hidden="1">{"MonthlyRentRoll",#N/A,FALSE,"RentRoll"}</definedName>
    <definedName name="UW_towerC_1" hidden="1">{"MonthlyRentRoll",#N/A,FALSE,"RentRoll"}</definedName>
    <definedName name="UW_towerC_1_1" hidden="1">{"MonthlyRentRoll",#N/A,FALSE,"RentRoll"}</definedName>
    <definedName name="UW_towerC_2" hidden="1">{"MonthlyRentRoll",#N/A,FALSE,"RentRoll"}</definedName>
    <definedName name="v" hidden="1">#REF!</definedName>
    <definedName name="ValidName">'[138]Name List'!$B$1:$B$4</definedName>
    <definedName name="ValidNames">'[138]Name List'!$B:$B</definedName>
    <definedName name="VALRA1">[5]model!#REF!</definedName>
    <definedName name="VALRN1">[5]model!#REF!</definedName>
    <definedName name="VALRN10">[5]model!#REF!</definedName>
    <definedName name="VALRN11">[5]model!#REF!</definedName>
    <definedName name="VALRN12">[5]model!#REF!</definedName>
    <definedName name="VALRN2">[5]model!#REF!</definedName>
    <definedName name="VALRN3">[5]model!#REF!</definedName>
    <definedName name="VALRN4">[5]model!#REF!</definedName>
    <definedName name="VALRN5">[5]model!#REF!</definedName>
    <definedName name="VALRN6">[5]model!#REF!</definedName>
    <definedName name="VALRN7">[5]model!#REF!</definedName>
    <definedName name="VALRN8">[5]model!#REF!</definedName>
    <definedName name="VALRN9">[5]model!#REF!</definedName>
    <definedName name="VALRQ1">[5]model!#REF!</definedName>
    <definedName name="VALRQ2">[5]model!#REF!</definedName>
    <definedName name="VALRQ3">[5]model!#REF!</definedName>
    <definedName name="VALRS1">[5]model!#REF!</definedName>
    <definedName name="VALRS2">[5]model!#REF!</definedName>
    <definedName name="VALRS3">[5]model!#REF!</definedName>
    <definedName name="VALRS4">[5]model!#REF!</definedName>
    <definedName name="VALRV1">[5]model!#REF!</definedName>
    <definedName name="VALRV2">[5]model!#REF!</definedName>
    <definedName name="VALRV3">[5]model!#REF!</definedName>
    <definedName name="VALRV4">[5]model!#REF!</definedName>
    <definedName name="VALRW1">[5]model!#REF!</definedName>
    <definedName name="value">3</definedName>
    <definedName name="Ver">[53]I_Global!$E$28</definedName>
    <definedName name="versionno">1</definedName>
    <definedName name="view">[139]range!$G$2:$G$5</definedName>
    <definedName name="vru" hidden="1">{"AnnualRentRoll",#N/A,FALSE,"RentRoll"}</definedName>
    <definedName name="vru_1" hidden="1">{"AnnualRentRoll",#N/A,FALSE,"RentRoll"}</definedName>
    <definedName name="vru_1_1" hidden="1">{"AnnualRentRoll",#N/A,FALSE,"RentRoll"}</definedName>
    <definedName name="vru_2" hidden="1">{"AnnualRentRoll",#N/A,FALSE,"RentRoll"}</definedName>
    <definedName name="VTM_79202" hidden="1">#REF!</definedName>
    <definedName name="VTM_79203" hidden="1">#REF!</definedName>
    <definedName name="VTM_79204" hidden="1">#REF!</definedName>
    <definedName name="VTM_79205" hidden="1">#REF!</definedName>
    <definedName name="VTM_79206" hidden="1">#REF!</definedName>
    <definedName name="VTM_79207" hidden="1">#REF!</definedName>
    <definedName name="VTM_79208" hidden="1">#REF!</definedName>
    <definedName name="VTM_79209" hidden="1">#REF!</definedName>
    <definedName name="VTM_79210" hidden="1">#REF!</definedName>
    <definedName name="VTM_79211" hidden="1">#REF!</definedName>
    <definedName name="VTM_79212" hidden="1">#REF!</definedName>
    <definedName name="VTM_79213" hidden="1">#REF!</definedName>
    <definedName name="VTM_79214" hidden="1">#REF!</definedName>
    <definedName name="VTM_79216" hidden="1">#REF!</definedName>
    <definedName name="vvv" hidden="1">{"1998",#N/A,FALSE,"1998"}</definedName>
    <definedName name="vx">'[7]NoAm Assump'!$L$13</definedName>
    <definedName name="w" hidden="1">{"summary",#N/A,TRUE,"Focus";"interestexpense",#N/A,TRUE,"Focus";"interestincome",#N/A,TRUE,"Focus";"dividend",#N/A,TRUE,"Focus";"feeincome",#N/A,TRUE,"Focus";"gain",#N/A,TRUE,"Focus"}</definedName>
    <definedName name="w_1" hidden="1">{"summary",#N/A,TRUE,"Focus";"interestexpense",#N/A,TRUE,"Focus";"interestincome",#N/A,TRUE,"Focus";"dividend",#N/A,TRUE,"Focus";"feeincome",#N/A,TRUE,"Focus";"gain",#N/A,TRUE,"Focus"}</definedName>
    <definedName name="w_1_1" hidden="1">{"summary",#N/A,TRUE,"Focus";"interestexpense",#N/A,TRUE,"Focus";"interestincome",#N/A,TRUE,"Focus";"dividend",#N/A,TRUE,"Focus";"feeincome",#N/A,TRUE,"Focus";"gain",#N/A,TRUE,"Focus"}</definedName>
    <definedName name="w_2" hidden="1">{"summary",#N/A,TRUE,"Focus";"interestexpense",#N/A,TRUE,"Focus";"interestincome",#N/A,TRUE,"Focus";"dividend",#N/A,TRUE,"Focus";"feeincome",#N/A,TRUE,"Focus";"gain",#N/A,TRUE,"Focus"}</definedName>
    <definedName name="we" hidden="1">{#N/A,#N/A,FALSE,"OperatingAssumptions"}</definedName>
    <definedName name="we_1" hidden="1">{#N/A,#N/A,FALSE,"OperatingAssumptions"}</definedName>
    <definedName name="we_1_1" hidden="1">{#N/A,#N/A,FALSE,"OperatingAssumptions"}</definedName>
    <definedName name="we_2" hidden="1">{#N/A,#N/A,FALSE,"OperatingAssumptions"}</definedName>
    <definedName name="wen" hidden="1">{"Assumptions",#N/A,FALSE,"input page"}</definedName>
    <definedName name="werr" hidden="1">{#N/A,#N/A,FALSE,"OperatingAssumptions"}</definedName>
    <definedName name="werr_1" hidden="1">{#N/A,#N/A,FALSE,"OperatingAssumptions"}</definedName>
    <definedName name="werr_1_1" hidden="1">{#N/A,#N/A,FALSE,"OperatingAssumptions"}</definedName>
    <definedName name="werr_2" hidden="1">{#N/A,#N/A,FALSE,"OperatingAssumptions"}</definedName>
    <definedName name="WHT">[128]Ctrl!$H$13</definedName>
    <definedName name="WOFE_3_act_output_">#REF!</definedName>
    <definedName name="woo" hidden="1">{"賃貸事例比較法",#N/A,FALSE,"Sheet2";"賃貸条件",#N/A,FALSE,"Sheet2"}</definedName>
    <definedName name="woo_1" hidden="1">{"賃貸事例比較法",#N/A,FALSE,"Sheet2";"賃貸条件",#N/A,FALSE,"Sheet2"}</definedName>
    <definedName name="woo_1_1" hidden="1">{"賃貸事例比較法",#N/A,FALSE,"Sheet2";"賃貸条件",#N/A,FALSE,"Sheet2"}</definedName>
    <definedName name="woo_2" hidden="1">{"賃貸事例比較法",#N/A,FALSE,"Sheet2";"賃貸条件",#N/A,FALSE,"Sheet2"}</definedName>
    <definedName name="worksheet_signature">#REF!</definedName>
    <definedName name="worksheetpage1">#REF!</definedName>
    <definedName name="worksheetpage2">#REF!</definedName>
    <definedName name="wrn.1998." hidden="1">{"1998",#N/A,FALSE,"1998"}</definedName>
    <definedName name="wrn.1999." hidden="1">{"1999",#N/A,FALSE,"1999"}</definedName>
    <definedName name="wrn.2000." hidden="1">{"2000",#N/A,FALSE,"2000"}</definedName>
    <definedName name="wrn.2001." hidden="1">{"2001",#N/A,FALSE,"2001"}</definedName>
    <definedName name="wrn.310._.rec.." hidden="1">{"rec. of 310",#N/A,FALSE,"Resanal"}</definedName>
    <definedName name="wrn.310._.rec.._1" hidden="1">{"rec. of 310",#N/A,FALSE,"Resanal"}</definedName>
    <definedName name="wrn.310._.rec.._2" hidden="1">{"rec. of 310",#N/A,FALSE,"Resanal"}</definedName>
    <definedName name="wrn.310._.rec.._3" hidden="1">{"rec. of 310",#N/A,FALSE,"Resanal"}</definedName>
    <definedName name="wrn.310._.rec.._4" hidden="1">{"rec. of 310",#N/A,FALSE,"Resanal"}</definedName>
    <definedName name="wrn.310._.rec.._5" hidden="1">{"rec. of 310",#N/A,FALSE,"Resanal"}</definedName>
    <definedName name="wrn.ALL." hidden="1">{"Assumptions",#N/A,FALSE,"input page";"1998",#N/A,FALSE,"1998";"1999",#N/A,FALSE,"1999";"2000",#N/A,FALSE,"2000";"2001",#N/A,FALSE,"2001"}</definedName>
    <definedName name="wrn.AnnualRentRoll" hidden="1">{"AnnualRentRoll",#N/A,FALSE,"RentRoll"}</definedName>
    <definedName name="wrn.AnnualRentRoll." hidden="1">{"AnnualRentRoll",#N/A,FALSE,"RentRoll"}</definedName>
    <definedName name="wrn.AnnualRentRoll._1" hidden="1">{"AnnualRentRoll",#N/A,FALSE,"RentRoll"}</definedName>
    <definedName name="wrn.AnnualRentRoll._1_1" hidden="1">{"AnnualRentRoll",#N/A,FALSE,"RentRoll"}</definedName>
    <definedName name="wrn.AnnualRentRoll._2" hidden="1">{"AnnualRentRoll",#N/A,FALSE,"RentRoll"}</definedName>
    <definedName name="wrn.AnnualRentRoll_1" hidden="1">{"AnnualRentRoll",#N/A,FALSE,"RentRoll"}</definedName>
    <definedName name="wrn.AnnualRentRoll_1_1" hidden="1">{"AnnualRentRoll",#N/A,FALSE,"RentRoll"}</definedName>
    <definedName name="wrn.AnnualRentRoll_2" hidden="1">{"AnnualRentRoll",#N/A,FALSE,"RentRoll"}</definedName>
    <definedName name="wrn.Assumptions." hidden="1">{"Assumptions",#N/A,FALSE,"input page"}</definedName>
    <definedName name="wrn.Currency._.Analysis." hidden="1">{"Analysis of Assets_Liabilities",#N/A,FALSE,"ccy_anal";"Analysis of Investments",#N/A,FALSE,"ccy_anal"}</definedName>
    <definedName name="wrn.Currency._.Analysis._1" hidden="1">{"Analysis of Assets_Liabilities",#N/A,FALSE,"ccy_anal";"Analysis of Investments",#N/A,FALSE,"ccy_anal"}</definedName>
    <definedName name="wrn.Currency._.Analysis._2" hidden="1">{"Analysis of Assets_Liabilities",#N/A,FALSE,"ccy_anal";"Analysis of Investments",#N/A,FALSE,"ccy_anal"}</definedName>
    <definedName name="wrn.Currency._.Analysis._3" hidden="1">{"Analysis of Assets_Liabilities",#N/A,FALSE,"ccy_anal";"Analysis of Investments",#N/A,FALSE,"ccy_anal"}</definedName>
    <definedName name="wrn.Currency._.Analysis._4" hidden="1">{"Analysis of Assets_Liabilities",#N/A,FALSE,"ccy_anal";"Analysis of Investments",#N/A,FALSE,"ccy_anal"}</definedName>
    <definedName name="wrn.Currency._.Analysis._5" hidden="1">{"Analysis of Assets_Liabilities",#N/A,FALSE,"ccy_anal";"Analysis of Investments",#N/A,FALSE,"ccy_anal"}</definedName>
    <definedName name="wrn.Error._.Report." hidden="1">{"Error Report",#N/A,FALSE,"Report"}</definedName>
    <definedName name="wrn.Error._.Report._1" hidden="1">{"Error Report",#N/A,FALSE,"Report"}</definedName>
    <definedName name="wrn.Error._.Report._2" hidden="1">{"Error Report",#N/A,FALSE,"Report"}</definedName>
    <definedName name="wrn.Error._.Report._3" hidden="1">{"Error Report",#N/A,FALSE,"Report"}</definedName>
    <definedName name="wrn.Error._.Report._4" hidden="1">{"Error Report",#N/A,FALSE,"Report"}</definedName>
    <definedName name="wrn.Error._.Report._5" hidden="1">{"Error Report",#N/A,FALSE,"Report"}</definedName>
    <definedName name="wrn.ExitAndSalesAssumptions." hidden="1">{#N/A,#N/A,FALSE,"ExitStratigy"}</definedName>
    <definedName name="wrn.ExitAndSalesAssumptions._1" hidden="1">{#N/A,#N/A,FALSE,"ExitStratigy"}</definedName>
    <definedName name="wrn.ExitAndSalesAssumptions._1_1" hidden="1">{#N/A,#N/A,FALSE,"ExitStratigy"}</definedName>
    <definedName name="wrn.ExitAndSalesAssumptions._2" hidden="1">{#N/A,#N/A,FALSE,"ExitStratigy"}</definedName>
    <definedName name="wrn.gain." hidden="1">{"gain",#N/A,FALSE,"Focus"}</definedName>
    <definedName name="wrn.gain._1" hidden="1">{"gain",#N/A,FALSE,"Focus"}</definedName>
    <definedName name="wrn.gain._1_1" hidden="1">{"gain",#N/A,FALSE,"Focus"}</definedName>
    <definedName name="wrn.gain._2" hidden="1">{"gain",#N/A,FALSE,"Focus"}</definedName>
    <definedName name="wrn.Gross._.to._.Net._.Reconciliations." hidden="1">{"Full Gross to Net",#N/A,TRUE,"GtoN";"R_I Accepted from Group Coys",#N/A,TRUE,"GtoN";"R_I Ceded to Group Coys",#N/A,TRUE,"GtoN";"Closing Loss Reserves and Gross Claims Incurred",#N/A,TRUE,"GtoN"}</definedName>
    <definedName name="wrn.Gross._.to._.Net._.Reconciliations._1" hidden="1">{"Full Gross to Net",#N/A,TRUE,"GtoN";"R_I Accepted from Group Coys",#N/A,TRUE,"GtoN";"R_I Ceded to Group Coys",#N/A,TRUE,"GtoN";"Closing Loss Reserves and Gross Claims Incurred",#N/A,TRUE,"GtoN"}</definedName>
    <definedName name="wrn.Gross._.to._.Net._.Reconciliations._2" hidden="1">{"Full Gross to Net",#N/A,TRUE,"GtoN";"R_I Accepted from Group Coys",#N/A,TRUE,"GtoN";"R_I Ceded to Group Coys",#N/A,TRUE,"GtoN";"Closing Loss Reserves and Gross Claims Incurred",#N/A,TRUE,"GtoN"}</definedName>
    <definedName name="wrn.Gross._.to._.Net._.Reconciliations._3" hidden="1">{"Full Gross to Net",#N/A,TRUE,"GtoN";"R_I Accepted from Group Coys",#N/A,TRUE,"GtoN";"R_I Ceded to Group Coys",#N/A,TRUE,"GtoN";"Closing Loss Reserves and Gross Claims Incurred",#N/A,TRUE,"GtoN"}</definedName>
    <definedName name="wrn.Gross._.to._.Net._.Reconciliations._4" hidden="1">{"Full Gross to Net",#N/A,TRUE,"GtoN";"R_I Accepted from Group Coys",#N/A,TRUE,"GtoN";"R_I Ceded to Group Coys",#N/A,TRUE,"GtoN";"Closing Loss Reserves and Gross Claims Incurred",#N/A,TRUE,"GtoN"}</definedName>
    <definedName name="wrn.Gross._.to._.Net._.Reconciliations._5" hidden="1">{"Full Gross to Net",#N/A,TRUE,"GtoN";"R_I Accepted from Group Coys",#N/A,TRUE,"GtoN";"R_I Ceded to Group Coys",#N/A,TRUE,"GtoN";"Closing Loss Reserves and Gross Claims Incurred",#N/A,TRUE,"GtoN"}</definedName>
    <definedName name="wrn.LoanInformation." hidden="1">{#N/A,#N/A,FALSE,"LoanAssumptions"}</definedName>
    <definedName name="wrn.LoanInformation._1" hidden="1">{#N/A,#N/A,FALSE,"LoanAssumptions"}</definedName>
    <definedName name="wrn.LoanInformation._1_1" hidden="1">{#N/A,#N/A,FALSE,"LoanAssumptions"}</definedName>
    <definedName name="wrn.LoanInformation._2" hidden="1">{#N/A,#N/A,FALSE,"LoanAssumptions"}</definedName>
    <definedName name="wrn.lodging." hidden="1">{"p",#N/A,FALSE,"Sheet1";"p 2",#N/A,FALSE,"Sheet1";"p 3",#N/A,FALSE,"Sheet1"}</definedName>
    <definedName name="wrn.lodging._1" hidden="1">{"p",#N/A,FALSE,"Sheet1";"p 2",#N/A,FALSE,"Sheet1";"p 3",#N/A,FALSE,"Sheet1"}</definedName>
    <definedName name="wrn.lodging._1_1" hidden="1">{"p",#N/A,FALSE,"Sheet1";"p 2",#N/A,FALSE,"Sheet1";"p 3",#N/A,FALSE,"Sheet1"}</definedName>
    <definedName name="wrn.lodging._2" hidden="1">{"p",#N/A,FALSE,"Sheet1";"p 2",#N/A,FALSE,"Sheet1";"p 3",#N/A,FALSE,"Sheet1"}</definedName>
    <definedName name="wrn.Logo._.Exchange._.and._.Overview." hidden="1">{"Logo",#N/A,FALSE,"Logo";"Exchange",#N/A,FALSE,"Logo";#N/A,#N/A,FALSE,"overview"}</definedName>
    <definedName name="wrn.Logo._.Exchange._.and._.Overview._1" hidden="1">{"Logo",#N/A,FALSE,"Logo";"Exchange",#N/A,FALSE,"Logo";#N/A,#N/A,FALSE,"overview"}</definedName>
    <definedName name="wrn.Logo._.Exchange._.and._.Overview._2" hidden="1">{"Logo",#N/A,FALSE,"Logo";"Exchange",#N/A,FALSE,"Logo";#N/A,#N/A,FALSE,"overview"}</definedName>
    <definedName name="wrn.Logo._.Exchange._.and._.Overview._3" hidden="1">{"Logo",#N/A,FALSE,"Logo";"Exchange",#N/A,FALSE,"Logo";#N/A,#N/A,FALSE,"overview"}</definedName>
    <definedName name="wrn.Logo._.Exchange._.and._.Overview._4" hidden="1">{"Logo",#N/A,FALSE,"Logo";"Exchange",#N/A,FALSE,"Logo";#N/A,#N/A,FALSE,"overview"}</definedName>
    <definedName name="wrn.Logo._.Exchange._.and._.Overview._5" hidden="1">{"Logo",#N/A,FALSE,"Logo";"Exchange",#N/A,FALSE,"Logo";#N/A,#N/A,FALSE,"overview"}</definedName>
    <definedName name="wrn.MonthlyRentRoll." hidden="1">{"MonthlyRentRoll",#N/A,FALSE,"RentRoll"}</definedName>
    <definedName name="wrn.MonthlyRentRoll._1" hidden="1">{"MonthlyRentRoll",#N/A,FALSE,"RentRoll"}</definedName>
    <definedName name="wrn.MonthlyRentRoll._1_1" hidden="1">{"MonthlyRentRoll",#N/A,FALSE,"RentRoll"}</definedName>
    <definedName name="wrn.MonthlyRentRoll._2" hidden="1">{"MonthlyRentRoll",#N/A,FALSE,"RentRoll"}</definedName>
    <definedName name="wrn.OperatingAssumtions." hidden="1">{#N/A,#N/A,FALSE,"OperatingAssumptions"}</definedName>
    <definedName name="wrn.OperatingAssumtions._1" hidden="1">{#N/A,#N/A,FALSE,"OperatingAssumptions"}</definedName>
    <definedName name="wrn.OperatingAssumtions._1_1" hidden="1">{#N/A,#N/A,FALSE,"OperatingAssumptions"}</definedName>
    <definedName name="wrn.OperatingAssumtions._2" hidden="1">{#N/A,#N/A,FALSE,"OperatingAssumptions"}</definedName>
    <definedName name="wrn.Ops_S.Holders._.Assets_Income." hidden="1">{"Ops_S.Holders Assets and Income",#N/A,FALSE,"ops_shf"}</definedName>
    <definedName name="wrn.Ops_S.Holders._.Assets_Income._1" hidden="1">{"Ops_S.Holders Assets and Income",#N/A,FALSE,"ops_shf"}</definedName>
    <definedName name="wrn.Ops_S.Holders._.Assets_Income._2" hidden="1">{"Ops_S.Holders Assets and Income",#N/A,FALSE,"ops_shf"}</definedName>
    <definedName name="wrn.Ops_S.Holders._.Assets_Income._3" hidden="1">{"Ops_S.Holders Assets and Income",#N/A,FALSE,"ops_shf"}</definedName>
    <definedName name="wrn.Ops_S.Holders._.Assets_Income._4" hidden="1">{"Ops_S.Holders Assets and Income",#N/A,FALSE,"ops_shf"}</definedName>
    <definedName name="wrn.Ops_S.Holders._.Assets_Income._5" hidden="1">{"Ops_S.Holders Assets and Income",#N/A,FALSE,"ops_shf"}</definedName>
    <definedName name="wrn.P_L._.and._.Bal.._.Sheet.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wrn.P_L._.and._.Bal.._.Sheet._1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wrn.P_L._.and._.Bal.._.Sheet._2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wrn.P_L._.and._.Bal.._.Sheet._3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wrn.P_L._.and._.Bal.._.Sheet._4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wrn.P_L._.and._.Bal.._.Sheet._5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wrn.Parameter._.Review._.Report." hidden="1">{"Parameter Review Report",#N/A,FALSE,"C"}</definedName>
    <definedName name="wrn.Parameter._.Review._.Report._1" hidden="1">{"Parameter Review Report",#N/A,FALSE,"C"}</definedName>
    <definedName name="wrn.Parameter._.Review._.Report._1_1" hidden="1">{"Parameter Review Report",#N/A,FALSE,"C"}</definedName>
    <definedName name="wrn.Parameter._.Review._.Report._2" hidden="1">{"Parameter Review Report",#N/A,FALSE,"C"}</definedName>
    <definedName name="wrn.pond." hidden="1">{"pond1",#N/A,FALSE,"Focus";"pond2",#N/A,FALSE,"Focus"}</definedName>
    <definedName name="wrn.pond._1" hidden="1">{"pond1",#N/A,FALSE,"Focus";"pond2",#N/A,FALSE,"Focus"}</definedName>
    <definedName name="wrn.pond._1_1" hidden="1">{"pond1",#N/A,FALSE,"Focus";"pond2",#N/A,FALSE,"Focus"}</definedName>
    <definedName name="wrn.pond._2" hidden="1">{"pond1",#N/A,FALSE,"Focus";"pond2",#N/A,FALSE,"Focus"}</definedName>
    <definedName name="wrn.Presentation." hidden="1">{#N/A,#N/A,TRUE,"Summary";"AnnualRentRoll",#N/A,TRUE,"RentRoll";#N/A,#N/A,TRUE,"ExitStratigy";#N/A,#N/A,TRUE,"OperatingAssumptions"}</definedName>
    <definedName name="wrn.Presentation._1" hidden="1">{#N/A,#N/A,TRUE,"Summary";"AnnualRentRoll",#N/A,TRUE,"RentRoll";#N/A,#N/A,TRUE,"ExitStratigy";#N/A,#N/A,TRUE,"OperatingAssumptions"}</definedName>
    <definedName name="wrn.Presentation._1_1" hidden="1">{#N/A,#N/A,TRUE,"Summary";"AnnualRentRoll",#N/A,TRUE,"RentRoll";#N/A,#N/A,TRUE,"ExitStratigy";#N/A,#N/A,TRUE,"OperatingAssumptions"}</definedName>
    <definedName name="wrn.Presentation._2" hidden="1">{#N/A,#N/A,TRUE,"Summary";"AnnualRentRoll",#N/A,TRUE,"RentRoll";#N/A,#N/A,TRUE,"ExitStratigy";#N/A,#N/A,TRUE,"OperatingAssumptions"}</definedName>
    <definedName name="wrn.print." hidden="1">{"page1",#N/A,FALSE,"Sheet1";"page2",#N/A,FALSE,"Sheet1"}</definedName>
    <definedName name="wrn.Print._.It.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1" hidden="1">{"page1",#N/A,FALSE,"Sheet1";"page2",#N/A,FALSE,"Sheet1"}</definedName>
    <definedName name="wrn.print._1_1" hidden="1">{"page1",#N/A,FALSE,"Sheet1";"page2",#N/A,FALSE,"Sheet1"}</definedName>
    <definedName name="wrn.print._2" hidden="1">{"page1",#N/A,FALSE,"Sheet1";"page2",#N/A,FALSE,"Sheet1"}</definedName>
    <definedName name="wrn.PropertyInformation." hidden="1">{#N/A,#N/A,FALSE,"PropertyInfo"}</definedName>
    <definedName name="wrn.PropertyInformation._1" hidden="1">{#N/A,#N/A,FALSE,"PropertyInfo"}</definedName>
    <definedName name="wrn.PropertyInformation._1_1" hidden="1">{#N/A,#N/A,FALSE,"PropertyInfo"}</definedName>
    <definedName name="wrn.PropertyInformation._2" hidden="1">{#N/A,#N/A,FALSE,"PropertyInfo"}</definedName>
    <definedName name="wrn.RECONCILIATION." hidden="1">{"REC1",#N/A,FALSE,"Focus";"REC2",#N/A,FALSE,"Focus";"REC3",#N/A,FALSE,"Focus";"REC4",#N/A,FALSE,"Focus"}</definedName>
    <definedName name="wrn.RECONCILIATION._1" hidden="1">{"REC1",#N/A,FALSE,"Focus";"REC2",#N/A,FALSE,"Focus";"REC3",#N/A,FALSE,"Focus";"REC4",#N/A,FALSE,"Focus"}</definedName>
    <definedName name="wrn.RECONCILIATION._1_1" hidden="1">{"REC1",#N/A,FALSE,"Focus";"REC2",#N/A,FALSE,"Focus";"REC3",#N/A,FALSE,"Focus";"REC4",#N/A,FALSE,"Focus"}</definedName>
    <definedName name="wrn.RECONCILIATION._2" hidden="1">{"REC1",#N/A,FALSE,"Focus";"REC2",#N/A,FALSE,"Focus";"REC3",#N/A,FALSE,"Focus";"REC4",#N/A,FALSE,"Focus"}</definedName>
    <definedName name="wrn.Summary." hidden="1">{#N/A,#N/A,FALSE,"Summary"}</definedName>
    <definedName name="wrn.Summary._1" hidden="1">{#N/A,#N/A,FALSE,"Summary"}</definedName>
    <definedName name="wrn.Summary._1_1" hidden="1">{#N/A,#N/A,FALSE,"Summary"}</definedName>
    <definedName name="wrn.Summary._2" hidden="1">{#N/A,#N/A,FALSE,"Summary"}</definedName>
    <definedName name="wrn.Supplementary._.Info." hidden="1">{"Audit and Pension Costs",#N/A,FALSE,"Supp";"Interest Paid and Loans",#N/A,FALSE,"Supp";"Details of Assoc. Coys.",#N/A,FALSE,"Supp"}</definedName>
    <definedName name="wrn.Supplementary._.Info._1" hidden="1">{"Audit and Pension Costs",#N/A,FALSE,"Supp";"Interest Paid and Loans",#N/A,FALSE,"Supp";"Details of Assoc. Coys.",#N/A,FALSE,"Supp"}</definedName>
    <definedName name="wrn.Supplementary._.Info._2" hidden="1">{"Audit and Pension Costs",#N/A,FALSE,"Supp";"Interest Paid and Loans",#N/A,FALSE,"Supp";"Details of Assoc. Coys.",#N/A,FALSE,"Supp"}</definedName>
    <definedName name="wrn.Supplementary._.Info._3" hidden="1">{"Audit and Pension Costs",#N/A,FALSE,"Supp";"Interest Paid and Loans",#N/A,FALSE,"Supp";"Details of Assoc. Coys.",#N/A,FALSE,"Supp"}</definedName>
    <definedName name="wrn.Supplementary._.Info._4" hidden="1">{"Audit and Pension Costs",#N/A,FALSE,"Supp";"Interest Paid and Loans",#N/A,FALSE,"Supp";"Details of Assoc. Coys.",#N/A,FALSE,"Supp"}</definedName>
    <definedName name="wrn.Supplementary._.Info._5" hidden="1">{"Audit and Pension Costs",#N/A,FALSE,"Supp";"Interest Paid and Loans",#N/A,FALSE,"Supp";"Details of Assoc. Coys.",#N/A,FALSE,"Supp"}</definedName>
    <definedName name="wrn.Support._.Data." hidden="1">{"Analysis of Non Group Investments",#N/A,TRUE,"Support";"Income And Gains",#N/A,TRUE,"Support";"Inter Coy Interest and Divs",#N/A,TRUE,"Support";"Divs paid and payable",#N/A,TRUE,"Support";"Amounts due to Group Coys",#N/A,TRUE,"Support";"Amounts due from Group Coys.",#N/A,TRUE,"Support";"Holdings In Group Coys",#N/A,TRUE,"Support";"Cash Flow",#N/A,TRUE,"Support";"Staff Nos.",#N/A,TRUE,"Support"}</definedName>
    <definedName name="wrn.Support._.Data._1" hidden="1">{"Analysis of Non Group Investments",#N/A,TRUE,"Support";"Income And Gains",#N/A,TRUE,"Support";"Inter Coy Interest and Divs",#N/A,TRUE,"Support";"Divs paid and payable",#N/A,TRUE,"Support";"Amounts due to Group Coys",#N/A,TRUE,"Support";"Amounts due from Group Coys.",#N/A,TRUE,"Support";"Holdings In Group Coys",#N/A,TRUE,"Support";"Cash Flow",#N/A,TRUE,"Support";"Staff Nos.",#N/A,TRUE,"Support"}</definedName>
    <definedName name="wrn.Support._.Data._2" hidden="1">{"Analysis of Non Group Investments",#N/A,TRUE,"Support";"Income And Gains",#N/A,TRUE,"Support";"Inter Coy Interest and Divs",#N/A,TRUE,"Support";"Divs paid and payable",#N/A,TRUE,"Support";"Amounts due to Group Coys",#N/A,TRUE,"Support";"Amounts due from Group Coys.",#N/A,TRUE,"Support";"Holdings In Group Coys",#N/A,TRUE,"Support";"Cash Flow",#N/A,TRUE,"Support";"Staff Nos.",#N/A,TRUE,"Support"}</definedName>
    <definedName name="wrn.Support._.Data._3" hidden="1">{"Analysis of Non Group Investments",#N/A,TRUE,"Support";"Income And Gains",#N/A,TRUE,"Support";"Inter Coy Interest and Divs",#N/A,TRUE,"Support";"Divs paid and payable",#N/A,TRUE,"Support";"Amounts due to Group Coys",#N/A,TRUE,"Support";"Amounts due from Group Coys.",#N/A,TRUE,"Support";"Holdings In Group Coys",#N/A,TRUE,"Support";"Cash Flow",#N/A,TRUE,"Support";"Staff Nos.",#N/A,TRUE,"Support"}</definedName>
    <definedName name="wrn.Support._.Data._4" hidden="1">{"Analysis of Non Group Investments",#N/A,TRUE,"Support";"Income And Gains",#N/A,TRUE,"Support";"Inter Coy Interest and Divs",#N/A,TRUE,"Support";"Divs paid and payable",#N/A,TRUE,"Support";"Amounts due to Group Coys",#N/A,TRUE,"Support";"Amounts due from Group Coys.",#N/A,TRUE,"Support";"Holdings In Group Coys",#N/A,TRUE,"Support";"Cash Flow",#N/A,TRUE,"Support";"Staff Nos.",#N/A,TRUE,"Support"}</definedName>
    <definedName name="wrn.Support._.Data._5" hidden="1">{"Analysis of Non Group Investments",#N/A,TRUE,"Support";"Income And Gains",#N/A,TRUE,"Support";"Inter Coy Interest and Divs",#N/A,TRUE,"Support";"Divs paid and payable",#N/A,TRUE,"Support";"Amounts due to Group Coys",#N/A,TRUE,"Support";"Amounts due from Group Coys.",#N/A,TRUE,"Support";"Holdings In Group Coys",#N/A,TRUE,"Support";"Cash Flow",#N/A,TRUE,"Support";"Staff Nos.",#N/A,TRUE,"Support"}</definedName>
    <definedName name="wrn.ｱﾛｰ." hidden="1">{"Actual",#N/A,FALSE,"(価格)";"Market",#N/A,FALSE,"(価格)";"Plan",#N/A,FALSE,"(価格)"}</definedName>
    <definedName name="wrn.ｱﾛｰ._1" hidden="1">{"Actual",#N/A,FALSE,"(価格)";"Market",#N/A,FALSE,"(価格)";"Plan",#N/A,FALSE,"(価格)"}</definedName>
    <definedName name="wrn.ｱﾛｰ._1_1" hidden="1">{"Actual",#N/A,FALSE,"(価格)";"Market",#N/A,FALSE,"(価格)";"Plan",#N/A,FALSE,"(価格)"}</definedName>
    <definedName name="wrn.ｱﾛｰ._2" hidden="1">{"Actual",#N/A,FALSE,"(価格)";"Market",#N/A,FALSE,"(価格)";"Plan",#N/A,FALSE,"(価格)"}</definedName>
    <definedName name="wrn.ｹﾝﾄ." hidden="1">{"ｹﾝﾄ（M)",#N/A,FALSE,"収支・日割";"ｹﾝﾄ（RD)",#N/A,FALSE,"収支・日割";"ｹﾝﾄ（PMC)",#N/A,FALSE,"収支・日割"}</definedName>
    <definedName name="wrn.ｹﾝﾄ._1" hidden="1">{"ｹﾝﾄ（M)",#N/A,FALSE,"収支・日割";"ｹﾝﾄ（RD)",#N/A,FALSE,"収支・日割";"ｹﾝﾄ（PMC)",#N/A,FALSE,"収支・日割"}</definedName>
    <definedName name="wrn.ｹﾝﾄ._1_1" hidden="1">{"ｹﾝﾄ（M)",#N/A,FALSE,"収支・日割";"ｹﾝﾄ（RD)",#N/A,FALSE,"収支・日割";"ｹﾝﾄ（PMC)",#N/A,FALSE,"収支・日割"}</definedName>
    <definedName name="wrn.ｹﾝﾄ._2" hidden="1">{"ｹﾝﾄ（M)",#N/A,FALSE,"収支・日割";"ｹﾝﾄ（RD)",#N/A,FALSE,"収支・日割";"ｹﾝﾄ（PMC)",#N/A,FALSE,"収支・日割"}</definedName>
    <definedName name="wrn.テスト." hidden="1">{"賃貸事例比較法",#N/A,FALSE,"Sheet2";"賃貸条件",#N/A,FALSE,"Sheet2"}</definedName>
    <definedName name="wrn.テスト._1" hidden="1">{"賃貸事例比較法",#N/A,FALSE,"Sheet2";"賃貸条件",#N/A,FALSE,"Sheet2"}</definedName>
    <definedName name="wrn.テスト._1_1" hidden="1">{"賃貸事例比較法",#N/A,FALSE,"Sheet2";"賃貸条件",#N/A,FALSE,"Sheet2"}</definedName>
    <definedName name="wrn.テスト._2" hidden="1">{"賃貸事例比較法",#N/A,FALSE,"Sheet2";"賃貸条件",#N/A,FALSE,"Sheet2"}</definedName>
    <definedName name="wrn.重説." hidden="1">{#N/A,#N/A,FALSE,"１";#N/A,#N/A,FALSE,"２";#N/A,#N/A,FALSE,"３";#N/A,#N/A,FALSE,"４"}</definedName>
    <definedName name="wrn.重説._1" hidden="1">{#N/A,#N/A,FALSE,"１";#N/A,#N/A,FALSE,"２";#N/A,#N/A,FALSE,"３";#N/A,#N/A,FALSE,"４"}</definedName>
    <definedName name="wrn.重説._1_1" hidden="1">{#N/A,#N/A,FALSE,"１";#N/A,#N/A,FALSE,"２";#N/A,#N/A,FALSE,"３";#N/A,#N/A,FALSE,"４"}</definedName>
    <definedName name="wrn.重説._2" hidden="1">{#N/A,#N/A,FALSE,"１";#N/A,#N/A,FALSE,"２";#N/A,#N/A,FALSE,"３";#N/A,#N/A,FALSE,"４"}</definedName>
    <definedName name="ww" hidden="1">#N/A</definedName>
    <definedName name="x">'[7]NoAm Assump'!$L$15</definedName>
    <definedName name="X_typenumber0">'[126]Macro Codes'!$C$5</definedName>
    <definedName name="x_TypeNumber1">'[126]Macro Codes'!$E$17</definedName>
    <definedName name="x_TypeNumber2">'[126]Macro Codes'!$E$18</definedName>
    <definedName name="x_TypeWorksheet">'[126]Macro Codes'!$E$15</definedName>
    <definedName name="x_UOM">'[126]Macro Codes'!$K$11</definedName>
    <definedName name="X_WIPFlag">'[126]Macro Codes'!$K$5</definedName>
    <definedName name="xaxaswq" hidden="1">{"AnnualRentRoll",#N/A,FALSE,"RentRoll"}</definedName>
    <definedName name="xaxaswq_1" hidden="1">{"AnnualRentRoll",#N/A,FALSE,"RentRoll"}</definedName>
    <definedName name="xaxaswq_1_1" hidden="1">{"AnnualRentRoll",#N/A,FALSE,"RentRoll"}</definedName>
    <definedName name="xaxaswq_2" hidden="1">{"AnnualRentRoll",#N/A,FALSE,"RentRoll"}</definedName>
    <definedName name="xd">'[7]NoAm Assump'!$L$16</definedName>
    <definedName name="xxppo" hidden="1">{"AnnualRentRoll",#N/A,FALSE,"RentRoll"}</definedName>
    <definedName name="xxppo_1" hidden="1">{"AnnualRentRoll",#N/A,FALSE,"RentRoll"}</definedName>
    <definedName name="xxppo_1_1" hidden="1">{"AnnualRentRoll",#N/A,FALSE,"RentRoll"}</definedName>
    <definedName name="xxppo_2" hidden="1">{"AnnualRentRoll",#N/A,FALSE,"RentRoll"}</definedName>
    <definedName name="xxx">[140]model!#REF!</definedName>
    <definedName name="y" hidden="1">{#N/A,#N/A,FALSE,"LoanAssumptions"}</definedName>
    <definedName name="y_1" hidden="1">{#N/A,#N/A,FALSE,"LoanAssumptions"}</definedName>
    <definedName name="y_1_1" hidden="1">{#N/A,#N/A,FALSE,"LoanAssumptions"}</definedName>
    <definedName name="y_2" hidden="1">{#N/A,#N/A,FALSE,"LoanAssumptions"}</definedName>
    <definedName name="year">[141]parameter!$A$2:$A$10</definedName>
    <definedName name="yearlydiscount">#REF!</definedName>
    <definedName name="years">#REF!</definedName>
    <definedName name="yen" hidden="1">{"Audit and Pension Costs",#N/A,FALSE,"Supp";"Interest Paid and Loans",#N/A,FALSE,"Supp";"Details of Assoc. Coys.",#N/A,FALSE,"Supp"}</definedName>
    <definedName name="YesNo">[92]Lists!$L$9:$L$10</definedName>
    <definedName name="YIELD">[35]Cash_Flow!#REF!</definedName>
    <definedName name="Yokohama">'[104]Rent Roll 1104'!$A$1:$AQ$103</definedName>
    <definedName name="yr">#REF!</definedName>
    <definedName name="YrBegin">[113]cover!$D$35</definedName>
    <definedName name="yt" hidden="1">{"AnnualRentRoll",#N/A,FALSE,"RentRoll"}</definedName>
    <definedName name="yt_1" hidden="1">{"AnnualRentRoll",#N/A,FALSE,"RentRoll"}</definedName>
    <definedName name="yt_1_1" hidden="1">{"AnnualRentRoll",#N/A,FALSE,"RentRoll"}</definedName>
    <definedName name="yt_2" hidden="1">{"AnnualRentRoll",#N/A,FALSE,"RentRoll"}</definedName>
    <definedName name="YT1M">'[133]B (V) '!$A$6:$B$1048576</definedName>
    <definedName name="YT3M">'[133]B (V) '!$D$6:$E$1048576</definedName>
    <definedName name="YTD">SUM(INDIRECT("RC[-13]:RC["&amp;-14+MonthNumber&amp;"]",FALSE))</definedName>
    <definedName name="ytd7">[28]Sheet1!$A$2:$I$9</definedName>
    <definedName name="YTDACT">[101]cover!$D$50</definedName>
    <definedName name="YTDBGT">[101]cover!$D$51</definedName>
    <definedName name="YY">'[142]2-Project &amp; Leasing'!#REF!</definedName>
    <definedName name="z">'[7]NoAm Assump'!$L$14</definedName>
    <definedName name="Z_21DEEFFA_34AF_41DB_ACF5_A23148CF199A_.wvu.Cols" hidden="1">#REF!</definedName>
    <definedName name="Z_21DEEFFA_34AF_41DB_ACF5_A23148CF199A_.wvu.Rows" hidden="1">#REF!,#REF!,#REF!,#REF!,#REF!</definedName>
    <definedName name="Z_2923B48A_FE4B_449A_B226_D61C8684D271_.wvu.FilterData" hidden="1">#REF!</definedName>
    <definedName name="Z_C01483F7_7523_4AD3_864B_D18519EAC8C9_.wvu.Cols" hidden="1">#REF!</definedName>
    <definedName name="za">'[7]Central Assump'!$L$16</definedName>
    <definedName name="zbb" hidden="1">{"Analysis of Assets_Liabilities",#N/A,FALSE,"ccy_anal";"Analysis of Investments",#N/A,FALSE,"ccy_anal"}</definedName>
    <definedName name="zc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zd" hidden="1">{"Logo",#N/A,FALSE,"Logo";"Exchange",#N/A,FALSE,"Logo";#N/A,#N/A,FALSE,"overview"}</definedName>
    <definedName name="ZeroView">[27]Option!$I$2:$I$3</definedName>
    <definedName name="zf" hidden="1">{"Ops_S.Holders Assets and Income",#N/A,FALSE,"ops_shf"}</definedName>
    <definedName name="zg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zh" hidden="1">{"Audit and Pension Costs",#N/A,FALSE,"Supp";"Interest Paid and Loans",#N/A,FALSE,"Supp";"Details of Assoc. Coys.",#N/A,FALSE,"Supp"}</definedName>
    <definedName name="zj" hidden="1">{"Analysis of Non Group Investments",#N/A,TRUE,"Support";"Income And Gains",#N/A,TRUE,"Support";"Inter Coy Interest and Divs",#N/A,TRUE,"Support";"Divs paid and payable",#N/A,TRUE,"Support";"Amounts due to Group Coys",#N/A,TRUE,"Support";"Amounts due from Group Coys.",#N/A,TRUE,"Support";"Holdings In Group Coys",#N/A,TRUE,"Support";"Cash Flow",#N/A,TRUE,"Support";"Staff Nos.",#N/A,TRUE,"Support"}</definedName>
    <definedName name="zn" hidden="1">{"Error Report",#N/A,FALSE,"Report"}</definedName>
    <definedName name="zs" hidden="1">{"Full Gross to Net",#N/A,TRUE,"GtoN";"R_I Accepted from Group Coys",#N/A,TRUE,"GtoN";"R_I Ceded to Group Coys",#N/A,TRUE,"GtoN";"Closing Loss Reserves and Gross Claims Incurred",#N/A,TRUE,"GtoN"}</definedName>
    <definedName name="zv" hidden="1">{"rec. of 310",#N/A,FALSE,"Resanal"}</definedName>
    <definedName name="zx">{"Full Gross to Net",#N/A,TRUE,"GtoN";"R_I Accepted from Group Coys",#N/A,TRUE,"GtoN";"R_I Ceded to Group Coys",#N/A,TRUE,"GtoN";"Closing Loss Reserves and Gross Claims Incurred",#N/A,TRUE,"GtoN"}</definedName>
    <definedName name="zxc" hidden="1">{"AnnualRentRoll",#N/A,FALSE,"RentRoll"}</definedName>
    <definedName name="zxc_1" hidden="1">{"AnnualRentRoll",#N/A,FALSE,"RentRoll"}</definedName>
    <definedName name="zxc_1_1" hidden="1">{"AnnualRentRoll",#N/A,FALSE,"RentRoll"}</definedName>
    <definedName name="zxc_2" hidden="1">{"AnnualRentRoll",#N/A,FALSE,"RentRoll"}</definedName>
    <definedName name="zxsa" hidden="1">{"AnnualRentRoll",#N/A,FALSE,"RentRoll"}</definedName>
    <definedName name="zxsa_1" hidden="1">{"AnnualRentRoll",#N/A,FALSE,"RentRoll"}</definedName>
    <definedName name="zxsa_1_1" hidden="1">{"AnnualRentRoll",#N/A,FALSE,"RentRoll"}</definedName>
    <definedName name="zxsa_2" hidden="1">{"AnnualRentRoll",#N/A,FALSE,"RentRoll"}</definedName>
    <definedName name="zzz">{"Full Gross to Net",#N/A,TRUE,"GtoN";"R_I Accepted from Group Coys",#N/A,TRUE,"GtoN";"R_I Ceded to Group Coys",#N/A,TRUE,"GtoN";"Closing Loss Reserves and Gross Claims Incurred",#N/A,TRUE,"GtoN"}</definedName>
    <definedName name="zzzz" hidden="1">{"Full Gross to Net",#N/A,TRUE,"GtoN";"R_I Accepted from Group Coys",#N/A,TRUE,"GtoN";"R_I Ceded to Group Coys",#N/A,TRUE,"GtoN";"Closing Loss Reserves and Gross Claims Incurred",#N/A,TRUE,"GtoN"}</definedName>
    <definedName name="zzzzz" hidden="1">{"Analysis of Assets_Liabilities",#N/A,FALSE,"ccy_anal";"Analysis of Investments",#N/A,FALSE,"ccy_anal"}</definedName>
    <definedName name="あ" hidden="1">{"summary",#N/A,TRUE,"Focus";"interestexpense",#N/A,TRUE,"Focus";"interestincome",#N/A,TRUE,"Focus";"dividend",#N/A,TRUE,"Focus";"feeincome",#N/A,TRUE,"Focus";"gain",#N/A,TRUE,"Focus"}</definedName>
    <definedName name="あ_1" hidden="1">{"summary",#N/A,TRUE,"Focus";"interestexpense",#N/A,TRUE,"Focus";"interestincome",#N/A,TRUE,"Focus";"dividend",#N/A,TRUE,"Focus";"feeincome",#N/A,TRUE,"Focus";"gain",#N/A,TRUE,"Focus"}</definedName>
    <definedName name="あ_1_1" hidden="1">{"summary",#N/A,TRUE,"Focus";"interestexpense",#N/A,TRUE,"Focus";"interestincome",#N/A,TRUE,"Focus";"dividend",#N/A,TRUE,"Focus";"feeincome",#N/A,TRUE,"Focus";"gain",#N/A,TRUE,"Focus"}</definedName>
    <definedName name="あ_2" hidden="1">{"summary",#N/A,TRUE,"Focus";"interestexpense",#N/A,TRUE,"Focus";"interestincome",#N/A,TRUE,"Focus";"dividend",#N/A,TRUE,"Focus";"feeincome",#N/A,TRUE,"Focus";"gain",#N/A,TRUE,"Focus"}</definedName>
    <definedName name="あ１">#REF!</definedName>
    <definedName name="ああ">[143]ﾘｽﾄ!$D$3:$D$25</definedName>
    <definedName name="い">{"summary",#N/A,TRUE,"Focus";"interestexpense",#N/A,TRUE,"Focus";"interestincome",#N/A,TRUE,"Focus";"dividend",#N/A,TRUE,"Focus";"feeincome",#N/A,TRUE,"Focus";"gain",#N/A,TRUE,"Focus"}</definedName>
    <definedName name="エラー" hidden="1">{"Ops_S.Holders Assets and Income",#N/A,FALSE,"ops_shf"}</definedName>
    <definedName name="グラフ">#REF!</definedName>
    <definedName name="こぴー" hidden="1">{"ｹﾝﾄ（M)",#N/A,FALSE,"収支・日割";"ｹﾝﾄ（RD)",#N/A,FALSE,"収支・日割";"ｹﾝﾄ（PMC)",#N/A,FALSE,"収支・日割"}</definedName>
    <definedName name="こぴー_1" hidden="1">{"ｹﾝﾄ（M)",#N/A,FALSE,"収支・日割";"ｹﾝﾄ（RD)",#N/A,FALSE,"収支・日割";"ｹﾝﾄ（PMC)",#N/A,FALSE,"収支・日割"}</definedName>
    <definedName name="こぴー_1_1" hidden="1">{"ｹﾝﾄ（M)",#N/A,FALSE,"収支・日割";"ｹﾝﾄ（RD)",#N/A,FALSE,"収支・日割";"ｹﾝﾄ（PMC)",#N/A,FALSE,"収支・日割"}</definedName>
    <definedName name="こぴー_2" hidden="1">{"ｹﾝﾄ（M)",#N/A,FALSE,"収支・日割";"ｹﾝﾄ（RD)",#N/A,FALSE,"収支・日割";"ｹﾝﾄ（PMC)",#N/A,FALSE,"収支・日割"}</definedName>
    <definedName name="こぴー２" hidden="1">{"gain",#N/A,FALSE,"Focus"}</definedName>
    <definedName name="こぴー２_1" hidden="1">{"gain",#N/A,FALSE,"Focus"}</definedName>
    <definedName name="こぴー２_1_1" hidden="1">{"gain",#N/A,FALSE,"Focus"}</definedName>
    <definedName name="こぴー２_2" hidden="1">{"gain",#N/A,FALSE,"Focus"}</definedName>
    <definedName name="システム２・１">#REF!</definedName>
    <definedName name="シュミレーションシート名">'[144](Monthly)'!#REF!</definedName>
    <definedName name="た" hidden="1">{"gain",#N/A,FALSE,"Focus"}</definedName>
    <definedName name="た_1" hidden="1">{"gain",#N/A,FALSE,"Focus"}</definedName>
    <definedName name="た_1_1" hidden="1">{"gain",#N/A,FALSE,"Focus"}</definedName>
    <definedName name="た_2" hidden="1">{"gain",#N/A,FALSE,"Focus"}</definedName>
    <definedName name="データ型">[145]リスト!$B$2:$B$9</definedName>
    <definedName name="テナント">#REF!</definedName>
    <definedName name="とりあえず" hidden="1">#REF!</definedName>
    <definedName name="ビルコード">'[144](Monthly)'!#REF!</definedName>
    <definedName name="ビル名">'[144](Monthly)'!#REF!</definedName>
    <definedName name="ﾏﾃﾊﾝﾗｯｸ解体・撤去">#REF!</definedName>
    <definedName name="간지목록">#REF!</definedName>
    <definedName name="교환2001견적">#REF!</definedName>
    <definedName name="교환비교">#REF!</definedName>
    <definedName name="근태현황_98본사_중원_9월__List">#REF!</definedName>
    <definedName name="대">#REF!</definedName>
    <definedName name="업무">[146]익월작업계힉!#REF!</definedName>
    <definedName name="三田" hidden="1">#REF!</definedName>
    <definedName name="上原住戸">[147]賃料等一覧!$A$5:$S$25</definedName>
    <definedName name="中科目">#REF!</definedName>
    <definedName name="中科目名">#REF!</definedName>
    <definedName name="九段住戸">#REF!</definedName>
    <definedName name="作成区分">[145]リスト!$B$10:$B$13</definedName>
    <definedName name="借入割合">#REF!</definedName>
    <definedName name="元" hidden="1">#REF!</definedName>
    <definedName name="入力データ">'[148]入力用(家賃)'!$A$1:$BG$50</definedName>
    <definedName name="入力済" hidden="1">{"MonthlyRentRoll",#N/A,FALSE,"RentRoll"}</definedName>
    <definedName name="入力済_1" hidden="1">{"MonthlyRentRoll",#N/A,FALSE,"RentRoll"}</definedName>
    <definedName name="入力済_1_1" hidden="1">{"MonthlyRentRoll",#N/A,FALSE,"RentRoll"}</definedName>
    <definedName name="入力済_2" hidden="1">{"MonthlyRentRoll",#N/A,FALSE,"RentRoll"}</definedName>
    <definedName name="出力シート名１">#REF!</definedName>
    <definedName name="出力結果">#REF!</definedName>
    <definedName name="分類">#REF!</definedName>
    <definedName name="切片器_GM">#N/A</definedName>
    <definedName name="印刷マクロ">#REF!</definedName>
    <definedName name="収入_支出">#REF!</definedName>
    <definedName name="収入コード">#REF!</definedName>
    <definedName name="収支結果">#REF!</definedName>
    <definedName name="合計">#REF!</definedName>
    <definedName name="名称">#REF!</definedName>
    <definedName name="四谷概要">#REF!</definedName>
    <definedName name="垂" hidden="1">#REF!</definedName>
    <definedName name="垂水" hidden="1">#REF!</definedName>
    <definedName name="壱番館住戸">#REF!</definedName>
    <definedName name="変更" hidden="1">{"pond1",#N/A,FALSE,"Focus";"pond2",#N/A,FALSE,"Focus"}</definedName>
    <definedName name="変更_1" hidden="1">{"pond1",#N/A,FALSE,"Focus";"pond2",#N/A,FALSE,"Focus"}</definedName>
    <definedName name="変更_1_1" hidden="1">{"pond1",#N/A,FALSE,"Focus";"pond2",#N/A,FALSE,"Focus"}</definedName>
    <definedName name="変更_2" hidden="1">{"pond1",#N/A,FALSE,"Focus";"pond2",#N/A,FALSE,"Focus"}</definedName>
    <definedName name="変更後" hidden="1">{"summary",#N/A,TRUE,"Focus";"interestexpense",#N/A,TRUE,"Focus";"interestincome",#N/A,TRUE,"Focus";"dividend",#N/A,TRUE,"Focus";"feeincome",#N/A,TRUE,"Focus";"gain",#N/A,TRUE,"Focus"}</definedName>
    <definedName name="変更後_1" hidden="1">{"summary",#N/A,TRUE,"Focus";"interestexpense",#N/A,TRUE,"Focus";"interestincome",#N/A,TRUE,"Focus";"dividend",#N/A,TRUE,"Focus";"feeincome",#N/A,TRUE,"Focus";"gain",#N/A,TRUE,"Focus"}</definedName>
    <definedName name="変更後_1_1" hidden="1">{"summary",#N/A,TRUE,"Focus";"interestexpense",#N/A,TRUE,"Focus";"interestincome",#N/A,TRUE,"Focus";"dividend",#N/A,TRUE,"Focus";"feeincome",#N/A,TRUE,"Focus";"gain",#N/A,TRUE,"Focus"}</definedName>
    <definedName name="変更後_2" hidden="1">{"summary",#N/A,TRUE,"Focus";"interestexpense",#N/A,TRUE,"Focus";"interestincome",#N/A,TRUE,"Focus";"dividend",#N/A,TRUE,"Focus";"feeincome",#N/A,TRUE,"Focus";"gain",#N/A,TRUE,"Focus"}</definedName>
    <definedName name="大中項目">[118]ドロップダウンリスト!$F$9:$F$39</definedName>
    <definedName name="大科目">#REF!</definedName>
    <definedName name="大科目名">#REF!</definedName>
    <definedName name="平成05年8月23日">#REF!</definedName>
    <definedName name="年修シート名">'[144](Monthly)'!#REF!</definedName>
    <definedName name="年度">'[144](Monthly)'!#REF!</definedName>
    <definedName name="年間計画">#REF!</definedName>
    <definedName name="店舗収入">#REF!</definedName>
    <definedName name="延床面積">#REF!</definedName>
    <definedName name="建物_A">[149]物件!$E$89</definedName>
    <definedName name="建物_I">#REF!</definedName>
    <definedName name="建物_K01">'[150]Asset Purchase Price'!#REF!</definedName>
    <definedName name="形態">#REF!</definedName>
    <definedName name="持分換算">#REF!</definedName>
    <definedName name="敷地面積">#REF!</definedName>
    <definedName name="月次">#REF!</definedName>
    <definedName name="期修シート名">'[144](Monthly)'!#REF!</definedName>
    <definedName name="未収" hidden="1">{"pond1",#N/A,FALSE,"Focus";"pond2",#N/A,FALSE,"Focus"}</definedName>
    <definedName name="未収_1" hidden="1">{"pond1",#N/A,FALSE,"Focus";"pond2",#N/A,FALSE,"Focus"}</definedName>
    <definedName name="未収_1_1" hidden="1">{"pond1",#N/A,FALSE,"Focus";"pond2",#N/A,FALSE,"Focus"}</definedName>
    <definedName name="未収_2" hidden="1">{"pond1",#N/A,FALSE,"Focus";"pond2",#N/A,FALSE,"Focus"}</definedName>
    <definedName name="本文_前半_ファイル名">#REF!</definedName>
    <definedName name="条件1枚目">#REF!</definedName>
    <definedName name="条件2枚目">#REF!</definedName>
    <definedName name="条件3枚目">#REF!</definedName>
    <definedName name="概要クエリー">#REF!</definedName>
    <definedName name="構造">#REF!</definedName>
    <definedName name="決算月">[151]会社一覧!#REF!</definedName>
    <definedName name="物件名">#REF!</definedName>
    <definedName name="物件番号">[152]表紙!$Q$12</definedName>
    <definedName name="用途">#REF!</definedName>
    <definedName name="発注原因">[114]ドロップダウンリスト!$E$2:$E$7</definedName>
    <definedName name="発注者">#REF!</definedName>
    <definedName name="直線２２４">[153]凡例!#REF!</definedName>
    <definedName name="科目">#REF!</definedName>
    <definedName name="科目リスト">[154]準備ｼｰﾄ!$C$6:$C$34</definedName>
    <definedName name="科目リスト2">#REF!</definedName>
    <definedName name="税区分">[145]リスト!$B$14</definedName>
    <definedName name="税率">'[155]Data Sheet'!$B$2:$B$65536</definedName>
    <definedName name="管理体制">#REF!</definedName>
    <definedName name="管理計画・実施２" hidden="1">{"REC1",#N/A,FALSE,"Focus";"REC2",#N/A,FALSE,"Focus";"REC3",#N/A,FALSE,"Focus";"REC4",#N/A,FALSE,"Focus"}</definedName>
    <definedName name="管理計画・実施２_1" hidden="1">{"REC1",#N/A,FALSE,"Focus";"REC2",#N/A,FALSE,"Focus";"REC3",#N/A,FALSE,"Focus";"REC4",#N/A,FALSE,"Focus"}</definedName>
    <definedName name="管理計画・実施２_1_1" hidden="1">{"REC1",#N/A,FALSE,"Focus";"REC2",#N/A,FALSE,"Focus";"REC3",#N/A,FALSE,"Focus";"REC4",#N/A,FALSE,"Focus"}</definedName>
    <definedName name="管理計画・実施２_2" hidden="1">{"REC1",#N/A,FALSE,"Focus";"REC2",#N/A,FALSE,"Focus";"REC3",#N/A,FALSE,"Focus";"REC4",#N/A,FALSE,"Focus"}</definedName>
    <definedName name="総合管理">#REF!</definedName>
    <definedName name="菊本">#REF!</definedName>
    <definedName name="西宮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設備">#REF!</definedName>
    <definedName name="課税売上割合">#REF!</definedName>
    <definedName name="貸室ﾃﾞｰﾀ">#REF!</definedName>
    <definedName name="費用">#REF!</definedName>
    <definedName name="費用コード">#REF!</definedName>
    <definedName name="費用項目">#REF!</definedName>
    <definedName name="費目コード">#REF!</definedName>
    <definedName name="資本的支出耐用年数">[149]物件!$W$120</definedName>
    <definedName name="購入価格">#REF!</definedName>
    <definedName name="途中計算">#REF!</definedName>
    <definedName name="鑑定評価" hidden="1">{"P_L Account",#N/A,FALSE,"Prime";"Assets",#N/A,FALSE,"Prime";"Liabilities",#N/A,FALSE,"Prime";"Capital and Reserves",#N/A,FALSE,"Prime";"Rec. of S_Holders Funds",#N/A,FALSE,"Prime";"Rec. of Pre and Post Tax Result",#N/A,FALSE,"Prime"}</definedName>
    <definedName name="領収明細">#REF!</definedName>
    <definedName name="領収明細0308">#REF!</definedName>
    <definedName name="駐車場">'[148]入力用(駐車)'!$A$1:$T$30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00" i="1" l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J282" i="1" l="1"/>
  <c r="J280" i="1"/>
  <c r="J279" i="1"/>
  <c r="J278" i="1"/>
  <c r="J275" i="1"/>
  <c r="J274" i="1"/>
  <c r="J272" i="1"/>
  <c r="J271" i="1"/>
  <c r="J270" i="1"/>
  <c r="J269" i="1"/>
  <c r="J266" i="1"/>
  <c r="J265" i="1"/>
  <c r="J264" i="1"/>
  <c r="J263" i="1"/>
  <c r="J260" i="1"/>
  <c r="J257" i="1"/>
  <c r="J256" i="1"/>
  <c r="J254" i="1"/>
  <c r="J251" i="1"/>
  <c r="J250" i="1"/>
  <c r="J249" i="1"/>
  <c r="J247" i="1"/>
  <c r="J246" i="1"/>
  <c r="J244" i="1"/>
  <c r="J243" i="1"/>
  <c r="J242" i="1"/>
  <c r="J239" i="1"/>
  <c r="J236" i="1"/>
  <c r="J235" i="1"/>
  <c r="J233" i="1"/>
  <c r="J232" i="1"/>
  <c r="J231" i="1"/>
  <c r="J228" i="1"/>
  <c r="J227" i="1"/>
  <c r="J225" i="1"/>
  <c r="J223" i="1"/>
  <c r="J222" i="1"/>
  <c r="J221" i="1"/>
  <c r="J220" i="1"/>
  <c r="J219" i="1"/>
  <c r="J218" i="1"/>
  <c r="J217" i="1"/>
  <c r="J216" i="1"/>
  <c r="J213" i="1"/>
  <c r="J210" i="1"/>
  <c r="J207" i="1"/>
  <c r="J204" i="1"/>
  <c r="J203" i="1"/>
  <c r="J201" i="1"/>
  <c r="J198" i="1"/>
  <c r="J197" i="1"/>
  <c r="J195" i="1"/>
  <c r="J194" i="1"/>
  <c r="J192" i="1"/>
  <c r="J190" i="1"/>
  <c r="J189" i="1"/>
  <c r="J188" i="1"/>
  <c r="J187" i="1"/>
  <c r="J186" i="1"/>
  <c r="J184" i="1"/>
  <c r="J183" i="1"/>
  <c r="J182" i="1"/>
  <c r="J181" i="1"/>
  <c r="J180" i="1"/>
  <c r="J178" i="1"/>
  <c r="J177" i="1"/>
  <c r="J176" i="1"/>
  <c r="J175" i="1"/>
  <c r="J174" i="1"/>
  <c r="J173" i="1"/>
  <c r="J172" i="1"/>
  <c r="J169" i="1"/>
  <c r="J168" i="1"/>
  <c r="J166" i="1"/>
  <c r="J164" i="1"/>
  <c r="J163" i="1"/>
  <c r="J162" i="1"/>
  <c r="J161" i="1"/>
  <c r="J158" i="1"/>
  <c r="J153" i="1"/>
  <c r="J152" i="1"/>
  <c r="J150" i="1"/>
  <c r="J149" i="1"/>
  <c r="C148" i="1"/>
  <c r="J147" i="1"/>
  <c r="J145" i="1"/>
  <c r="C145" i="1"/>
  <c r="J144" i="1"/>
  <c r="C143" i="1"/>
  <c r="J142" i="1"/>
  <c r="C142" i="1"/>
  <c r="J141" i="1"/>
  <c r="C141" i="1"/>
  <c r="J140" i="1"/>
  <c r="C140" i="1"/>
  <c r="J139" i="1"/>
  <c r="C139" i="1"/>
  <c r="J138" i="1"/>
  <c r="C138" i="1"/>
  <c r="J137" i="1"/>
  <c r="C137" i="1"/>
  <c r="J136" i="1"/>
  <c r="J134" i="1"/>
  <c r="C134" i="1"/>
  <c r="C133" i="1"/>
  <c r="C132" i="1"/>
  <c r="J131" i="1"/>
  <c r="J130" i="1"/>
  <c r="J129" i="1"/>
  <c r="C129" i="1"/>
  <c r="J128" i="1"/>
  <c r="C128" i="1"/>
  <c r="J126" i="1"/>
  <c r="J125" i="1"/>
  <c r="C125" i="1"/>
  <c r="C124" i="1"/>
  <c r="J123" i="1"/>
  <c r="C120" i="1"/>
  <c r="C119" i="1"/>
  <c r="C118" i="1"/>
  <c r="J117" i="1"/>
  <c r="J116" i="1"/>
  <c r="C116" i="1"/>
  <c r="J115" i="1"/>
  <c r="C115" i="1"/>
  <c r="J114" i="1"/>
  <c r="C113" i="1"/>
  <c r="C112" i="1"/>
  <c r="J111" i="1"/>
  <c r="C111" i="1"/>
  <c r="C109" i="1"/>
  <c r="C108" i="1"/>
  <c r="J107" i="1"/>
  <c r="C107" i="1"/>
  <c r="J105" i="1"/>
  <c r="J104" i="1"/>
  <c r="C104" i="1"/>
  <c r="J103" i="1"/>
  <c r="C101" i="1"/>
  <c r="C100" i="1"/>
  <c r="C97" i="1"/>
  <c r="J96" i="1"/>
  <c r="C96" i="1"/>
  <c r="C94" i="1"/>
  <c r="J93" i="1"/>
  <c r="C93" i="1"/>
  <c r="J92" i="1"/>
  <c r="C92" i="1"/>
  <c r="J91" i="1"/>
  <c r="C91" i="1"/>
  <c r="J89" i="1"/>
  <c r="C89" i="1"/>
  <c r="C88" i="1"/>
  <c r="C86" i="1"/>
  <c r="J84" i="1"/>
  <c r="C84" i="1"/>
  <c r="C83" i="1"/>
  <c r="J82" i="1"/>
  <c r="C82" i="1"/>
  <c r="J80" i="1"/>
  <c r="C80" i="1"/>
  <c r="C79" i="1"/>
  <c r="J78" i="1"/>
  <c r="C78" i="1"/>
  <c r="J77" i="1"/>
  <c r="C75" i="1"/>
  <c r="C74" i="1"/>
  <c r="J73" i="1"/>
  <c r="J72" i="1"/>
  <c r="C72" i="1"/>
  <c r="J71" i="1"/>
  <c r="C71" i="1"/>
  <c r="J70" i="1"/>
  <c r="C70" i="1"/>
  <c r="J69" i="1"/>
  <c r="C69" i="1"/>
  <c r="J68" i="1"/>
  <c r="C68" i="1"/>
  <c r="J67" i="1"/>
  <c r="C67" i="1"/>
  <c r="J66" i="1"/>
  <c r="J65" i="1"/>
  <c r="C65" i="1"/>
  <c r="C64" i="1"/>
  <c r="J62" i="1"/>
  <c r="C62" i="1"/>
  <c r="J61" i="1"/>
  <c r="C61" i="1"/>
  <c r="C60" i="1"/>
  <c r="C63" i="1" s="1"/>
  <c r="C59" i="1"/>
  <c r="J57" i="1"/>
  <c r="C57" i="1"/>
  <c r="J56" i="1"/>
  <c r="C56" i="1"/>
  <c r="J55" i="1"/>
  <c r="C55" i="1"/>
  <c r="J54" i="1"/>
  <c r="J53" i="1"/>
  <c r="J50" i="1"/>
  <c r="C50" i="1"/>
  <c r="J48" i="1"/>
  <c r="J46" i="1"/>
  <c r="C46" i="1"/>
  <c r="J45" i="1"/>
  <c r="C43" i="1"/>
  <c r="J42" i="1"/>
  <c r="C42" i="1"/>
  <c r="J41" i="1"/>
  <c r="C41" i="1"/>
  <c r="C37" i="1"/>
  <c r="J36" i="1"/>
  <c r="J35" i="1"/>
  <c r="J34" i="1"/>
  <c r="J33" i="1"/>
  <c r="C33" i="1"/>
  <c r="J30" i="1"/>
  <c r="J29" i="1"/>
  <c r="J28" i="1"/>
  <c r="J27" i="1"/>
  <c r="C27" i="1"/>
  <c r="J24" i="1"/>
  <c r="E24" i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C24" i="1"/>
  <c r="J23" i="1"/>
  <c r="C22" i="1"/>
  <c r="J21" i="1"/>
  <c r="J20" i="1"/>
  <c r="J19" i="1"/>
  <c r="C19" i="1"/>
  <c r="C18" i="1"/>
  <c r="J16" i="1"/>
  <c r="C16" i="1"/>
  <c r="J15" i="1"/>
  <c r="C14" i="1"/>
  <c r="J13" i="1"/>
  <c r="J12" i="1"/>
  <c r="J10" i="1"/>
  <c r="Q7" i="1"/>
  <c r="J7" i="1"/>
  <c r="Q6" i="1"/>
  <c r="J90" i="1" s="1"/>
  <c r="Q5" i="1"/>
  <c r="J199" i="1" s="1"/>
  <c r="J5" i="1"/>
  <c r="Q4" i="1"/>
  <c r="J4" i="1"/>
  <c r="K4" i="1" s="1"/>
  <c r="K5" i="1" s="1"/>
  <c r="K6" i="1" s="1"/>
  <c r="C4" i="1"/>
  <c r="D4" i="1" s="1"/>
  <c r="Q3" i="1"/>
  <c r="Q2" i="1"/>
  <c r="C2" i="1"/>
  <c r="C3" i="1" s="1"/>
  <c r="F1" i="1"/>
  <c r="K7" i="1" l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D5" i="1"/>
  <c r="F4" i="1"/>
  <c r="J224" i="1"/>
  <c r="J206" i="1"/>
  <c r="J196" i="1"/>
  <c r="J229" i="1"/>
  <c r="J205" i="1"/>
  <c r="G1" i="1"/>
  <c r="L217" i="1" s="1"/>
  <c r="J94" i="1"/>
  <c r="J211" i="1"/>
  <c r="J208" i="1"/>
  <c r="C136" i="1"/>
  <c r="J277" i="1"/>
  <c r="J237" i="1"/>
  <c r="J226" i="1"/>
  <c r="J234" i="1"/>
  <c r="J238" i="1"/>
  <c r="J200" i="1"/>
  <c r="C135" i="1"/>
  <c r="J202" i="1"/>
  <c r="C51" i="1"/>
  <c r="L204" i="1" l="1"/>
  <c r="L208" i="1"/>
  <c r="L200" i="1"/>
  <c r="L203" i="1"/>
  <c r="L213" i="1"/>
  <c r="L202" i="1"/>
  <c r="L211" i="1"/>
  <c r="L209" i="1"/>
  <c r="L206" i="1"/>
  <c r="L212" i="1"/>
  <c r="L207" i="1"/>
  <c r="L214" i="1"/>
  <c r="L210" i="1"/>
  <c r="L205" i="1"/>
  <c r="L201" i="1"/>
  <c r="L264" i="1"/>
  <c r="L199" i="1"/>
  <c r="L279" i="1"/>
  <c r="L230" i="1"/>
  <c r="L194" i="1"/>
  <c r="L215" i="1"/>
  <c r="L252" i="1"/>
  <c r="G153" i="1"/>
  <c r="G139" i="1"/>
  <c r="G140" i="1"/>
  <c r="G148" i="1"/>
  <c r="L241" i="1"/>
  <c r="L257" i="1"/>
  <c r="L266" i="1"/>
  <c r="G158" i="1"/>
  <c r="L244" i="1"/>
  <c r="L219" i="1"/>
  <c r="G131" i="1"/>
  <c r="L267" i="1"/>
  <c r="G130" i="1"/>
  <c r="L218" i="1"/>
  <c r="L262" i="1"/>
  <c r="G149" i="1"/>
  <c r="L253" i="1"/>
  <c r="L272" i="1"/>
  <c r="G134" i="1"/>
  <c r="G127" i="1"/>
  <c r="L223" i="1"/>
  <c r="L232" i="1"/>
  <c r="L225" i="1"/>
  <c r="G136" i="1"/>
  <c r="L220" i="1"/>
  <c r="L270" i="1"/>
  <c r="G135" i="1"/>
  <c r="L226" i="1"/>
  <c r="L268" i="1"/>
  <c r="G159" i="1"/>
  <c r="L256" i="1"/>
  <c r="L275" i="1"/>
  <c r="L229" i="1"/>
  <c r="G133" i="1"/>
  <c r="G154" i="1"/>
  <c r="L247" i="1"/>
  <c r="L236" i="1"/>
  <c r="G147" i="1"/>
  <c r="L228" i="1"/>
  <c r="L273" i="1"/>
  <c r="G142" i="1"/>
  <c r="L237" i="1"/>
  <c r="L265" i="1"/>
  <c r="L196" i="1"/>
  <c r="L263" i="1"/>
  <c r="L278" i="1"/>
  <c r="L259" i="1"/>
  <c r="G145" i="1"/>
  <c r="G138" i="1"/>
  <c r="L238" i="1"/>
  <c r="G126" i="1"/>
  <c r="L242" i="1"/>
  <c r="G151" i="1"/>
  <c r="L231" i="1"/>
  <c r="L276" i="1"/>
  <c r="G150" i="1"/>
  <c r="L240" i="1"/>
  <c r="L271" i="1"/>
  <c r="L269" i="1"/>
  <c r="L221" i="1"/>
  <c r="G125" i="1"/>
  <c r="G156" i="1"/>
  <c r="G143" i="1"/>
  <c r="G124" i="1"/>
  <c r="G128" i="1"/>
  <c r="L245" i="1"/>
  <c r="G157" i="1"/>
  <c r="L239" i="1"/>
  <c r="L234" i="1"/>
  <c r="L198" i="1"/>
  <c r="L243" i="1"/>
  <c r="L274" i="1"/>
  <c r="L216" i="1"/>
  <c r="L222" i="1"/>
  <c r="G155" i="1"/>
  <c r="L250" i="1"/>
  <c r="G141" i="1"/>
  <c r="G152" i="1"/>
  <c r="G137" i="1"/>
  <c r="G144" i="1"/>
  <c r="L248" i="1"/>
  <c r="L158" i="1"/>
  <c r="L251" i="1"/>
  <c r="L255" i="1"/>
  <c r="L246" i="1"/>
  <c r="L277" i="1"/>
  <c r="L224" i="1"/>
  <c r="L233" i="1"/>
  <c r="D6" i="1"/>
  <c r="F5" i="1"/>
  <c r="K94" i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G160" i="1"/>
  <c r="L227" i="1"/>
  <c r="L195" i="1"/>
  <c r="G161" i="1"/>
  <c r="L197" i="1"/>
  <c r="G146" i="1"/>
  <c r="L254" i="1"/>
  <c r="L261" i="1"/>
  <c r="L258" i="1"/>
  <c r="L249" i="1"/>
  <c r="G129" i="1"/>
  <c r="L235" i="1"/>
  <c r="L260" i="1"/>
  <c r="G132" i="1"/>
  <c r="D7" i="1" l="1"/>
  <c r="F6" i="1"/>
  <c r="D8" i="1" l="1"/>
  <c r="F7" i="1"/>
  <c r="D9" i="1" l="1"/>
  <c r="F8" i="1"/>
  <c r="D10" i="1" l="1"/>
  <c r="F9" i="1"/>
  <c r="F10" i="1" l="1"/>
  <c r="D11" i="1"/>
  <c r="D12" i="1" l="1"/>
  <c r="F11" i="1"/>
  <c r="D13" i="1" l="1"/>
  <c r="F12" i="1"/>
  <c r="D14" i="1" l="1"/>
  <c r="F13" i="1"/>
  <c r="D15" i="1" l="1"/>
  <c r="F14" i="1"/>
  <c r="D16" i="1" l="1"/>
  <c r="F15" i="1"/>
  <c r="F16" i="1" l="1"/>
  <c r="D17" i="1"/>
  <c r="F17" i="1" l="1"/>
  <c r="D18" i="1"/>
  <c r="F18" i="1" l="1"/>
  <c r="D19" i="1"/>
  <c r="F19" i="1" l="1"/>
  <c r="D20" i="1"/>
  <c r="F20" i="1" l="1"/>
  <c r="D21" i="1"/>
  <c r="F21" i="1" l="1"/>
  <c r="D22" i="1"/>
  <c r="D23" i="1" l="1"/>
  <c r="F22" i="1"/>
  <c r="F23" i="1" l="1"/>
  <c r="D24" i="1"/>
  <c r="F24" i="1" l="1"/>
  <c r="D25" i="1"/>
  <c r="D26" i="1" l="1"/>
  <c r="F25" i="1"/>
  <c r="F26" i="1" l="1"/>
  <c r="D27" i="1"/>
  <c r="F27" i="1" l="1"/>
  <c r="D28" i="1"/>
  <c r="D29" i="1" l="1"/>
  <c r="F28" i="1"/>
  <c r="F29" i="1" l="1"/>
  <c r="D30" i="1"/>
  <c r="D31" i="1" l="1"/>
  <c r="F30" i="1"/>
  <c r="D32" i="1" l="1"/>
  <c r="F31" i="1"/>
  <c r="F32" i="1" l="1"/>
  <c r="D33" i="1"/>
  <c r="D34" i="1" l="1"/>
  <c r="F33" i="1"/>
  <c r="F34" i="1" l="1"/>
  <c r="D35" i="1"/>
  <c r="D36" i="1" l="1"/>
  <c r="F35" i="1"/>
  <c r="F36" i="1" l="1"/>
  <c r="D37" i="1"/>
  <c r="F37" i="1" l="1"/>
  <c r="D38" i="1"/>
  <c r="D39" i="1" l="1"/>
  <c r="F38" i="1"/>
  <c r="F39" i="1" l="1"/>
  <c r="D40" i="1"/>
  <c r="F40" i="1" l="1"/>
  <c r="D41" i="1"/>
  <c r="D42" i="1" l="1"/>
  <c r="F41" i="1"/>
  <c r="F42" i="1" l="1"/>
  <c r="D43" i="1"/>
  <c r="D44" i="1" l="1"/>
  <c r="F43" i="1"/>
  <c r="F44" i="1" l="1"/>
  <c r="D45" i="1"/>
  <c r="F45" i="1" l="1"/>
  <c r="D46" i="1"/>
  <c r="D47" i="1" l="1"/>
  <c r="F46" i="1"/>
  <c r="F47" i="1" l="1"/>
  <c r="D48" i="1"/>
  <c r="D49" i="1" l="1"/>
  <c r="F48" i="1"/>
  <c r="F49" i="1" l="1"/>
  <c r="D50" i="1"/>
  <c r="F50" i="1" l="1"/>
  <c r="D51" i="1"/>
  <c r="D52" i="1" l="1"/>
  <c r="F51" i="1"/>
  <c r="F52" i="1" l="1"/>
  <c r="D53" i="1"/>
  <c r="D54" i="1" l="1"/>
  <c r="F53" i="1"/>
  <c r="D55" i="1" l="1"/>
  <c r="F54" i="1"/>
  <c r="F55" i="1" l="1"/>
  <c r="D56" i="1"/>
  <c r="F56" i="1" l="1"/>
  <c r="D57" i="1"/>
  <c r="D58" i="1" l="1"/>
  <c r="F57" i="1"/>
  <c r="F58" i="1" l="1"/>
  <c r="D59" i="1"/>
  <c r="D60" i="1" l="1"/>
  <c r="F59" i="1"/>
  <c r="D61" i="1" l="1"/>
  <c r="F60" i="1"/>
  <c r="F61" i="1" l="1"/>
  <c r="D62" i="1"/>
  <c r="F62" i="1" l="1"/>
  <c r="D63" i="1"/>
  <c r="D64" i="1" l="1"/>
  <c r="F63" i="1"/>
  <c r="F64" i="1" l="1"/>
  <c r="D65" i="1"/>
  <c r="D66" i="1" l="1"/>
  <c r="F65" i="1"/>
  <c r="F66" i="1" l="1"/>
  <c r="D67" i="1"/>
  <c r="F67" i="1" l="1"/>
  <c r="D68" i="1"/>
  <c r="F68" i="1" l="1"/>
  <c r="D69" i="1"/>
  <c r="F69" i="1" l="1"/>
  <c r="D70" i="1"/>
  <c r="F70" i="1" l="1"/>
  <c r="D71" i="1"/>
  <c r="F71" i="1" l="1"/>
  <c r="D72" i="1"/>
  <c r="D73" i="1" l="1"/>
  <c r="F72" i="1"/>
  <c r="F73" i="1" l="1"/>
  <c r="D74" i="1"/>
  <c r="F74" i="1" l="1"/>
  <c r="D75" i="1"/>
  <c r="D76" i="1" l="1"/>
  <c r="F75" i="1"/>
  <c r="D77" i="1" l="1"/>
  <c r="F76" i="1"/>
  <c r="F77" i="1" l="1"/>
  <c r="D78" i="1"/>
  <c r="F78" i="1" l="1"/>
  <c r="D79" i="1"/>
  <c r="F79" i="1" l="1"/>
  <c r="D80" i="1"/>
  <c r="D81" i="1" l="1"/>
  <c r="F80" i="1"/>
  <c r="F81" i="1" l="1"/>
  <c r="D82" i="1"/>
  <c r="F82" i="1" l="1"/>
  <c r="D83" i="1"/>
  <c r="F83" i="1" l="1"/>
  <c r="D84" i="1"/>
  <c r="F84" i="1" l="1"/>
  <c r="D85" i="1"/>
  <c r="F85" i="1" l="1"/>
  <c r="D86" i="1"/>
  <c r="D87" i="1" l="1"/>
  <c r="F86" i="1"/>
  <c r="F87" i="1" l="1"/>
  <c r="D88" i="1"/>
  <c r="F88" i="1" l="1"/>
  <c r="D89" i="1"/>
  <c r="F89" i="1" l="1"/>
  <c r="D90" i="1"/>
  <c r="D91" i="1" l="1"/>
  <c r="F90" i="1"/>
  <c r="F91" i="1" l="1"/>
  <c r="D92" i="1"/>
  <c r="F92" i="1" l="1"/>
  <c r="D93" i="1"/>
  <c r="D94" i="1" l="1"/>
  <c r="F93" i="1"/>
  <c r="D95" i="1" l="1"/>
  <c r="F94" i="1"/>
  <c r="F95" i="1" l="1"/>
  <c r="D96" i="1"/>
  <c r="F96" i="1" l="1"/>
  <c r="D97" i="1"/>
  <c r="D98" i="1" l="1"/>
  <c r="F97" i="1"/>
  <c r="D99" i="1" l="1"/>
  <c r="F98" i="1"/>
  <c r="F99" i="1" l="1"/>
  <c r="D100" i="1"/>
  <c r="F100" i="1" l="1"/>
  <c r="D101" i="1"/>
  <c r="D102" i="1" l="1"/>
  <c r="F101" i="1"/>
  <c r="F102" i="1" l="1"/>
  <c r="D103" i="1"/>
  <c r="D104" i="1" l="1"/>
  <c r="F103" i="1"/>
  <c r="D105" i="1" l="1"/>
  <c r="F104" i="1"/>
  <c r="F105" i="1" l="1"/>
  <c r="D106" i="1"/>
  <c r="F106" i="1" l="1"/>
  <c r="D107" i="1"/>
  <c r="F107" i="1" l="1"/>
  <c r="D108" i="1"/>
  <c r="F108" i="1" l="1"/>
  <c r="D109" i="1"/>
  <c r="D110" i="1" l="1"/>
  <c r="F109" i="1"/>
  <c r="F110" i="1" l="1"/>
  <c r="D111" i="1"/>
  <c r="F111" i="1" l="1"/>
  <c r="D112" i="1"/>
  <c r="F112" i="1" l="1"/>
  <c r="D113" i="1"/>
  <c r="F113" i="1" l="1"/>
  <c r="D114" i="1"/>
  <c r="D115" i="1" l="1"/>
  <c r="F114" i="1"/>
  <c r="F115" i="1" l="1"/>
  <c r="D116" i="1"/>
  <c r="D117" i="1" l="1"/>
  <c r="F116" i="1"/>
  <c r="F117" i="1" l="1"/>
  <c r="D118" i="1"/>
  <c r="F118" i="1" l="1"/>
  <c r="D119" i="1"/>
  <c r="F119" i="1" l="1"/>
  <c r="D120" i="1"/>
  <c r="D121" i="1" l="1"/>
  <c r="F120" i="1"/>
  <c r="D122" i="1" l="1"/>
  <c r="F121" i="1"/>
  <c r="D123" i="1" l="1"/>
  <c r="F122" i="1"/>
  <c r="F123" i="1" l="1"/>
  <c r="D124" i="1"/>
  <c r="F124" i="1" l="1"/>
  <c r="D125" i="1"/>
  <c r="F125" i="1" l="1"/>
  <c r="D126" i="1"/>
  <c r="D127" i="1" l="1"/>
  <c r="F126" i="1"/>
  <c r="F127" i="1" l="1"/>
  <c r="D128" i="1"/>
  <c r="F128" i="1" l="1"/>
  <c r="D129" i="1"/>
  <c r="D130" i="1" l="1"/>
  <c r="F129" i="1"/>
  <c r="D131" i="1" l="1"/>
  <c r="F130" i="1"/>
  <c r="F131" i="1" l="1"/>
  <c r="D132" i="1"/>
  <c r="F132" i="1" l="1"/>
  <c r="D133" i="1"/>
  <c r="F133" i="1" l="1"/>
  <c r="D134" i="1"/>
  <c r="F134" i="1" l="1"/>
  <c r="D135" i="1"/>
  <c r="F135" i="1" l="1"/>
  <c r="D136" i="1"/>
  <c r="F136" i="1" l="1"/>
  <c r="D137" i="1"/>
  <c r="F137" i="1" l="1"/>
  <c r="D138" i="1"/>
  <c r="F138" i="1" l="1"/>
  <c r="D139" i="1"/>
  <c r="F139" i="1" l="1"/>
  <c r="D140" i="1"/>
  <c r="F140" i="1" l="1"/>
  <c r="D141" i="1"/>
  <c r="F141" i="1" l="1"/>
  <c r="D142" i="1"/>
  <c r="F142" i="1" l="1"/>
  <c r="D143" i="1"/>
  <c r="F143" i="1" l="1"/>
  <c r="D144" i="1"/>
  <c r="F144" i="1" l="1"/>
  <c r="D145" i="1"/>
  <c r="F145" i="1" l="1"/>
  <c r="D146" i="1"/>
  <c r="F146" i="1" l="1"/>
  <c r="D147" i="1"/>
  <c r="F147" i="1" l="1"/>
  <c r="D148" i="1"/>
  <c r="F148" i="1" l="1"/>
  <c r="D149" i="1"/>
  <c r="D150" i="1" l="1"/>
  <c r="F149" i="1"/>
  <c r="D151" i="1" l="1"/>
  <c r="F150" i="1"/>
  <c r="D152" i="1" l="1"/>
  <c r="F151" i="1"/>
  <c r="F152" i="1" l="1"/>
  <c r="D153" i="1"/>
  <c r="F153" i="1" l="1"/>
  <c r="D154" i="1"/>
  <c r="F154" i="1" l="1"/>
  <c r="D155" i="1"/>
  <c r="D156" i="1" l="1"/>
  <c r="F155" i="1"/>
  <c r="F156" i="1" l="1"/>
  <c r="D157" i="1"/>
  <c r="D158" i="1" l="1"/>
  <c r="F157" i="1"/>
  <c r="F158" i="1" l="1"/>
  <c r="D159" i="1"/>
  <c r="D160" i="1" l="1"/>
  <c r="F159" i="1"/>
  <c r="F160" i="1" l="1"/>
  <c r="D161" i="1"/>
  <c r="D162" i="1" l="1"/>
  <c r="F162" i="1" s="1"/>
  <c r="F161" i="1"/>
</calcChain>
</file>

<file path=xl/sharedStrings.xml><?xml version="1.0" encoding="utf-8"?>
<sst xmlns="http://schemas.openxmlformats.org/spreadsheetml/2006/main" count="447" uniqueCount="219">
  <si>
    <t>CITIHK opening balance cash as of today</t>
  </si>
  <si>
    <t>Restricted cash</t>
  </si>
  <si>
    <t>USDJPY</t>
  </si>
  <si>
    <t>Date</t>
  </si>
  <si>
    <t>Free cash opening balance</t>
  </si>
  <si>
    <t>Total Closing</t>
  </si>
  <si>
    <t>Restricted</t>
  </si>
  <si>
    <t>Free</t>
  </si>
  <si>
    <t>CITISG opening balance cash as of today</t>
  </si>
  <si>
    <t xml:space="preserve">Free </t>
  </si>
  <si>
    <t>EURUSD</t>
  </si>
  <si>
    <t>CFIUS Bridge loan interest</t>
  </si>
  <si>
    <t>SG AP</t>
  </si>
  <si>
    <t>GBPUSD</t>
  </si>
  <si>
    <t>GLP IM AR/AP</t>
  </si>
  <si>
    <t>USDSGD</t>
  </si>
  <si>
    <t>partial principal payoff - Mezzanine Investment</t>
  </si>
  <si>
    <t>USA Bringg Investment</t>
  </si>
  <si>
    <t>USDCNY</t>
  </si>
  <si>
    <t>Bank Fee</t>
  </si>
  <si>
    <t>USDHKD</t>
  </si>
  <si>
    <t>GLPIM fee from GLP INVESTMENTS D-1 LLC</t>
  </si>
  <si>
    <t>Bidco A2 SG interest</t>
  </si>
  <si>
    <t>GLPIM fee from GLP INVESTMENTS D-3 LLC</t>
  </si>
  <si>
    <t>Iowa AR/AP repayment</t>
  </si>
  <si>
    <t>Brazil capital call</t>
  </si>
  <si>
    <t>Citi $145M debt SG principal</t>
  </si>
  <si>
    <t>GLPIM fee from GLP INVESTMENTS D-2 LLC</t>
  </si>
  <si>
    <t>Citi $145M debt SG interest</t>
  </si>
  <si>
    <t>Interest- Mezzanine Investment (RESTRICTED)</t>
  </si>
  <si>
    <t>Transfer to Citi HK</t>
  </si>
  <si>
    <t>UOB FX - SELL USD FOR SGD</t>
  </si>
  <si>
    <t>Bank fee</t>
  </si>
  <si>
    <t>Transfer to Citi SG</t>
  </si>
  <si>
    <t xml:space="preserve">Brazil Manco </t>
  </si>
  <si>
    <t>Overpayment of bridge loan interest</t>
  </si>
  <si>
    <t>GLPIM AR/AP</t>
  </si>
  <si>
    <t>JIH interco loan repayment</t>
  </si>
  <si>
    <t>GLP Management HK Payroll</t>
  </si>
  <si>
    <t>JPY Bond interest payment</t>
  </si>
  <si>
    <t>GLP EUROPE MANAGEMENT SARL share capital</t>
  </si>
  <si>
    <t xml:space="preserve"> debt SG interest</t>
  </si>
  <si>
    <t xml:space="preserve">Tsingyuan Ventures </t>
  </si>
  <si>
    <t>Adjustment</t>
  </si>
  <si>
    <t>Iowa AP/AR loan repayment (Restricted)</t>
  </si>
  <si>
    <t>Iowa AP/AR loan repayment</t>
  </si>
  <si>
    <t>UOB debt SG principal</t>
  </si>
  <si>
    <t>Iowa interest (Restricted)</t>
  </si>
  <si>
    <t>UOB debt SG interest</t>
  </si>
  <si>
    <t>USA Dividend</t>
  </si>
  <si>
    <t>Bidco A1 SG interest</t>
  </si>
  <si>
    <t>USA Dividend (restricted)</t>
  </si>
  <si>
    <t>Mizuho EUR 370m debt SG interest</t>
  </si>
  <si>
    <t>UOB FX - Sell USD for SGD</t>
  </si>
  <si>
    <t>Bank fees</t>
  </si>
  <si>
    <t>SG AP - ABN Upfront fee</t>
  </si>
  <si>
    <t>Credit Interest</t>
  </si>
  <si>
    <t>CITI debt SG interest</t>
  </si>
  <si>
    <t>GLP IM AR/AP - Japan</t>
  </si>
  <si>
    <t>BTMU debt SG interest</t>
  </si>
  <si>
    <t>SG AP - amex</t>
  </si>
  <si>
    <t>SG AP- PAYROLL</t>
  </si>
  <si>
    <t>SG AP - US AR/AP</t>
  </si>
  <si>
    <t>Transfer from Citi SG</t>
  </si>
  <si>
    <t>Citi EUR debt SG interest</t>
  </si>
  <si>
    <t>USA Capital call - In site property (Restricted)</t>
  </si>
  <si>
    <t>UOB $20M debt SG interest</t>
  </si>
  <si>
    <t>Citi $100M debt SG interest</t>
  </si>
  <si>
    <t>Test wire from US</t>
  </si>
  <si>
    <t>Partial principal payoff - Mezzanine Investment</t>
  </si>
  <si>
    <t>Shareholder dividend (Restricted)</t>
  </si>
  <si>
    <t>Citi Debt SG principal</t>
  </si>
  <si>
    <t>Iowa AR/AP</t>
  </si>
  <si>
    <t>Investment in Deliverr</t>
  </si>
  <si>
    <t>Interest receivable - SHL IOWA (Restricted)</t>
  </si>
  <si>
    <t>Credit Interest - SG AP</t>
  </si>
  <si>
    <t xml:space="preserve">Mizuho JPY60B SG interest </t>
  </si>
  <si>
    <t>UOB swap settlement JPY15b</t>
  </si>
  <si>
    <t>Citi swap settlement JPY45b</t>
  </si>
  <si>
    <t>SG AP - Bank fees</t>
  </si>
  <si>
    <t xml:space="preserve">Adjustment </t>
  </si>
  <si>
    <t>GLP IM dividend - Japan</t>
  </si>
  <si>
    <t>USA Capital call - Ecosystem (Restricted) Fifth Wall</t>
  </si>
  <si>
    <t>Citi $45M debt SG interest</t>
  </si>
  <si>
    <t>JIH interco loan JPY1.11B - Japan - JDV3 syndication (ADIA) No FX required</t>
  </si>
  <si>
    <t xml:space="preserve">Bidco A2 USD SG interest </t>
  </si>
  <si>
    <t>Repay Nesta Debt (Tranche A2) JPY No FX required</t>
  </si>
  <si>
    <t>Repay Nesta Debt (Tranche A2) (Restricted) USD</t>
  </si>
  <si>
    <t xml:space="preserve">Bidco A2 JPY SG interest </t>
  </si>
  <si>
    <t>Adjustment - SG AP</t>
  </si>
  <si>
    <t>Citi debt SG principal</t>
  </si>
  <si>
    <t>Europe Manco Equity Call - GBP</t>
  </si>
  <si>
    <t>Mezzannine Principal</t>
  </si>
  <si>
    <t>JIH interco loan JPY1B- Japan</t>
  </si>
  <si>
    <t>Mezzannine Interest (Restricted)</t>
  </si>
  <si>
    <t>Bank Fee - SG AP</t>
  </si>
  <si>
    <t>USA Capital call - Ecosystem (Restricted) Auptix</t>
  </si>
  <si>
    <t>M3 AMEX payment - SG AP</t>
  </si>
  <si>
    <t>USA Capital call (Restricted) Insite</t>
  </si>
  <si>
    <t>Citi $15M debt SG interest</t>
  </si>
  <si>
    <t>Bank Loan - Citi</t>
  </si>
  <si>
    <t>USA GLPIM Fee to GLP</t>
  </si>
  <si>
    <t>Brazil Manco fee</t>
  </si>
  <si>
    <t>USA Capital call (Restricted) JV</t>
  </si>
  <si>
    <t>SG AP - Payroll</t>
  </si>
  <si>
    <t>Duplicate debit</t>
  </si>
  <si>
    <t>GLPIM USA Fee to Listco (Restricted)</t>
  </si>
  <si>
    <t>JIH interco loan JPY4.6b- Japan UOB</t>
  </si>
  <si>
    <t>JIH interco loan JPY4.6b- Japan Mizuho</t>
  </si>
  <si>
    <t>SG AP - HK Payroll</t>
  </si>
  <si>
    <t>Shareholder loan IFL Europe - EUR</t>
  </si>
  <si>
    <t>Brazil Capital Injection</t>
  </si>
  <si>
    <t>USA Capital call (Restricted)</t>
  </si>
  <si>
    <t>SG AP - Payroll HK</t>
  </si>
  <si>
    <t>GLPIM Fees - Brazil</t>
  </si>
  <si>
    <t>Equity injection in GLP Europe Management Sarl - EUR</t>
  </si>
  <si>
    <t>USA Capital call - Ecosystem (Restricted) Loggi</t>
  </si>
  <si>
    <t>Fund transfer to Citi HK</t>
  </si>
  <si>
    <t>SG AP - Account closure GLPH Citi HK</t>
  </si>
  <si>
    <t>Iowa SHL repayment - OBOR</t>
  </si>
  <si>
    <t>USA Capital call - Ecosystem (Restricted) VTS Investment - 1st</t>
  </si>
  <si>
    <t>Bank Loan - Citi repayment (EUR)</t>
  </si>
  <si>
    <t>Bank Loan - Citi repayment (USD)</t>
  </si>
  <si>
    <t>SG AP - Buy SGD with UOB</t>
  </si>
  <si>
    <t>Bank Loan - UOB repayment (USD)</t>
  </si>
  <si>
    <t>Bank Loan - Mizuho repayment (EUR)</t>
  </si>
  <si>
    <t>SG AP - Buy CNY with UOB</t>
  </si>
  <si>
    <t>Citi $162M debt SG interest</t>
  </si>
  <si>
    <t>Principal repayment - SHL IOWA (Restricted)</t>
  </si>
  <si>
    <t>SG AP - REFUND</t>
  </si>
  <si>
    <t>USA Capital call (Restricted) - Ecosystem investment (Insite)</t>
  </si>
  <si>
    <t>SG AP - REFUND - GLP US MANAGEMENT LLC CASH BACKED LC</t>
  </si>
  <si>
    <t>SG AP - HKD Payroll</t>
  </si>
  <si>
    <t>SG AP - REFUND (NICK COOK PURCHASE OF GSHARE)</t>
  </si>
  <si>
    <t>Europe Capital Contribution of GLP IM</t>
  </si>
  <si>
    <t>JIH interco loan JPY1.59B - Japan - JDV3 syndication (ADIA)</t>
  </si>
  <si>
    <t>USA Capital call (Restricted) - Gallop</t>
  </si>
  <si>
    <t>SG AP - Bank Fees</t>
  </si>
  <si>
    <t>SG AP - REFUND (CRAIG DUFFY)</t>
  </si>
  <si>
    <t>SG AP - US HQ ALLOCATION</t>
  </si>
  <si>
    <t>SG AP - USD Payroll</t>
  </si>
  <si>
    <t>SG AP - HK office</t>
  </si>
  <si>
    <t>USA Capital call - Ecosystem (Restricted) Parsyl, a IOT-based supply chain risk management platform</t>
  </si>
  <si>
    <t>JIH interco loan JPY550m - Japan - JDV1 Redemption</t>
  </si>
  <si>
    <t>JIH interco loan JPY2.9b - Japan -JDV3 syndication (Allianz)</t>
  </si>
  <si>
    <t>India Core Fund Capital call ILP III</t>
  </si>
  <si>
    <t>India Core Fund Capital call ILP IV</t>
  </si>
  <si>
    <t>USA Capital call (Restricted) - Fifth Wall Ventures II LP</t>
  </si>
  <si>
    <t>SG AP - ABN Commitment Fee</t>
  </si>
  <si>
    <t>Shareholder dividend</t>
  </si>
  <si>
    <t>Bank Loan - ABN</t>
  </si>
  <si>
    <t>USA Capital call - Ecosystem (Restricted) JLE</t>
  </si>
  <si>
    <t xml:space="preserve">Europe SHL - GBP - Manco </t>
  </si>
  <si>
    <t>Europe SHL - GBP - Alloga acquisition (committed)</t>
  </si>
  <si>
    <t>SG AP - Director Fees Yoichiro Furuse</t>
  </si>
  <si>
    <t>Iowa - GLPIM from CLF1 GST</t>
  </si>
  <si>
    <t>EUR bond interest</t>
  </si>
  <si>
    <t>Iowa - GLPIM from CLF1 payable to CMC (Restricted)</t>
  </si>
  <si>
    <t>Iowa - GLPIM from CLF1</t>
  </si>
  <si>
    <t xml:space="preserve">Bidco A1 USD SG interest </t>
  </si>
  <si>
    <t>GLP IM dividend - Japan - JDV2</t>
  </si>
  <si>
    <t xml:space="preserve">Bidco A1 JPY SG interest </t>
  </si>
  <si>
    <t>GLP IM dividend - Japan - JDV1</t>
  </si>
  <si>
    <t>Repay Nesta Debt A2 USD</t>
  </si>
  <si>
    <t>Repay Nesta Debt A2 JPY</t>
  </si>
  <si>
    <t>USA Capital call (Restricted) - 611 Reyes</t>
  </si>
  <si>
    <t>USA Capital call (Restricted) - DHL</t>
  </si>
  <si>
    <t>USA Capital call (Restricted) - Miramar sale</t>
  </si>
  <si>
    <t>USA Capital call (Restricted) - Transfer Pricing</t>
  </si>
  <si>
    <t>USA Capital call (Restricted) - Insite</t>
  </si>
  <si>
    <t>Citi $25M debt SG interest</t>
  </si>
  <si>
    <t>USA Capital call (Restricted) - Gear Leasing</t>
  </si>
  <si>
    <t>JIH interco loan JPY1.2B- Japan (KK interco loan repayment) with mizuho</t>
  </si>
  <si>
    <t>JIH interco loan JPY850m- Japan (JREIT Dividend)</t>
  </si>
  <si>
    <t>SG AP / AR</t>
  </si>
  <si>
    <t>Europe SHL - EUR - Capex Committed</t>
  </si>
  <si>
    <t>Citi $10M debt SG interest</t>
  </si>
  <si>
    <t>SG AP - Buy HKD</t>
  </si>
  <si>
    <t>SG AP - Buy SGD</t>
  </si>
  <si>
    <t>USD Bond interest payment</t>
  </si>
  <si>
    <t>SG AP - Mizuho Commitment Fee</t>
  </si>
  <si>
    <t>Citi $50M debt SG interest</t>
  </si>
  <si>
    <t>Mizuho JPY60B SG interest -  FX with MUFG</t>
  </si>
  <si>
    <t>UOB Swap settlement JPY15b - FX with MUFG</t>
  </si>
  <si>
    <t>Citi swap settlement JPY45b - FX with MUFG</t>
  </si>
  <si>
    <t>SG AP - FX with MUFG</t>
  </si>
  <si>
    <t>JIH interco loan JPY450m- Japan (JDV3 KTCU Funding)</t>
  </si>
  <si>
    <t>SG AP - FIFTH WALL</t>
  </si>
  <si>
    <t>SG AP- Transfer to SGD account</t>
  </si>
  <si>
    <t xml:space="preserve">Europe Capital Call - GBP - EDP </t>
  </si>
  <si>
    <t>Transfer from Citi HK</t>
  </si>
  <si>
    <t>Citi $183M debt SG interest</t>
  </si>
  <si>
    <t xml:space="preserve">SG AP - GLP Management Limited </t>
  </si>
  <si>
    <t>SG AP - BUY SGD</t>
  </si>
  <si>
    <t>JIH interco loan JPY2.9B - Japan (JDV2 Cash redemption)</t>
  </si>
  <si>
    <t>Europe SHL - EUR Acquisition for amblainville</t>
  </si>
  <si>
    <t>JIH interco loan JPY300M- Japan (JDV1 Cash redemption)</t>
  </si>
  <si>
    <t>ILP III India Capital Call</t>
  </si>
  <si>
    <t>Europe SHL - GBP - DHL MK acquisition (Uncommitted)</t>
  </si>
  <si>
    <t>JIH interco loan repayment JPY1B - Japan</t>
  </si>
  <si>
    <t>Bank Loan - UOB</t>
  </si>
  <si>
    <t>Repay Nesta Debt</t>
  </si>
  <si>
    <t>Brazil Dividend - IM Fees</t>
  </si>
  <si>
    <t>Brazil Syndication - BDPII Syndication (100% to 60%)</t>
  </si>
  <si>
    <t>SG AP - Director Fees (Fund Management) ?</t>
  </si>
  <si>
    <t>Brazil Capital Injection - BDP II acquisition of GLP share</t>
  </si>
  <si>
    <t>Europe SHL - GBP - CAPEX  (Uncommitted)</t>
  </si>
  <si>
    <t>BTMU $50M debt SG interest</t>
  </si>
  <si>
    <t>Europe CDP Capital Call - EUR (Committed)</t>
  </si>
  <si>
    <t>JIH interco loan JPY20B- Japan (Azalea disposition)</t>
  </si>
  <si>
    <t>Mizuho JPY60B arrangement fee - SG AP</t>
  </si>
  <si>
    <t xml:space="preserve">Mizuho JPY60B debt SG interest </t>
  </si>
  <si>
    <t>ABN $100M debt SG interest</t>
  </si>
  <si>
    <t>Citi $188M debt SG interest</t>
  </si>
  <si>
    <t>Core Fund capital call</t>
  </si>
  <si>
    <t>India Manco distribution</t>
  </si>
  <si>
    <t>SG AP - Director Fees (Fund Management)</t>
  </si>
  <si>
    <t>Brazil Syndication - BDPII Syndication (60% to 25%)</t>
  </si>
  <si>
    <t>SG AP - Director Fees (AKH, Steven - GLP Holdings LP)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</si>
</sst>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[$-14809]d\ mmm\ yyyy;@"/>
    <numFmt numFmtId="165" formatCode="_(* #,##0.00_);_(* \(#,##0.00\);_(* &quot;-&quot;??_);_(@_)"/>
    <numFmt numFmtId="166" formatCode="_(* #,##0_);_(* \(#,##0\);_(* &quot;-&quot;??_);_(@_)"/>
  </numFmts>
  <fonts count="11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theme="0" tint="-0.14999847407452621"/>
      <name val="Calibri"/>
      <family val="2"/>
      <charset val="128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165" fontId="5" fillId="0" borderId="0" applyFont="0" applyFill="0" applyBorder="0" applyAlignment="0" applyProtection="0"/>
  </cellStyleXfs>
  <cellXfs count="79">
    <xf numFmtId="0" fontId="0" fillId="0" borderId="0" xfId="0">
      <alignment vertical="center"/>
    </xf>
    <xf numFmtId="164" fontId="0" fillId="0" borderId="0" xfId="0" applyNumberFormat="1" applyAlignment="1"/>
    <xf numFmtId="0" fontId="2" fillId="2" borderId="0" xfId="0" applyFont="1" applyFill="1" applyAlignment="1">
      <alignment wrapText="1"/>
    </xf>
    <xf numFmtId="166" fontId="0" fillId="0" borderId="0" xfId="1" applyNumberFormat="1" applyFont="1"/>
    <xf numFmtId="15" fontId="0" fillId="0" borderId="0" xfId="0" applyNumberFormat="1" applyFill="1" applyAlignment="1"/>
    <xf numFmtId="0" fontId="0" fillId="0" borderId="0" xfId="0" applyAlignment="1"/>
    <xf numFmtId="14" fontId="6" fillId="0" borderId="0" xfId="0" applyNumberFormat="1" applyFont="1" applyAlignment="1"/>
    <xf numFmtId="164" fontId="0" fillId="0" borderId="0" xfId="0" applyNumberFormat="1" applyFill="1" applyAlignment="1"/>
    <xf numFmtId="166" fontId="0" fillId="0" borderId="0" xfId="0" applyNumberFormat="1" applyAlignment="1"/>
    <xf numFmtId="165" fontId="3" fillId="0" borderId="0" xfId="0" applyNumberFormat="1" applyFont="1" applyAlignment="1"/>
    <xf numFmtId="0" fontId="2" fillId="2" borderId="0" xfId="0" applyFont="1" applyFill="1" applyAlignment="1"/>
    <xf numFmtId="165" fontId="0" fillId="0" borderId="0" xfId="1" applyFont="1"/>
    <xf numFmtId="0" fontId="7" fillId="0" borderId="0" xfId="0" applyFont="1" applyFill="1" applyAlignment="1"/>
    <xf numFmtId="164" fontId="2" fillId="2" borderId="0" xfId="0" applyNumberFormat="1" applyFont="1" applyFill="1" applyAlignment="1"/>
    <xf numFmtId="166" fontId="2" fillId="2" borderId="0" xfId="1" applyNumberFormat="1" applyFont="1" applyFill="1"/>
    <xf numFmtId="166" fontId="2" fillId="2" borderId="0" xfId="0" applyNumberFormat="1" applyFont="1" applyFill="1" applyAlignment="1"/>
    <xf numFmtId="166" fontId="4" fillId="0" borderId="0" xfId="0" applyNumberFormat="1" applyFont="1" applyAlignment="1"/>
    <xf numFmtId="166" fontId="8" fillId="3" borderId="1" xfId="1" applyNumberFormat="1" applyFont="1" applyFill="1" applyBorder="1"/>
    <xf numFmtId="165" fontId="1" fillId="0" borderId="0" xfId="1" quotePrefix="1" applyFont="1" applyFill="1" applyAlignment="1">
      <alignment wrapText="1"/>
    </xf>
    <xf numFmtId="4" fontId="0" fillId="0" borderId="0" xfId="0" applyNumberFormat="1" applyFill="1" applyAlignment="1"/>
    <xf numFmtId="166" fontId="0" fillId="0" borderId="0" xfId="1" applyNumberFormat="1" applyFont="1" applyFill="1"/>
    <xf numFmtId="166" fontId="0" fillId="0" borderId="0" xfId="0" applyNumberFormat="1" applyFill="1" applyAlignment="1"/>
    <xf numFmtId="0" fontId="8" fillId="0" borderId="0" xfId="0" applyFont="1" applyFill="1" applyAlignment="1"/>
    <xf numFmtId="166" fontId="8" fillId="0" borderId="0" xfId="1" applyNumberFormat="1" applyFont="1" applyFill="1"/>
    <xf numFmtId="166" fontId="8" fillId="0" borderId="0" xfId="0" applyNumberFormat="1" applyFont="1" applyAlignment="1"/>
    <xf numFmtId="0" fontId="8" fillId="0" borderId="0" xfId="0" applyFont="1" applyAlignment="1"/>
    <xf numFmtId="4" fontId="0" fillId="4" borderId="0" xfId="0" applyNumberFormat="1" applyFill="1" applyAlignment="1"/>
    <xf numFmtId="14" fontId="8" fillId="0" borderId="0" xfId="0" applyNumberFormat="1" applyFont="1" applyAlignment="1"/>
    <xf numFmtId="165" fontId="1" fillId="0" borderId="0" xfId="1" quotePrefix="1" applyFont="1" applyAlignment="1">
      <alignment wrapText="1"/>
    </xf>
    <xf numFmtId="15" fontId="8" fillId="0" borderId="0" xfId="0" applyNumberFormat="1" applyFont="1" applyAlignment="1"/>
    <xf numFmtId="166" fontId="1" fillId="5" borderId="0" xfId="1" applyNumberFormat="1" applyFont="1" applyFill="1"/>
    <xf numFmtId="3" fontId="0" fillId="0" borderId="0" xfId="0" applyNumberFormat="1" applyFill="1" applyAlignment="1"/>
    <xf numFmtId="164" fontId="0" fillId="6" borderId="0" xfId="0" applyNumberFormat="1" applyFill="1" applyAlignment="1"/>
    <xf numFmtId="165" fontId="1" fillId="6" borderId="0" xfId="1" quotePrefix="1" applyFont="1" applyFill="1" applyAlignment="1">
      <alignment wrapText="1"/>
    </xf>
    <xf numFmtId="166" fontId="8" fillId="6" borderId="0" xfId="1" applyNumberFormat="1" applyFont="1" applyFill="1"/>
    <xf numFmtId="166" fontId="0" fillId="6" borderId="0" xfId="1" applyNumberFormat="1" applyFont="1" applyFill="1"/>
    <xf numFmtId="166" fontId="0" fillId="6" borderId="0" xfId="0" applyNumberFormat="1" applyFill="1" applyAlignment="1"/>
    <xf numFmtId="0" fontId="8" fillId="6" borderId="0" xfId="0" applyFont="1" applyFill="1" applyAlignment="1"/>
    <xf numFmtId="0" fontId="0" fillId="6" borderId="0" xfId="0" applyFill="1">
      <alignment vertical="center"/>
    </xf>
    <xf numFmtId="165" fontId="0" fillId="0" borderId="0" xfId="1" quotePrefix="1" applyFont="1" applyFill="1" applyAlignment="1">
      <alignment wrapText="1"/>
    </xf>
    <xf numFmtId="0" fontId="6" fillId="0" borderId="0" xfId="0" applyFont="1" applyAlignment="1"/>
    <xf numFmtId="166" fontId="1" fillId="0" borderId="0" xfId="1" applyNumberFormat="1" applyFont="1" applyFill="1"/>
    <xf numFmtId="166" fontId="8" fillId="0" borderId="0" xfId="1" applyNumberFormat="1" applyFont="1"/>
    <xf numFmtId="166" fontId="8" fillId="4" borderId="0" xfId="1" applyNumberFormat="1" applyFont="1" applyFill="1"/>
    <xf numFmtId="4" fontId="6" fillId="0" borderId="0" xfId="0" applyNumberFormat="1" applyFont="1" applyAlignment="1"/>
    <xf numFmtId="43" fontId="6" fillId="0" borderId="0" xfId="0" applyNumberFormat="1" applyFont="1" applyAlignment="1"/>
    <xf numFmtId="4" fontId="8" fillId="0" borderId="0" xfId="0" applyNumberFormat="1" applyFont="1" applyFill="1" applyAlignment="1"/>
    <xf numFmtId="4" fontId="0" fillId="0" borderId="0" xfId="0" applyNumberFormat="1">
      <alignment vertical="center"/>
    </xf>
    <xf numFmtId="43" fontId="0" fillId="0" borderId="0" xfId="0" applyNumberFormat="1">
      <alignment vertical="center"/>
    </xf>
    <xf numFmtId="166" fontId="6" fillId="0" borderId="0" xfId="0" applyNumberFormat="1" applyFont="1" applyAlignment="1"/>
    <xf numFmtId="166" fontId="8" fillId="0" borderId="0" xfId="0" applyNumberFormat="1" applyFont="1" applyFill="1" applyAlignment="1"/>
    <xf numFmtId="166" fontId="0" fillId="0" borderId="0" xfId="0" applyNumberFormat="1">
      <alignment vertical="center"/>
    </xf>
    <xf numFmtId="166" fontId="8" fillId="6" borderId="0" xfId="0" applyNumberFormat="1" applyFont="1" applyFill="1" applyAlignment="1"/>
    <xf numFmtId="165" fontId="8" fillId="0" borderId="0" xfId="1" applyNumberFormat="1" applyFont="1" applyFill="1"/>
    <xf numFmtId="0" fontId="6" fillId="6" borderId="0" xfId="0" applyFont="1" applyFill="1" applyAlignment="1"/>
    <xf numFmtId="4" fontId="9" fillId="0" borderId="0" xfId="0" applyNumberFormat="1" applyFont="1" applyFill="1" applyAlignment="1">
      <alignment horizontal="right"/>
    </xf>
    <xf numFmtId="165" fontId="8" fillId="0" borderId="0" xfId="1" applyNumberFormat="1" applyFont="1"/>
    <xf numFmtId="0" fontId="8" fillId="0" borderId="0" xfId="0" applyFont="1" applyFill="1" applyAlignment="1">
      <alignment wrapText="1"/>
    </xf>
    <xf numFmtId="165" fontId="0" fillId="0" borderId="0" xfId="1" applyNumberFormat="1" applyFont="1" applyFill="1"/>
    <xf numFmtId="0" fontId="0" fillId="0" borderId="0" xfId="0" applyFill="1">
      <alignment vertical="center"/>
    </xf>
    <xf numFmtId="0" fontId="6" fillId="0" borderId="0" xfId="0" applyFont="1" applyFill="1" applyAlignment="1"/>
    <xf numFmtId="164" fontId="0" fillId="7" borderId="0" xfId="0" applyNumberFormat="1" applyFill="1" applyAlignment="1"/>
    <xf numFmtId="0" fontId="8" fillId="7" borderId="0" xfId="0" applyFont="1" applyFill="1" applyAlignment="1"/>
    <xf numFmtId="166" fontId="8" fillId="7" borderId="0" xfId="1" applyNumberFormat="1" applyFont="1" applyFill="1"/>
    <xf numFmtId="166" fontId="0" fillId="7" borderId="0" xfId="1" applyNumberFormat="1" applyFont="1" applyFill="1"/>
    <xf numFmtId="166" fontId="0" fillId="7" borderId="0" xfId="0" applyNumberFormat="1" applyFill="1" applyAlignment="1"/>
    <xf numFmtId="0" fontId="6" fillId="7" borderId="0" xfId="0" applyFont="1" applyFill="1" applyAlignment="1"/>
    <xf numFmtId="16" fontId="0" fillId="0" borderId="0" xfId="0" applyNumberFormat="1">
      <alignment vertical="center"/>
    </xf>
    <xf numFmtId="15" fontId="4" fillId="0" borderId="0" xfId="0" applyNumberFormat="1" applyFont="1" applyFill="1" applyAlignment="1">
      <alignment horizontal="right"/>
    </xf>
    <xf numFmtId="164" fontId="0" fillId="0" borderId="0" xfId="0" applyNumberFormat="1">
      <alignment vertical="center"/>
    </xf>
    <xf numFmtId="166" fontId="1" fillId="0" borderId="0" xfId="1" applyNumberFormat="1" applyFont="1" applyAlignment="1">
      <alignment vertical="center"/>
    </xf>
    <xf numFmtId="0" fontId="4" fillId="0" borderId="0" xfId="0" applyFont="1">
      <alignment vertical="center"/>
    </xf>
    <xf numFmtId="165" fontId="0" fillId="0" borderId="0" xfId="1" applyFont="1" applyAlignment="1">
      <alignment vertical="center"/>
    </xf>
    <xf numFmtId="165" fontId="0" fillId="0" borderId="0" xfId="1" applyFont="1" applyFill="1" applyAlignment="1">
      <alignment vertical="center"/>
    </xf>
    <xf numFmtId="164" fontId="0" fillId="0" borderId="0" xfId="0" applyNumberFormat="1" applyFill="1">
      <alignment vertical="center"/>
    </xf>
    <xf numFmtId="166" fontId="0" fillId="0" borderId="0" xfId="0" applyNumberFormat="1" applyFill="1">
      <alignment vertical="center"/>
    </xf>
    <xf numFmtId="3" fontId="10" fillId="0" borderId="0" xfId="0" applyNumberFormat="1" applyFont="1" applyFill="1" applyAlignment="1">
      <alignment horizontal="right"/>
    </xf>
    <xf numFmtId="3" fontId="10" fillId="0" borderId="0" xfId="0" applyNumberFormat="1" applyFont="1" applyAlignment="1">
      <alignment horizontal="right"/>
    </xf>
    <xf numFmtId="0" fontId="0" fillId="7" borderId="0" xfId="0" applyFill="1">
      <alignment vertical="center"/>
    </xf>
  </cellXfs>
  <cellStyles count="2">
    <cellStyle name="Comma" xfId="1" builtinId="3"/>
    <cellStyle name="Normal" xfId="0" builtinId="0"/>
  </cellStyles>
  <dxfs count="1340"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C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38" Type="http://schemas.openxmlformats.org/officeDocument/2006/relationships/externalLink" Target="externalLinks/externalLink137.xml"/><Relationship Id="rId154" Type="http://schemas.openxmlformats.org/officeDocument/2006/relationships/externalLink" Target="externalLinks/externalLink153.xml"/><Relationship Id="rId159" Type="http://schemas.openxmlformats.org/officeDocument/2006/relationships/sharedStrings" Target="sharedStrings.xml"/><Relationship Id="rId16" Type="http://schemas.openxmlformats.org/officeDocument/2006/relationships/externalLink" Target="externalLinks/externalLink1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externalLink" Target="externalLinks/externalLink143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160" Type="http://schemas.openxmlformats.org/officeDocument/2006/relationships/calcChain" Target="calcChain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55" Type="http://schemas.openxmlformats.org/officeDocument/2006/relationships/externalLink" Target="externalLinks/externalLink15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53" Type="http://schemas.openxmlformats.org/officeDocument/2006/relationships/externalLink" Target="externalLinks/externalLink15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51" Type="http://schemas.openxmlformats.org/officeDocument/2006/relationships/externalLink" Target="externalLinks/externalLink150.xml"/><Relationship Id="rId156" Type="http://schemas.openxmlformats.org/officeDocument/2006/relationships/externalLink" Target="externalLinks/externalLink155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theme" Target="theme/theme1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49.45\Shared\Singapore%20Sharefolder_Finance\FP&amp;A\07.%20Capital%20Management\06.%20Jun'19\Capital%20Management%20Country%20(Group)_Jun%2019v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tan\Desktop\USD%20Cashflow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kfl01\shared\FINANCE\Management%20Accouting\Budget%202004\FINAL\Japan%20from%20US%20final%20send%20on%20our%20sid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FINANCE\Management%20Accouting\Budget%202004\FINAL\Japan%20from%20US%20final%20send%20on%20our%20sid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DOCUME~1\gscott\LOCALS~1\Temp\pld%20au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Comm-Devel\CCG%20Financial%20Statements\Sep%20Q3%202000\9.00%20vs.%2012.99%20financial%20stmt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Budgeting\06%20Budget\Operating\Reports\Indicators\v4\2006%20Preliminary%20Indicators%20V4-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Documents%20and%20Settings\jmartin\Local%20Settings\Temporary%20Internet%20Files\OLK5\Q1%20Contribution%201-15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Tax\EXCEL\2001\12-31-01%20Gain%20M-1%20Summary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Shared\FINANCE\Management%20Accouting\Budget%202004\FINAL\Japan%20from%20US%20final%20send%20on%20our%20sid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Shared\DOCUME~1\gscott\LOCALS~1\Temp\pld%20aud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Documents%20and%20Settings\jyan\Local%20Settings\Temporary%20Internet%20Files\OLK7\JDE\COA%20v8_091231(Model_BU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Shared\Comm-Devel\CCG%20Financial%20Statements\Sep%20Q3%202000\9.00%20vs.%2012.99%20financial%20stmt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Shared\Budgeting\06%20Budget\Operating\Reports\Indicators\v4\2006%20Preliminary%20Indicators%20V4-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Shared\Documents%20and%20Settings\jmartin\Local%20Settings\Temporary%20Internet%20Files\OLK5\Q1%20Contribution%201-15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Shared\Tax\EXCEL\2001\12-31-01%20Gain%20M-1%20Summary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_590\drive_d\&#27996;&#20013;\H9\tko97058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data\ladata\laport\HAZ03\Hazard_Retail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Shared\databases\LEASE%20SUMMARY%20GUIDELINES\Netherlands\Eemhaven%20Dist.%20Ctr.%20%233\NCR_lsg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Documents%20and%20Settings\wlhan\Local%20Settings\Temporary%20Internet%20Files\OLK3E\Cash%20movement%20for%20Barbados%20Drill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databases\LEASE%20SUMMARY%20GUIDELINES\Netherlands\Eemhaven%20Dist.%20Ctr.%20%233\NCR_lsg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Shared\Finance\Finance_Package\3year_Audit\Consol%20work\Consolidation\CLH%20Combine\CLH%20Sep\JDE\COA%20v8_100325(Model_BU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TOK003\groups$\DOCUME~1\YUNGHO~1.002\LOCALS~1\Temp\West%20Chase%20Strat%20Plan200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Asset%20Manager\Bjr\A-%20Attachments%20Received%20from%20others\07-04\ASSETMGR-Jul04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Sep%2012%20Analysis\GLP%20Mthly%20Fin%20Rev%20Jun%2012_Japan_new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TEMP\Test_Denver_v2.xnv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Documents%20and%20Settings\khashimoto\Local%20Settings\Temporary%20Internet%20Files\OLKA4\prc%20report%20metadata_Flora_0930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Tax\EXCEL\SCIDS\2002\Tax%20Return\PLDS%20-%20Fixed%20Asset%20Rollforward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Finance%202\60%20FP&amp;A%20OPM\D050%20HFM\D050.20%20HFM%20Template%20for%20FP&amp;A%20(analysis%20purpose)\HFM%20Template%20for%20FP&amp;A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49.45\Shared\Singapore%20Sharefolder_Finance\FP&amp;A\Monthly%20Analysis\FY18\Monthly%20Analysis%20-%20Aug'17\FP%20Report-%20Pres%20(Grp_Aug17_add%20EUR)%20190917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49.45\Shared\Users\mohno2\Desktop\&#23478;&#12527;&#12540;&#12463;\JFM_v315_0618.xlsm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hcpf01\d&#65420;&#65383;&#65394;&#65433;&#65403;&#65392;&#65418;&#65438;\CREF\Acquisition\Portfolio\19%20AXA\06%20Valuation\Latest%20CF(After%20BOD%20Pitch)\Valuation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nshafsr03\AUDIT05\KPMG%20User%20Settings\Desktop\messer%20sz\kunming\KPMG%20User%20Settings\Desktop\AR-sz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nshafsr03\AUDIT24\KPMG%20User%20Settings\Desktop\Shenzhen%20ProLogis\CV003\spreadsheet\Yantian%20BS%20PL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tok003\groups$\Documents%20and%20Settings\marc.montanus\Local%20Settings\Temporary%20Internet%20Files\OLK2\CMUnleveragedbase04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kfl01\shared\Antoine\PLD%20International%20Inc\PLD%20International%20Inc.%2012-31-00%20-%20latest%20version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LaSalle%20Investment\budget%20template\template\sample\GSRJL_Budget_Template_%20BigAsset_FINAL6.26.03(Narita%20TT%20Bldg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Accounts\Consolidation\2001\December%202001\December%202001%20contributions\Balance%20Sheet%20Sant%20Boi%201%2020%20Dec%202001%20Final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GLP\Monthly%20report\report%200912\loan\Treasury%20Reports_200912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DOCUME~1\h9762\LOCALS~1\Temp\C.Lotus.Notes.Data\&#20491;&#20154;&#12501;&#12457;&#12523;&#12480;\T_naito\PM&#29289;&#20214;\&#65319;&#65317;&#65315;&#65330;&#29289;&#20214;\02_&#25552;&#20986;&#24115;&#31080;&#20316;&#25104;\0203&#26376;&#27425;&#25552;&#20986;&#29992;\&#20803;&#12487;&#12540;&#12479;\G-0203_&#35531;&#27714;&#12487;&#12540;&#12479;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Tax\EXCEL\SCILP4\2002\Forecast\03004%20-%20TAX_A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03%20HFM\03%20Configuration\HFMmetadata_GLP%20v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Shared\Singapore%20Sharefolder%20-%20Finance\Consolidation\FY2012%20Q2\3%20Combined%20FS%20statement%20and%20notes%20(group)%20v5_Sept11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Documents%20and%20Settings\fwu\Local%20Settings\Temporary%20Internet%20Files\OLK19D\0902\Sanshan\FS-Sanshan%20I%20B5,B7,B8%2020090213v2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hart%20in%20Microsoft%20PowerPoint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Van%20der%20Veen,%20Wichard\Excel\Budget%202005\CAPITALIZED%20INTEREST\CAP%20INTEREST%20Budget%202005%20v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ACCOUNTING\FUND\TB\PL%20Forecast%20for%202005%20MAR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A%20-%20Yardi%20Download\2005%20Budget\assumptions%20run%209-22-04\Central%20run%209-22_LeasingReportAssumption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Risk%20Mgt\Working%20papers\Limits\CreditLimits_15Jul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Distribuicao\Templates\Modelo%20Boleta%20de%20Emiss&#227;o_vfinal.xlsm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kfl01\shared\ACCOUNTING\TAX\&#28304;&#27849;&#24500;&#21454;&#26126;&#32048;\Legal%20Fee%20Report_Full%20Year_200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RentRoll\&#9312;CB&#12288;RR\stacking\CBRENCR&#21335;&#34892;&#24499;2&#26376;&#27425;5&#26376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ACD\Common\IFRS%20Group%20Reporting\Mar2017%20IFRS%20Group%20Reporting\Q4\FM11\2%20FP&amp;A\Forecast%20File\Japan%20Segment%20Forecast%20Q4FY17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CREF\Acquisition\Portfolio\19%20AXA\06%20Valuation\Latest%20CF(After%20BOD%20Pitch)\Final%20Final\Individual%20CF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nshafsr03\audit31\PR\Messer\SSR\2004\24290204-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Users\htanaka1\AppData\Local\Microsoft\Windows\Temporary%20Internet%20Files\Content.Outlook\2M9UAYZ3\&#9733;GLP%20J-REIT%20Model_20170530_v8(3)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mgfd3\my%20documents\WINDOWS\TEMP\ssr2002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49.45\Singapore%20Sharefolder_Finance\FP&amp;A%20(Country)\Brazil%20FP&amp;A\Reporting\FY17\Sep%2016\Draft%20191016\201609\CFO%20Review%20_GLP%20Mthly%20Fin%20Rev%20_8.16_Core%20PATMI_US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Documents%20and%20Settings\carmenda\Desktop\Copy%20of%202007%20Jan%20Actuals_TM1%20v233333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Documents%20and%20Settings\slu\Local%20Settings\Temporary%20Internet%20Files\Content.Outlook\GNCEJW7D\Mar%20Operation%20Report%200415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Singapore%20Sharefolder_Finance\Quarterly%20Reporting\Shared%20Supporting%20(Finance%20&amp;%20IR)\OPS%20DATA%20PROJECT\2.%20Rolled%20TEMPLATES\Quarter\3QFY16%20Roll\US\US%20App%20C%20Ops%20Draft_Jan2016_171215.xlsm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AMD\1.GIC\Report\02.%20Quarterly%20Report\Combined%20(2009.1-)\FY2009%20Jan-Dec\FY2009%20Oct-Dec&#9733;\Lease%20Summary\Rent%20Roll%20Summary%2012.09(updated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AMD\1.GIC\Report\02.%20Quarterly%20Report\Combined%20(2009.1-)\FY2010%20Jan-Mar\Lease%20Summary\Rent%20Roll%20Summary%2003.10%20repaired_041210x041510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nshafsr03\AUDIT31\CUP%20group\CUP%20holding\2004\2004%20hardclose\Zhengzhou%20Branch\CUP%20Merchant\RM\Final\others\pbc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tok003\groups$\&#12499;&#12523;&#20107;&#26989;&#26412;&#37096;\&#12499;&#12523;&#12510;&#12493;&#12472;&#12513;&#12531;&#12488;&#37096;\04&#12503;&#12525;&#12497;&#12486;&#12451;&#12510;&#12493;&#12472;&#12513;&#12531;&#12488;&#12464;&#12523;&#12540;&#12503;\&#29289;&#20214;&#21029;\AIG&#65288;&#12511;&#12540;&#12486;&#12451;&#12450;&#65289;\&#20104;&#31639;\&#25552;&#20986;&#29992;&#65288;&#35330;&#27491;&#65289;\2001Budget%20&#65288;KyotoFukutokuBldg.&#65289;&#35330;&#27491;&#29256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Startup" Target="KOCONNOR/Clients/PLD/New%20Disposition%20JV/Model/PLD%20JV%20Discarded%20Pages%20102300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orary%20Internet%20Files\Content.IE5\AR0X81GJ\&#22806;&#21608;&#21306;(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ACCOUNTING\PLD\2007\JE\IC%20Settlement\06.2007_Settle\Invoice-PLD%20Settle%2006.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International%20Valuation\2012%20JOBS\12-011%20-%20GLP%20(June)\63%20Sugito.xlsm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Tax\EXCEL\PLD\2002\2002%20Depreciation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CBG\PIB\P%20F%20M\MPR\Models\Current%20Models%20Post%20Swagman\MPR%20Mgmt%20Model%20place%20(a6)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CBG\PIB\P%20F%20M\MPR\FX\Forecasts\Forex%20Forecast2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bserver\SOL2(DEV)\Documents%20and%20Settings\BB09063\&#12487;&#12473;&#12463;&#12488;&#12483;&#12503;\&#20316;&#26989;&#12501;&#12457;&#12523;&#12480;\IPM&#32013;&#21697;&#29289;\&#12486;&#12531;&#12503;&#12524;&#12540;&#12488;\&#12304;STEP5.0&#20316;&#26989;&#29992;&#12305;EIF0325_&#12452;&#12531;&#12479;&#12501;&#12455;&#12540;&#12473;&#12487;&#12540;&#12479;&#38917;&#30446;&#19968;&#35239;_&#27425;&#26399;CCS_20040820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ffliau\Desktop\Documents\LISTCO%20FILES\LISTCO%20201109\3%20Combined%20FS%20statement%20and%20notes%20(group)%20v2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pancorpge\cref\Individual\Otani\Usui\Underwriting\test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xfp02\data\PEP%20FUND\IPO%20INVESTIGATION\IFRS%20accounts\April%202006%20audited%2002%20june%2006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FAD\Accounting\Common\IFRS%20Group%20Reporting\Mar2012%20IFRS%20Group%20Reporting\YE%20Apr11-Mar12%20FY2012\HFM\Original\5%20Segmental%20statement%20package.xlsm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w\2000fabase\fano2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My%20Documents\KPMG\engagement\CUP%20data\2005\CUP%20data\2004%20documents\2004%20final\2004%20work%20paper\Frank%20Huang\Job\Guoco\2003.12.31\Jobs\2001\BP%20Panyu\MB739502\MB73950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49.45\Shared\ACD\Common\IFRS%20Group%20Reporting\Mar2018%20IFRS%20Group%20Reporting\Q4\FM12\2%20FP&amp;A\Forecast%20File\3.JPN%20seg%20Model\New_v277(BS&#20462;&#27491;)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My%20Documents\Investment%20Memo\Underwriting%20Batch%200901\0902-New%20Model\Sanshan\Sanshan%20Lot%203-090320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IMD\Acquisition\Projects\19_UIG&#33337;&#27211;&amp;&#27178;&#27996;_(20130317)\05_Light-year%202013\&#26989;&#32318;&#20104;&#24819;&#12486;&#12531;&#12503;&#12524;&#12540;&#12488;%20v03.xlsm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AMD\01.%20GLP\01.%20GLP\Budget\FY2013\FY2013%20Japan%20Segment%20Budget%20consolidation.xlsm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49.45\Shared\Documents\Candice%20-%20Work\Consolidation\Aug%20FY2012\3%20Combined%20FS%20statement%20and%20notes%20(group)%20v3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Users\ateh\AppData\Local\Microsoft\Windows\Temporary%20Internet%20Files\Content.Outlook\OZAOBDYK\&#21476;\GLP_Mthly_May%2015_Jap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2f0047\f-drive\Real%20Estate\Deals\Pool\&#23665;&#20140;&#65419;&#65438;&#65433;&#65411;&#65438;&#65384;&#65437;&#65400;&#65438;\&#19968;&#35239;&#34920;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CBG\PIB\P%20F%20M\MPR\Property%20Info\Q3%202003\MPR%20sept%20prop%20cashflow%20model%20FINAL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49.45\Users\bxhuang\AppData\Local\Microsoft\Windows\Temporary%20Internet%20Files\Content.Outlook\2LPYPJOR\FP%20Report%20-%20Pres%20(Brz_Mar%2017%2020170503)%20Enhancements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49.45\Shared\ACD\Common\IFRS%20Group%20Reporting\Mar2018%20IFRS%20Group%20Reporting\Q1\FM03\2%20FP&amp;A\FP&amp;A%20Reporting\Japan%20FP%20Report-%20Pres%20Q1FY18%20(Grp%20Amended)%20130717_v2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tkp01vf\gallop\AMD\01.%20GLP\01.%20GLP\Budget\2011\&#12304;Final&#12305;Japan%20Portfolio%20Budget%20Jan11-Mar11%20and%20Apr11-Mar12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tkp01vf\gallop\AMD\New&#12501;&#12457;&#12523;&#12480;\01.%20GLP\01.%20GLP\Budget\2011\&#12304;Final&#12305;Japan%20Portfolio%20Budget%20Jan11-Mar11%20and%20Apr11-Mar1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Budget%20FY2017\Scenarios\PAUL%20290216\Actual%201Q-3Q%20JCE,%20MI\Bin\GLP%20Group%20Model%20ver%200.41_includes%20USA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AMD\1.GIC\Budget\2010\Final%20Budget\FY2010%20GLP%20Portfolio%20New%20Budget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Tax\MERIDIAN\UNSECUR\EBP2DPR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Risk%20Mgt\Committees\CRC\17%20Nov%2003\A_5CRC2Diversification_final_sim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Documents%20and%20Settings\wvanderv\Local%20Settings\Temporary%20Internet%20Files\OLK15\Real%20Estate%20Income%20FEB%202005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Finance%202\60%20FP&amp;A%20OPM\D050%20HFM\D050.20%20HFM%20Template%20for%20FP&amp;A%20(analysis%20purpose)\GA%20Actual%20Vs%20Budget%20Template%20V1_CLH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Finance%202\60%20FP&amp;A%20OPM\D050%20HFM\D050.20%20HFM%20Template%20for%20FP&amp;A%20(analysis%20purpose)\Regional%20Reports%20Package%20Template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My%20Documents\KPMG\engagement\CUP%20data\2005\CUP%20data\2004%20documents\2004%20final\2004%20work%20paper\Frank%20Huang\Job\Guoco\2003.12.31\Jobs\2001\BP%20Panyu\MB739502\MB739502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mgfd3\f&amp;a%20dep\Reports\Reports2002\SSR2002\ssr200200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01%20Finance\05%20Monthly%20package%20(HFM)\Review%20package%20(HFM)_entity%20v3%20(excel%202007).xlsm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24.45\Public\FAD\Accounting\Development\2014\JE\MONTHLY\OTHER\12.14\Adj%20for%20&#24314;&#20206;%2012.1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FAD\Accounting\Common\PE%20ISSUE\2011\&#23500;&#37324;\JE%20PE%20Issue%20Tomisato%2009.11.xlsm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sset%20management\AIG%20Owned\AIG&#27178;&#27996;&#65419;&#65438;&#65433;\2004BP\2004%20AIG%20Yokohama2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&#26032;05-PM&#37096;\01_&#65328;&#65325;\23_LaSalle\&#12525;&#12472;&#12509;&#12540;&#12488;&#26575;\01_Budget\2007LIM_budget_template_081706_1453pmk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teh\Desktop\All%20working%20v10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49.45\Singapore%20Sharefolder_Finance\FP&amp;A%20(Country)\China%20FP&amp;A\China%20Reporting\FY18\10.%20Jan%2018\FP%20Report-%20Pres%20(Chn_Jan'18)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p01\shared\PRC\PRC%20Movement\2001\WKERLIST\PRCLISTM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2.%20Budgeting\China%20Last%20Yr\3%20offshore%20budget%20&amp;%20listco%20dividend%20forecast_CLH%20&amp;%20Offshore%20va%20check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Users\vang\AppData\Local\Microsoft\Windows\Temporary%20Internet%20Files\Content.Outlook\92RBMFJS\5%20Segmental%20statement%20package%201231.xlsm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49.45\Users\ateh\AppData\Local\Microsoft\Windows\Temporary%20Internet%20Files\Content.Outlook\OZAOBDYK\LAGRAPHICS\Pending\P9253\Argus\Argus%20Models_GIC%20Updated%20-%20Scenario%20Override\0000000L.%20Market%20Debt%20-%20GLP%20v5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ystnt07\ufj\&#26085;&#26412;&#32025;&#36939;&#36664;\&#9734;&#20181;&#27096;&#26360;\&#9734;&#30011;&#38754;&#20181;&#27096;&#26360;\usr\&#35611;&#32722;\&#65420;&#65383;&#65394;&#65433;&#38306;&#36899;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vang\AppData\Local\Microsoft\Windows\Temporary%20Internet%20Files\Content.Outlook\EW70NC1V\1%20110930%20subgroup%20report%20package_HFM%20upload%20(LISTCO)_Fongfong.xlsm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PM\03_Capex\&#38306;&#20418;&#36039;&#26009;\CAPEX%20RM%20List%20&#24037;&#20107;&#30330;&#27880;&#30003;&#35531;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BK01\public\Accounting\Fund\2009\FUNDALL\TB\09.09\Analysis\Rent%20Roll%20Movement%20Analysis%2009.09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Tax\Macquarie\2004\1st%20Qtr\Q1%20Contribution%203-26-04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49.45\Shared\Users\mohno2\Desktop\&#23478;&#12527;&#12540;&#12463;\New_v271%20(comp%20plan).xls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kfl01\shared\Documents%20and%20Settings\yfujioka\Local%20Settings\Temporary%20Internet%20Files\OLK9\Fund&#8545;Cosmos&#19977;&#21407;&#12539;&#23567;&#26441;&#35211;&#30452;&#12375;CapEx&#36039;&#26009;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Users\vang\AppData\Local\Microsoft\Windows\Temporary%20Internet%20Files\Content.Outlook\8QZS48YL\GLP%20Country%20Model%20ver%200%2095%20US%20(va%20251214)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Judy-Finance\BJ%20monthly%20closing%20reports\BJ%202009%20P05(Airport%20&amp;%20Majuqiao)\Airport\Package%201_Conso%20Entity.xnv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Tax\EXCEL\PLD\2002\Tax%20Return\ASTI%20Depreciation%20Summary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01%20Finance\07%20report%20sample\GLP%20management%20report%20201105_Finance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rcnapp01\YardiReports\66207535924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Users\bxhuang\AppData\Local\Microsoft\Windows\Temporary%20Internet%20Files\Content.Outlook\2LPYPJOR\App%20C%20Reporting%20automation%20template_Group%204Q2017_without%20CN_Breaklink%20090517.xlsx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Users\dwang1\Desktop\HFM%20IS%20analysis%20(China%20full%20share)_201109%20(incl%20ACL)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pancorpge\cref\My%20Documents\test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CBG\PIB\P%20F%20M\MPR\Property%20Info\Q3%202003\Cashflow%20model%20Sept%20G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acdfs\SG\Users\nw57113\Desktop\Copy%20of%20Nesta_v26%20(2).xlsx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Users\vang\AppData\Local\Microsoft\Windows\Temporary%20Internet%20Files\Content.Outlook\EW70NC1V\3%20Combined%20FS%20statement%20and%20notes%20(group)%20v3.xlsm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Documents%20and%20Settings\yzhang1\Local%20Settings\Temporary%20Internet%20Files\Content.Outlook\LK6U9BUQ\4-3%20GLPH%20combined%20FS%20statement%20and%20notes%20(subgroup).xlsm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G_EP-1\SYS\USERS\TAX\EXCEL\SCI\97\LANDHELD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S_SYD04\DATA\CBG\PIB\P%20F%20M\MPR\Models\Feb%202003%20PDS%20Model\MPR%20Mgmt%20Model_FINAL%20PDS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J-REIT\Model\201508_Pluto\&#12304;&#12471;&#12486;&#12451;&#12464;&#12523;&#12540;&#12503;&#35388;&#21048;&#12305;&#21508;&#31278;&#37329;&#21033;&#25351;&#27161;&#12398;&#12498;&#12473;&#12488;&#12522;&#12459;&#12523;&#25512;&#31227;_20140311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DATA\SHAKE\PROPERTY\MODELS\10YRBOND.WK4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veryone\Asset%20Management\Report(&#65315;&#65331;&#65323;%20etc)\Feb-04\NCR1\8%20Todoroki\Todoroki%20Feb-04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My%20Documents\Investment%20Memo\Underwriting%20Batch%200901\0902-New%20Model\2009-HOLD%20SELL%20ANALYSIS\Yunpu\New%20Model%20-%20Template%2020090519-Yunpu%20I&amp;II%20(K1&amp;N3)-20090602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ingapore%20Sharefolder_Finance\Quarterly%20Reporting\AC%20&amp;%20Board%20papers\4Q%20FY2018\APP%20C%20-%20Finance\US\App%20C%20Reporting%20template_US%20V1.86.xlsx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AA.%20GLPH\Monthly%20Reporting\2011_06\201106%20-%20%20GLPH%20Group%20TB%20&amp;%20Schedules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03%20HFM\08%20report%20template\01%20group%20report\1003%20group%20report%20(AMC).xlsx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Shared\Documents%20and%20Settings\akarp\Local%20Settings\Temporary%20Internet%20Files\OLK2\DOCUME~1\rpulido\LOCALS~1\Temp\DOCUME~1\gscott\LOCALS~1\Temp\pld%20aud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ublic\Users\vang\AppData\Local\Microsoft\Windows\Temporary%20Internet%20Files\Content.Outlook\EW70NC1V\Review%20package%20(HFM)_entity%20v4_3%20(2).xlsm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fl01\Users\qlin\AppData\Local\Microsoft\Windows\Temporary%20Internet%20Files\Content.Outlook\1DPYY00K\Budget%202011-NOI%20template_21005%20for%20new%20IS%20-%2020100816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hcpf01\d&#65420;&#65383;&#65394;&#65433;&#65403;&#65392;&#65418;&#65438;\P&#12489;&#12521;&#12452;&#12502;&#65288;&#12499;&#12523;&#12510;&#12493;&#65289;\&#26412;&#31038;\&#12499;&#12523;&#12510;&#12493;\&#20107;&#21209;&#21729;\&#31649;&#29702;&#38306;&#20418;\&#65420;&#65439;&#65435;&#65418;&#65439;&#65411;&#65384;\G&#65317;\&#35531;&#27714;&#38306;&#20418;\&#35531;&#27714;&#12522;&#12473;&#12488;\8&#26376;5&#26085;&#22577;&#21578;&#65288;7&#26376;&#20998;&#65289;\7&#26376;&#35531;&#27714;&#26360;&#20998;%20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ndf01\D&#65420;&#65383;&#65394;&#65433;&#65403;&#65392;&#65418;&#65438;\CGI_&#27022;&#26412;WORK\&#9670;&#20181;&#20107;&#22580;&#9670;\&#12304;&#9671;&#9679;&#9734;_X-PRESS&#21270;&#12398;&#26908;&#35342;&#12305;\&#9671;&#65319;&#65317;&#65315;&#26908;&#35342;\1030_&#65319;&#65317;&#65315;&#20181;&#27096;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i-server\data\NOTE_PC\pb8\kouyou\doc\&#12501;&#12449;&#12452;&#12523;&#20181;&#27096;&#26360;\&#12486;&#12540;&#12502;&#12523;&#23450;&#32681;&#26360;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LSF3&#48372;&#44256;\&#52397;&#48169;&#48716;&#46377;%20&#51216;&#44160;&#44208;&#44284;%20&#48372;&#44256;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88&#22793;&#21063;&#36939;&#29992;\14&#65403;&#65437;&#65411;&#65431;&#65405;&#20195;&#12293;&#26408;&#19978;&#21407;\&#20195;&#12293;&#26408;&#19978;&#21407;Report0302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tok003\groups$\RM&#21942;&#26989;&#37096;\Monthly_Report(GECR&#26696;&#65289;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tkp01vf\gallop\Analysis\Referenece\Macau\FS\20061016_MIM\&#9734;&#9734;FS_MIM_061016&#26368;&#32066;&#35036;&#27491;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Users\thasegawa\AppData\Local\Microsoft\Windows\Temporary%20Internet%20Files\Content.Outlook\KYVN57FY\GLP%20J-REIT_Model_20130116_&#26989;&#32318;&#20104;&#24819;&#12398;&#20462;&#27491;_GLP&#20104;&#31639;&#20184;_v1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ACCOUNTING\TAX\TAX&#20250;&#31038;&#24773;&#22577;2006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&#12510;&#12452;%20&#12489;&#12461;&#12517;&#12513;&#12531;&#12488;\My%20eBooks\&#26093;&#24029;&#22235;&#26465;_05_%202004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AH3512\Local%20Settings\Temporary%20Internet%20Files\OLK2\&#36196;&#30000;&#65300;&#65304;&#34903;&#21306;&#22303;&#26408;&#24037;&#20107;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storage01\public\P&#12489;&#12521;&#12452;&#12502;&#65288;&#12499;&#12523;&#12510;&#12493;&#65289;\&#26412;&#31038;\&#12499;&#12523;&#12510;&#12493;\&#20107;&#21209;&#21729;\&#31649;&#29702;&#38306;&#20418;\&#65420;&#65439;&#65435;&#65418;&#65439;&#65411;&#65384;\G&#65317;\&#26376;&#27425;&#22577;&#21578;&#26360;\7&#26376;&#20998;\&#30707;&#28193;\Gifu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MO\disk3\&#29992;&#22320;&#36039;&#26009;\&#30331;&#37682;&#20813;&#35377;&#31246;&#35336;&#31639;&#26360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&gt;"/>
      <sheetName val="Invt"/>
      <sheetName val="Ctry Ratio"/>
      <sheetName val="PVT_Uses"/>
      <sheetName val="PVT_Sources"/>
      <sheetName val="CM Dec18"/>
      <sheetName val="5.1 INPUT USES_FCT"/>
      <sheetName val="5.2 INPUT SOURCES_FCT"/>
      <sheetName val="Notes"/>
      <sheetName val="1. Cover"/>
      <sheetName val="2. Cash Forecast"/>
      <sheetName val="2. Cash Forecast Old"/>
      <sheetName val="2.1 Cash"/>
      <sheetName val="3. Equity &amp; Debt"/>
      <sheetName val="MI Supporting"/>
      <sheetName val="EBITDA assumption"/>
      <sheetName val="Portfolio"/>
      <sheetName val="DATA_OPS_BDGT"/>
      <sheetName val="Budget"/>
      <sheetName val="Sources&amp;Uses(Cty)"/>
      <sheetName val="4. Sources &amp; Uses (Summary)"/>
      <sheetName val="USES PROCESSED"/>
      <sheetName val="Summary (Cty)&gt;&gt;&gt;"/>
      <sheetName val="China"/>
      <sheetName val="Japan"/>
      <sheetName val="US"/>
      <sheetName val="Brazil"/>
      <sheetName val="Citi HK restricted cash track"/>
      <sheetName val="CF&gt;&gt;"/>
      <sheetName val="CF_China"/>
      <sheetName val="CF_Japan"/>
      <sheetName val="CF_US"/>
      <sheetName val="CF_Brazil"/>
      <sheetName val="CF_Europe"/>
      <sheetName val="CF_India"/>
      <sheetName val="CF_GI"/>
      <sheetName val="2.2 Debt"/>
      <sheetName val="2.3 Bloomberg rates"/>
      <sheetName val="Forecast&gt;&gt;&gt;"/>
      <sheetName val="Others"/>
      <sheetName val="4a. Sources &amp; Uses (Scenarios)"/>
      <sheetName val="4b. Sources &amp; Uses (Scenariov2)"/>
      <sheetName val="3. Equity &amp; Debt (Scenarios)"/>
      <sheetName val="Recon between Treasury and FP&amp;A"/>
      <sheetName val="Budget&gt;&gt;&gt;"/>
      <sheetName val="INPUT USES_BDGT"/>
      <sheetName val="INPUT SOURCES_BDGT"/>
      <sheetName val="8weeks"/>
      <sheetName val="99. Equity &amp; Debt rec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725">
          <cell r="B725">
            <v>2584304.34</v>
          </cell>
        </row>
      </sheetData>
      <sheetData sheetId="28"/>
      <sheetData sheetId="29"/>
      <sheetData sheetId="30"/>
      <sheetData sheetId="31"/>
      <sheetData sheetId="32">
        <row r="36">
          <cell r="G36">
            <v>100.40622310434202</v>
          </cell>
        </row>
        <row r="37">
          <cell r="G37">
            <v>5.3183196822653063</v>
          </cell>
        </row>
        <row r="38">
          <cell r="G38">
            <v>5.609460363787738</v>
          </cell>
        </row>
        <row r="40">
          <cell r="G40">
            <v>4.8458483991623726</v>
          </cell>
        </row>
        <row r="42">
          <cell r="G42">
            <v>3.7020595044811042</v>
          </cell>
        </row>
        <row r="71">
          <cell r="G71">
            <v>-98.717948717948715</v>
          </cell>
        </row>
        <row r="72">
          <cell r="G72">
            <v>-7.6923076923076925</v>
          </cell>
        </row>
        <row r="73">
          <cell r="G73">
            <v>-15.384615384615385</v>
          </cell>
        </row>
        <row r="74">
          <cell r="G74">
            <v>-14.080000000000002</v>
          </cell>
        </row>
        <row r="75">
          <cell r="G75">
            <v>-55.051282051282051</v>
          </cell>
        </row>
      </sheetData>
      <sheetData sheetId="33"/>
      <sheetData sheetId="34"/>
      <sheetData sheetId="35"/>
      <sheetData sheetId="36">
        <row r="64">
          <cell r="U64">
            <v>-129793.60373583333</v>
          </cell>
        </row>
        <row r="68">
          <cell r="U68">
            <v>-22578050.920147501</v>
          </cell>
        </row>
        <row r="69">
          <cell r="U69">
            <v>-8852280.768160414</v>
          </cell>
        </row>
        <row r="70">
          <cell r="U70">
            <v>-118334999.99999999</v>
          </cell>
        </row>
        <row r="71">
          <cell r="U71">
            <v>-26028333.33333334</v>
          </cell>
        </row>
        <row r="74">
          <cell r="U74">
            <v>-6351271.0373833338</v>
          </cell>
        </row>
        <row r="75">
          <cell r="U75">
            <v>-1534853.3263020834</v>
          </cell>
        </row>
        <row r="76">
          <cell r="U76">
            <v>-802747.56944444461</v>
          </cell>
        </row>
        <row r="77">
          <cell r="U77">
            <v>-838963.33333333314</v>
          </cell>
        </row>
        <row r="78">
          <cell r="U78">
            <v>-481275.25833333336</v>
          </cell>
        </row>
        <row r="79">
          <cell r="U79">
            <v>-13149.597222222223</v>
          </cell>
        </row>
      </sheetData>
      <sheetData sheetId="37">
        <row r="2">
          <cell r="B2">
            <v>1.3544</v>
          </cell>
          <cell r="E2">
            <v>107.96</v>
          </cell>
          <cell r="H2">
            <v>1.1364000000000001</v>
          </cell>
          <cell r="K2">
            <v>6.8802000000000003</v>
          </cell>
          <cell r="N2">
            <v>1.2683</v>
          </cell>
          <cell r="T2">
            <v>7.8122999999999996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ld"/>
      <sheetName val="Cashflow"/>
      <sheetName val="JPY Cashflow"/>
      <sheetName val="Singapore Forecast CFO"/>
      <sheetName val="Bidco repayment"/>
      <sheetName val="Citi HK restricted cash track"/>
      <sheetName val="Bloomberg rates"/>
      <sheetName val="Debt"/>
      <sheetName val="Sheet1"/>
      <sheetName val="IRS Payment forecast"/>
      <sheetName val="OBOR proceeds"/>
      <sheetName val="Europe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E2">
            <v>107.96</v>
          </cell>
          <cell r="H2">
            <v>1.1364000000000001</v>
          </cell>
        </row>
      </sheetData>
      <sheetData sheetId="7"/>
      <sheetData sheetId="8"/>
      <sheetData sheetId="9">
        <row r="40">
          <cell r="N40">
            <v>-25300000</v>
          </cell>
        </row>
        <row r="41">
          <cell r="N41">
            <v>-7155556</v>
          </cell>
        </row>
        <row r="42">
          <cell r="N42">
            <v>-3066667</v>
          </cell>
        </row>
        <row r="43">
          <cell r="N43">
            <v>-2491667</v>
          </cell>
        </row>
        <row r="44">
          <cell r="N44">
            <v>-6133334</v>
          </cell>
        </row>
      </sheetData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ery"/>
      <sheetName val="Explaination"/>
      <sheetName val="Summery (2)"/>
      <sheetName val="Summery by dep"/>
      <sheetName val="Summery 資料　コピーmarket total"/>
      <sheetName val="Market Total"/>
      <sheetName val="Corporate"/>
      <sheetName val="Development"/>
      <sheetName val="Acquisitions"/>
      <sheetName val="AssetServices"/>
      <sheetName val="INDIRECT ADDRESS CHART"/>
      <sheetName val="List"/>
      <sheetName val="1404"/>
      <sheetName val="入力注意事項"/>
      <sheetName val="Master"/>
      <sheetName val="分類ルール"/>
      <sheetName val="Master List"/>
      <sheetName val="プルダウンリスト"/>
      <sheetName val="プルダウン選択"/>
      <sheetName val="Valu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ery"/>
      <sheetName val="Explaination"/>
      <sheetName val="Summery (2)"/>
      <sheetName val="Summery by dep"/>
      <sheetName val="Summery 資料　コピーmarket total"/>
      <sheetName val="Market Total"/>
      <sheetName val="Corporate"/>
      <sheetName val="Development"/>
      <sheetName val="Acquisitions"/>
      <sheetName val="AssetServices"/>
      <sheetName val="Central Assump"/>
      <sheetName val="Mexico Assump"/>
      <sheetName val="Midwest Assump"/>
      <sheetName val="Northeast Assump"/>
      <sheetName val="Pacific Assump"/>
      <sheetName val="Southeast Assump"/>
      <sheetName val="NoAm Assump"/>
      <sheetName val="Sheet1"/>
      <sheetName val="Master List"/>
      <sheetName val="ID"/>
      <sheetName val="Entity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model (2)"/>
      <sheetName val="Corporate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 Sheet - var"/>
      <sheetName val="Inc Stmt vs. Plan"/>
      <sheetName val=" YTD 00 vs. YTD 99"/>
      <sheetName val="CCG + Mixed Use"/>
      <sheetName val="Mixed Use YTD 00 vs YTD 99"/>
      <sheetName val="Mixed Use Act vs Plan"/>
      <sheetName val="Condensed Inc Stmt"/>
      <sheetName val="Condensed Inc Stmt Plan"/>
      <sheetName val="Condensed Inc Stmt YTD 99"/>
      <sheetName val="Inc Stmt"/>
      <sheetName val="Inc Stmt YTD 99"/>
      <sheetName val="Inc Stmt (Plan)"/>
      <sheetName val="Condensed Inc Stmt Mixed Use"/>
      <sheetName val="Inc StmtMix Use"/>
      <sheetName val="Bal Sheet By Group"/>
      <sheetName val="SOCF worksheet"/>
      <sheetName val="CF Stmt"/>
      <sheetName val="Small Inc Stmt"/>
      <sheetName val="Inc Stmt DL"/>
      <sheetName val="Inc Stmt DL (Plan)"/>
      <sheetName val="Inc Stmt DL 999"/>
      <sheetName val="BS Download"/>
      <sheetName val="MU IS DL"/>
      <sheetName val="INPUT"/>
      <sheetName val="P&amp;L"/>
      <sheetName val="Balancesheet"/>
      <sheetName val="Entity List"/>
      <sheetName val="ID"/>
      <sheetName val="Master List"/>
      <sheetName val="Bal_Sheet_-_var"/>
      <sheetName val="Inc_Stmt_vs__Plan"/>
      <sheetName val="_YTD_00_vs__YTD_99"/>
      <sheetName val="CCG_+_Mixed_Use"/>
      <sheetName val="Mixed_Use_YTD_00_vs_YTD_99"/>
      <sheetName val="Mixed_Use_Act_vs_Plan"/>
      <sheetName val="Condensed_Inc_Stmt"/>
      <sheetName val="Condensed_Inc_Stmt_Plan"/>
      <sheetName val="Condensed_Inc_Stmt_YTD_99"/>
      <sheetName val="Inc_Stmt"/>
      <sheetName val="Inc_Stmt_YTD_99"/>
      <sheetName val="Inc_Stmt_(Plan)"/>
      <sheetName val="Condensed_Inc_Stmt_Mixed_Use"/>
      <sheetName val="Inc_StmtMix_Use"/>
      <sheetName val="Bal_Sheet_By_Group"/>
      <sheetName val="SOCF_worksheet"/>
      <sheetName val="CF_Stmt"/>
      <sheetName val="Small_Inc_Stmt"/>
      <sheetName val="Inc_Stmt_DL"/>
      <sheetName val="Inc_Stmt_DL_(Plan)"/>
      <sheetName val="Inc_Stmt_DL_999"/>
      <sheetName val="BS_Download"/>
      <sheetName val="MU_IS_DL"/>
      <sheetName val="Bal_Sheet_-_var1"/>
      <sheetName val="Inc_Stmt_vs__Plan1"/>
      <sheetName val="_YTD_00_vs__YTD_991"/>
      <sheetName val="CCG_+_Mixed_Use1"/>
      <sheetName val="Mixed_Use_YTD_00_vs_YTD_991"/>
      <sheetName val="Mixed_Use_Act_vs_Plan1"/>
      <sheetName val="Condensed_Inc_Stmt1"/>
      <sheetName val="Condensed_Inc_Stmt_Plan1"/>
      <sheetName val="Condensed_Inc_Stmt_YTD_991"/>
      <sheetName val="Inc_Stmt1"/>
      <sheetName val="Inc_Stmt_YTD_991"/>
      <sheetName val="Inc_Stmt_(Plan)1"/>
      <sheetName val="Condensed_Inc_Stmt_Mixed_Use1"/>
      <sheetName val="Inc_StmtMix_Use1"/>
      <sheetName val="Bal_Sheet_By_Group1"/>
      <sheetName val="SOCF_worksheet1"/>
      <sheetName val="CF_Stmt1"/>
      <sheetName val="Small_Inc_Stmt1"/>
      <sheetName val="Inc_Stmt_DL1"/>
      <sheetName val="Inc_Stmt_DL_(Plan)1"/>
      <sheetName val="Inc_Stmt_DL_9991"/>
      <sheetName val="BS_Download1"/>
      <sheetName val="MU_IS_DL1"/>
      <sheetName val="Master"/>
      <sheetName val="BU"/>
      <sheetName val="  "/>
      <sheetName val="U 19B vs 18A"/>
      <sheetName val="U 18B vs 18F"/>
      <sheetName val="U 18Prior M vs C"/>
      <sheetName val="U 18Mid vs C"/>
      <sheetName val="U 18F vs 17A"/>
      <sheetName val="3Year"/>
      <sheetName val="Pr A"/>
      <sheetName val="Pr A (Yr)"/>
      <sheetName val="Pr Q"/>
      <sheetName val="Pr Q Paste"/>
      <sheetName val="Chart"/>
      <sheetName val="PL"/>
      <sheetName val="PATMI b"/>
      <sheetName val="PATMI ex b"/>
      <sheetName val="NOI b"/>
      <sheetName val="FMV b"/>
      <sheetName val="Dev b"/>
      <sheetName val="Fee b"/>
      <sheetName val="19B vs 18F "/>
      <sheetName val="18B vs 18F"/>
      <sheetName val="18Prior M vs C"/>
      <sheetName val="18Mid vs C"/>
      <sheetName val="18F vs 17A"/>
      <sheetName val="Tech"/>
      <sheetName val="Checks"/>
      <sheetName val="Fee"/>
      <sheetName val="Fee Var"/>
      <sheetName val="Fund Fees"/>
      <sheetName val="Fee sum"/>
      <sheetName val="Dev Fee E"/>
      <sheetName val="Dev Fee P"/>
      <sheetName val="IM Fee E"/>
      <sheetName val="IM Fee P"/>
      <sheetName val="Timing"/>
      <sheetName val="Dev list J"/>
      <sheetName val="Dev list U"/>
      <sheetName val="Inv"/>
      <sheetName val="BS Sch amoti"/>
      <sheetName val="Refi"/>
      <sheetName val="Inv Sum"/>
      <sheetName val="Graph"/>
      <sheetName val="Graph D"/>
      <sheetName val="C&amp;B J"/>
      <sheetName val="C&amp;B J Yr"/>
      <sheetName val="FS J"/>
      <sheetName val="AFS J"/>
      <sheetName val="C&amp;B U Yr"/>
      <sheetName val="Inp"/>
      <sheetName val="3Year (Yr)"/>
      <sheetName val="Comp"/>
      <sheetName val="AFS U"/>
      <sheetName val="FS E"/>
      <sheetName val="FS J (Pro-rata)"/>
      <sheetName val="AFS J (Pro-rata)"/>
      <sheetName val="AFS U (Pro-rata)"/>
      <sheetName val="FS U (Pro-rata)"/>
      <sheetName val="FS U"/>
      <sheetName val="FS Acu"/>
      <sheetName val="MC"/>
      <sheetName val="Mono"/>
      <sheetName val="ME"/>
      <sheetName val="Cold storage"/>
      <sheetName val="CJ LPS"/>
      <sheetName val="JIH"/>
      <sheetName val="CJ2"/>
      <sheetName val="JLP1-3 C"/>
      <sheetName val="JLP1-3On+Dis"/>
      <sheetName val="JLP1-3On"/>
      <sheetName val="JLP1-3 Dis"/>
      <sheetName val="JLP1-3Off"/>
      <sheetName val="JLP1-3On E"/>
      <sheetName val="JLP1-3On Aq"/>
      <sheetName val="LY C"/>
      <sheetName val="LY JCE (Pro-rata)"/>
      <sheetName val="LY JCE100%"/>
      <sheetName val="LY On"/>
      <sheetName val="LY Off"/>
      <sheetName val="LY Inv"/>
      <sheetName val="JDV C"/>
      <sheetName val="JDV JCE (Pro-rata)"/>
      <sheetName val="JDV JCE100%"/>
      <sheetName val="JDV On"/>
      <sheetName val="JDV Off"/>
      <sheetName val="JDV Ad"/>
      <sheetName val="JDV Inv"/>
      <sheetName val="JDV2 C"/>
      <sheetName val="JDV2 JCE (Pro-rata)"/>
      <sheetName val="JDV2 JCE100%"/>
      <sheetName val="JDV2 On"/>
      <sheetName val="JDV2 Off"/>
      <sheetName val="JDV2 Ad"/>
      <sheetName val="JDV2 Inv"/>
      <sheetName val="JDV3 C"/>
      <sheetName val="JDV3 JCE (Pro-rata)"/>
      <sheetName val="JDV3 JCE100%"/>
      <sheetName val="JDV3 On"/>
      <sheetName val="JDV3 Off"/>
      <sheetName val="JDV3 Inv"/>
      <sheetName val="AMC ttl"/>
      <sheetName val="AMC KK"/>
      <sheetName val="AMC KK E"/>
      <sheetName val="AMC JA"/>
      <sheetName val="AMC JA E"/>
      <sheetName val="AMC ML"/>
      <sheetName val="IMG"/>
      <sheetName val="JLP4 100+ichi"/>
      <sheetName val="JLP4 100 C"/>
      <sheetName val="JLP4 100 On"/>
      <sheetName val="JLP4 100 Off"/>
      <sheetName val="JLP4 ich C"/>
      <sheetName val="JLP4 ich JCE (Pro-rata)"/>
      <sheetName val="JLP4 ich JCE100%"/>
      <sheetName val="GC"/>
      <sheetName val="SPSG Ad"/>
      <sheetName val="Data&gt;"/>
      <sheetName val="USD"/>
      <sheetName val="Sheet1"/>
      <sheetName val="JIH1"/>
      <sheetName val="JIH2"/>
      <sheetName val="JIH3"/>
      <sheetName val="JIH4"/>
      <sheetName val="JIH5"/>
      <sheetName val="smv18"/>
      <sheetName val="smv33"/>
      <sheetName val="smv20"/>
      <sheetName val="smv8"/>
      <sheetName val="smv9"/>
      <sheetName val="smv10"/>
      <sheetName val="smv14"/>
      <sheetName val="smv16"/>
      <sheetName val="smv15"/>
      <sheetName val="smv11"/>
      <sheetName val="smv12"/>
      <sheetName val="smv13"/>
      <sheetName val="smv21"/>
      <sheetName val="smv22"/>
      <sheetName val="BSFV"/>
      <sheetName val="LYFV"/>
      <sheetName val="JDVFV"/>
      <sheetName val="JDV2FV"/>
      <sheetName val="smv19"/>
      <sheetName val="smv3"/>
      <sheetName val="smv6"/>
      <sheetName val="smv7"/>
      <sheetName val="smv1"/>
      <sheetName val="smv2"/>
      <sheetName val="SMV"/>
      <sheetName val="Sheet3"/>
      <sheetName val="Sheet100"/>
      <sheetName val="Sheet300"/>
      <sheetName val="Sheet12"/>
      <sheetName val="Sheet13"/>
      <sheetName val="Sheet4"/>
      <sheetName val="Sheet11"/>
      <sheetName val="Sheet5"/>
      <sheetName val="Sheet2"/>
      <sheetName val="Sheet8"/>
      <sheetName val="Sheet6"/>
      <sheetName val="Sheet9"/>
      <sheetName val="Sheet10"/>
      <sheetName val="2018Q3（10月～12月）"/>
      <sheetName val="2018Q4(1月～3月）"/>
      <sheetName val="YR2018(4月～6月）"/>
      <sheetName val="Sheet7"/>
      <sheetName val="Sheet7 (2)"/>
      <sheetName val="FMV2"/>
      <sheetName val="Cc2"/>
      <sheetName val="Group Charge (2)"/>
      <sheetName val="Group Charge (3)"/>
      <sheetName val="Group Charge (4)"/>
      <sheetName val="LY 100%"/>
      <sheetName val="JDV 100%"/>
      <sheetName val="JDV2100% "/>
      <sheetName val="AMC"/>
      <sheetName val="JLP4 Total For JLP4 Inv"/>
      <sheetName val="mof"/>
      <sheetName val="JLP1-3"/>
      <sheetName val="Sheet2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9">
          <cell r="A9" t="str">
            <v>R20</v>
          </cell>
          <cell r="C9">
            <v>109538161</v>
          </cell>
          <cell r="D9">
            <v>0</v>
          </cell>
          <cell r="E9">
            <v>19040</v>
          </cell>
          <cell r="F9">
            <v>2760586</v>
          </cell>
        </row>
        <row r="10">
          <cell r="A10" t="str">
            <v>R20</v>
          </cell>
          <cell r="C10">
            <v>0</v>
          </cell>
          <cell r="D10">
            <v>0</v>
          </cell>
          <cell r="E10">
            <v>0</v>
          </cell>
          <cell r="F10">
            <v>934214</v>
          </cell>
        </row>
        <row r="11">
          <cell r="A11" t="str">
            <v>R20</v>
          </cell>
          <cell r="C11">
            <v>-505706</v>
          </cell>
          <cell r="D11">
            <v>0</v>
          </cell>
          <cell r="E11">
            <v>0</v>
          </cell>
          <cell r="F11">
            <v>0</v>
          </cell>
        </row>
        <row r="12">
          <cell r="A12" t="str">
            <v>R20</v>
          </cell>
          <cell r="C12">
            <v>-1434351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R20</v>
          </cell>
          <cell r="C13">
            <v>3090671</v>
          </cell>
          <cell r="D13">
            <v>0</v>
          </cell>
          <cell r="E13">
            <v>0</v>
          </cell>
          <cell r="F13">
            <v>1644088</v>
          </cell>
        </row>
        <row r="14">
          <cell r="A14" t="str">
            <v>R40</v>
          </cell>
          <cell r="C14">
            <v>7563282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R40</v>
          </cell>
          <cell r="C15">
            <v>1428824</v>
          </cell>
          <cell r="D15">
            <v>0</v>
          </cell>
          <cell r="E15">
            <v>0</v>
          </cell>
          <cell r="F15">
            <v>0</v>
          </cell>
        </row>
        <row r="16">
          <cell r="A16" t="str">
            <v>R40</v>
          </cell>
          <cell r="C16">
            <v>374501</v>
          </cell>
          <cell r="D16">
            <v>0</v>
          </cell>
          <cell r="E16">
            <v>0</v>
          </cell>
          <cell r="F16">
            <v>0</v>
          </cell>
        </row>
        <row r="17">
          <cell r="A17" t="str">
            <v>R40</v>
          </cell>
          <cell r="C17">
            <v>796265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R60</v>
          </cell>
          <cell r="C18">
            <v>1197095</v>
          </cell>
          <cell r="D18">
            <v>0</v>
          </cell>
          <cell r="E18">
            <v>0</v>
          </cell>
          <cell r="F18">
            <v>14569</v>
          </cell>
        </row>
        <row r="19">
          <cell r="A19" t="str">
            <v>R40</v>
          </cell>
          <cell r="C19">
            <v>84623</v>
          </cell>
          <cell r="D19">
            <v>0</v>
          </cell>
          <cell r="E19">
            <v>0</v>
          </cell>
          <cell r="F19">
            <v>3280</v>
          </cell>
        </row>
        <row r="20">
          <cell r="A20" t="str">
            <v>R40</v>
          </cell>
          <cell r="C20">
            <v>12257965</v>
          </cell>
          <cell r="D20">
            <v>0</v>
          </cell>
          <cell r="E20">
            <v>0</v>
          </cell>
          <cell r="F20">
            <v>17266</v>
          </cell>
        </row>
        <row r="21">
          <cell r="A21" t="str">
            <v>R20</v>
          </cell>
          <cell r="C21">
            <v>-98948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>R80</v>
          </cell>
          <cell r="C22">
            <v>293335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R80</v>
          </cell>
          <cell r="C23">
            <v>444336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R80</v>
          </cell>
          <cell r="C24">
            <v>1744572</v>
          </cell>
          <cell r="D24">
            <v>0</v>
          </cell>
          <cell r="E24">
            <v>0</v>
          </cell>
          <cell r="F24">
            <v>6571</v>
          </cell>
        </row>
        <row r="27">
          <cell r="C27">
            <v>136774625</v>
          </cell>
          <cell r="D27">
            <v>0</v>
          </cell>
          <cell r="E27">
            <v>19040</v>
          </cell>
          <cell r="F27">
            <v>5380574</v>
          </cell>
        </row>
        <row r="29">
          <cell r="F29" t="str">
            <v xml:space="preserve">            </v>
          </cell>
        </row>
        <row r="30">
          <cell r="A30" t="str">
            <v>X30</v>
          </cell>
          <cell r="C30">
            <v>-9397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>X20</v>
          </cell>
          <cell r="C31">
            <v>-587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X20</v>
          </cell>
          <cell r="C32">
            <v>-62061</v>
          </cell>
          <cell r="D32">
            <v>0</v>
          </cell>
          <cell r="E32">
            <v>0</v>
          </cell>
          <cell r="F32">
            <v>0</v>
          </cell>
        </row>
        <row r="33">
          <cell r="A33" t="str">
            <v>X60</v>
          </cell>
          <cell r="C33">
            <v>-484306</v>
          </cell>
          <cell r="D33">
            <v>0</v>
          </cell>
          <cell r="E33">
            <v>0</v>
          </cell>
          <cell r="F33">
            <v>-78227</v>
          </cell>
        </row>
        <row r="34">
          <cell r="A34" t="str">
            <v>X20</v>
          </cell>
          <cell r="C34">
            <v>-12854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>X49</v>
          </cell>
          <cell r="C35">
            <v>-183082</v>
          </cell>
          <cell r="D35">
            <v>0</v>
          </cell>
          <cell r="E35">
            <v>0</v>
          </cell>
          <cell r="F35">
            <v>0</v>
          </cell>
        </row>
        <row r="36">
          <cell r="A36" t="str">
            <v>X10</v>
          </cell>
          <cell r="C36">
            <v>-1006</v>
          </cell>
          <cell r="D36">
            <v>0</v>
          </cell>
          <cell r="E36">
            <v>0</v>
          </cell>
          <cell r="F36">
            <v>0</v>
          </cell>
        </row>
        <row r="37">
          <cell r="A37" t="str">
            <v>X45</v>
          </cell>
          <cell r="C37">
            <v>5</v>
          </cell>
          <cell r="D37">
            <v>0</v>
          </cell>
          <cell r="E37">
            <v>0</v>
          </cell>
          <cell r="F37">
            <v>0</v>
          </cell>
        </row>
        <row r="38">
          <cell r="A38" t="str">
            <v>X10</v>
          </cell>
          <cell r="C38">
            <v>-6874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>X10</v>
          </cell>
          <cell r="C39">
            <v>-3195</v>
          </cell>
          <cell r="D39">
            <v>0</v>
          </cell>
          <cell r="E39">
            <v>0</v>
          </cell>
          <cell r="F39">
            <v>0</v>
          </cell>
        </row>
        <row r="40">
          <cell r="A40" t="str">
            <v>X20</v>
          </cell>
          <cell r="C40">
            <v>-14887</v>
          </cell>
          <cell r="D40">
            <v>0</v>
          </cell>
          <cell r="E40">
            <v>0</v>
          </cell>
          <cell r="F40">
            <v>0</v>
          </cell>
        </row>
        <row r="41">
          <cell r="A41" t="str">
            <v>X10</v>
          </cell>
          <cell r="C41">
            <v>-5579</v>
          </cell>
          <cell r="D41">
            <v>0</v>
          </cell>
          <cell r="E41">
            <v>0</v>
          </cell>
          <cell r="F41">
            <v>0</v>
          </cell>
        </row>
        <row r="42">
          <cell r="A42" t="str">
            <v>X10</v>
          </cell>
          <cell r="C42">
            <v>-3243</v>
          </cell>
          <cell r="D42">
            <v>0</v>
          </cell>
          <cell r="E42">
            <v>0</v>
          </cell>
          <cell r="F42">
            <v>0</v>
          </cell>
        </row>
        <row r="43">
          <cell r="A43" t="str">
            <v>X10</v>
          </cell>
          <cell r="C43">
            <v>-13513</v>
          </cell>
          <cell r="D43">
            <v>0</v>
          </cell>
          <cell r="E43">
            <v>0</v>
          </cell>
          <cell r="F43">
            <v>0</v>
          </cell>
        </row>
        <row r="44">
          <cell r="A44" t="str">
            <v>X46</v>
          </cell>
          <cell r="C44">
            <v>488000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X46</v>
          </cell>
          <cell r="C45">
            <v>-802008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X46</v>
          </cell>
          <cell r="C46">
            <v>-580136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X46</v>
          </cell>
          <cell r="C47">
            <v>-639090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X46</v>
          </cell>
          <cell r="C48">
            <v>-170</v>
          </cell>
          <cell r="D48">
            <v>0</v>
          </cell>
          <cell r="E48">
            <v>0</v>
          </cell>
          <cell r="F48">
            <v>0</v>
          </cell>
        </row>
        <row r="49">
          <cell r="A49" t="str">
            <v>X43</v>
          </cell>
          <cell r="C49">
            <v>-18176</v>
          </cell>
          <cell r="D49">
            <v>0</v>
          </cell>
          <cell r="E49">
            <v>0</v>
          </cell>
          <cell r="F49">
            <v>0</v>
          </cell>
        </row>
        <row r="50">
          <cell r="A50" t="str">
            <v>X43</v>
          </cell>
          <cell r="C50">
            <v>-4049</v>
          </cell>
          <cell r="D50">
            <v>0</v>
          </cell>
          <cell r="E50">
            <v>0</v>
          </cell>
          <cell r="F50">
            <v>0</v>
          </cell>
        </row>
        <row r="51">
          <cell r="A51" t="str">
            <v>X43</v>
          </cell>
          <cell r="C51">
            <v>-6285</v>
          </cell>
          <cell r="D51">
            <v>0</v>
          </cell>
          <cell r="E51">
            <v>0</v>
          </cell>
          <cell r="F51">
            <v>0</v>
          </cell>
        </row>
        <row r="52">
          <cell r="A52" t="str">
            <v>X10</v>
          </cell>
          <cell r="C52">
            <v>-2090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X10</v>
          </cell>
          <cell r="C53">
            <v>-99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>X10</v>
          </cell>
          <cell r="C54">
            <v>-5490</v>
          </cell>
          <cell r="D54">
            <v>0</v>
          </cell>
          <cell r="E54">
            <v>0</v>
          </cell>
          <cell r="F54">
            <v>0</v>
          </cell>
        </row>
        <row r="55">
          <cell r="A55" t="str">
            <v>X10</v>
          </cell>
          <cell r="C55">
            <v>-151</v>
          </cell>
          <cell r="D55">
            <v>0</v>
          </cell>
          <cell r="E55">
            <v>0</v>
          </cell>
          <cell r="F55">
            <v>0</v>
          </cell>
        </row>
        <row r="56">
          <cell r="A56" t="str">
            <v>X10</v>
          </cell>
          <cell r="C56">
            <v>-1059</v>
          </cell>
          <cell r="D56">
            <v>0</v>
          </cell>
          <cell r="E56">
            <v>0</v>
          </cell>
          <cell r="F56">
            <v>0</v>
          </cell>
        </row>
        <row r="57">
          <cell r="A57" t="str">
            <v>X45</v>
          </cell>
          <cell r="C57">
            <v>-3353</v>
          </cell>
          <cell r="D57">
            <v>0</v>
          </cell>
          <cell r="E57">
            <v>0</v>
          </cell>
          <cell r="F57">
            <v>0</v>
          </cell>
        </row>
        <row r="58">
          <cell r="A58" t="str">
            <v>X10</v>
          </cell>
          <cell r="C58">
            <v>-22982</v>
          </cell>
          <cell r="D58">
            <v>0</v>
          </cell>
          <cell r="E58">
            <v>0</v>
          </cell>
          <cell r="F58">
            <v>0</v>
          </cell>
        </row>
        <row r="59">
          <cell r="A59" t="str">
            <v>X41</v>
          </cell>
          <cell r="C59">
            <v>-101268</v>
          </cell>
          <cell r="D59">
            <v>0</v>
          </cell>
          <cell r="E59">
            <v>0</v>
          </cell>
          <cell r="F59">
            <v>0</v>
          </cell>
        </row>
        <row r="60">
          <cell r="A60" t="str">
            <v>X10</v>
          </cell>
          <cell r="C60">
            <v>-26526</v>
          </cell>
          <cell r="D60">
            <v>0</v>
          </cell>
          <cell r="E60">
            <v>0</v>
          </cell>
          <cell r="F60">
            <v>0</v>
          </cell>
        </row>
        <row r="61">
          <cell r="A61" t="str">
            <v>X10</v>
          </cell>
          <cell r="C61">
            <v>105</v>
          </cell>
          <cell r="D61">
            <v>0</v>
          </cell>
          <cell r="E61">
            <v>0</v>
          </cell>
          <cell r="F61">
            <v>0</v>
          </cell>
        </row>
        <row r="62">
          <cell r="A62" t="str">
            <v>X41</v>
          </cell>
          <cell r="C62">
            <v>-132</v>
          </cell>
          <cell r="D62">
            <v>0</v>
          </cell>
          <cell r="E62">
            <v>0</v>
          </cell>
          <cell r="F62">
            <v>0</v>
          </cell>
        </row>
        <row r="63">
          <cell r="A63" t="str">
            <v>X10</v>
          </cell>
          <cell r="C63">
            <v>-37235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X20</v>
          </cell>
          <cell r="C64">
            <v>-22732</v>
          </cell>
          <cell r="D64">
            <v>0</v>
          </cell>
          <cell r="E64">
            <v>0</v>
          </cell>
          <cell r="F64">
            <v>0</v>
          </cell>
        </row>
        <row r="65">
          <cell r="A65" t="str">
            <v>X10</v>
          </cell>
          <cell r="C65">
            <v>-778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X10</v>
          </cell>
          <cell r="C66">
            <v>-735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X42</v>
          </cell>
          <cell r="C67">
            <v>-26996</v>
          </cell>
          <cell r="D67">
            <v>0</v>
          </cell>
          <cell r="E67">
            <v>0</v>
          </cell>
          <cell r="F67">
            <v>0</v>
          </cell>
        </row>
        <row r="68">
          <cell r="A68" t="str">
            <v>X42</v>
          </cell>
          <cell r="C68">
            <v>-22176</v>
          </cell>
          <cell r="D68">
            <v>0</v>
          </cell>
          <cell r="E68">
            <v>0</v>
          </cell>
          <cell r="F68">
            <v>0</v>
          </cell>
        </row>
        <row r="69">
          <cell r="A69" t="str">
            <v>X42</v>
          </cell>
          <cell r="C69">
            <v>-4820</v>
          </cell>
          <cell r="D69">
            <v>0</v>
          </cell>
          <cell r="E69">
            <v>0</v>
          </cell>
          <cell r="F69">
            <v>0</v>
          </cell>
        </row>
        <row r="70">
          <cell r="A70" t="str">
            <v>X42</v>
          </cell>
          <cell r="C70">
            <v>-411929</v>
          </cell>
          <cell r="D70">
            <v>0</v>
          </cell>
          <cell r="E70">
            <v>0</v>
          </cell>
          <cell r="F70">
            <v>-4347</v>
          </cell>
        </row>
        <row r="71">
          <cell r="A71" t="str">
            <v>X42</v>
          </cell>
          <cell r="C71">
            <v>-26859</v>
          </cell>
          <cell r="D71">
            <v>0</v>
          </cell>
          <cell r="E71">
            <v>0</v>
          </cell>
          <cell r="F71">
            <v>-11799</v>
          </cell>
        </row>
        <row r="72">
          <cell r="A72" t="str">
            <v>X42</v>
          </cell>
          <cell r="C72">
            <v>-8655</v>
          </cell>
          <cell r="D72">
            <v>0</v>
          </cell>
          <cell r="E72">
            <v>0</v>
          </cell>
          <cell r="F72">
            <v>0</v>
          </cell>
        </row>
        <row r="73">
          <cell r="A73" t="str">
            <v>X30</v>
          </cell>
          <cell r="C73">
            <v>-39041</v>
          </cell>
          <cell r="D73">
            <v>0</v>
          </cell>
          <cell r="E73">
            <v>0</v>
          </cell>
          <cell r="F73">
            <v>0</v>
          </cell>
        </row>
        <row r="74">
          <cell r="A74" t="str">
            <v>X10</v>
          </cell>
          <cell r="C74">
            <v>-174263</v>
          </cell>
          <cell r="D74">
            <v>0</v>
          </cell>
          <cell r="E74">
            <v>0</v>
          </cell>
          <cell r="F74">
            <v>0</v>
          </cell>
        </row>
        <row r="75">
          <cell r="A75" t="str">
            <v>X10</v>
          </cell>
          <cell r="C75">
            <v>-13776</v>
          </cell>
          <cell r="D75">
            <v>0</v>
          </cell>
          <cell r="E75">
            <v>0</v>
          </cell>
          <cell r="F75">
            <v>0</v>
          </cell>
        </row>
        <row r="76">
          <cell r="A76" t="str">
            <v>X10</v>
          </cell>
          <cell r="C76">
            <v>-9311</v>
          </cell>
          <cell r="D76">
            <v>0</v>
          </cell>
          <cell r="E76">
            <v>0</v>
          </cell>
          <cell r="F76">
            <v>0</v>
          </cell>
        </row>
        <row r="77">
          <cell r="A77" t="str">
            <v>X10</v>
          </cell>
          <cell r="C77">
            <v>-2268</v>
          </cell>
          <cell r="D77">
            <v>0</v>
          </cell>
          <cell r="E77">
            <v>0</v>
          </cell>
          <cell r="F77">
            <v>0</v>
          </cell>
        </row>
        <row r="78">
          <cell r="A78" t="str">
            <v>X10</v>
          </cell>
          <cell r="C78">
            <v>-20838</v>
          </cell>
          <cell r="D78">
            <v>0</v>
          </cell>
          <cell r="E78">
            <v>0</v>
          </cell>
          <cell r="F78">
            <v>0</v>
          </cell>
        </row>
        <row r="79">
          <cell r="A79" t="str">
            <v>X10</v>
          </cell>
          <cell r="C79">
            <v>-1083</v>
          </cell>
          <cell r="D79">
            <v>0</v>
          </cell>
          <cell r="E79">
            <v>0</v>
          </cell>
          <cell r="F79">
            <v>0</v>
          </cell>
        </row>
        <row r="80">
          <cell r="A80" t="str">
            <v>X10</v>
          </cell>
          <cell r="C80">
            <v>-4773</v>
          </cell>
          <cell r="D80">
            <v>0</v>
          </cell>
          <cell r="E80">
            <v>0</v>
          </cell>
          <cell r="F80">
            <v>0</v>
          </cell>
        </row>
        <row r="81">
          <cell r="A81" t="str">
            <v>X10</v>
          </cell>
          <cell r="C81">
            <v>-82951</v>
          </cell>
          <cell r="D81">
            <v>0</v>
          </cell>
          <cell r="E81">
            <v>0</v>
          </cell>
          <cell r="F81">
            <v>0</v>
          </cell>
        </row>
        <row r="82">
          <cell r="A82" t="str">
            <v>X10</v>
          </cell>
          <cell r="C82">
            <v>-300</v>
          </cell>
          <cell r="D82">
            <v>0</v>
          </cell>
          <cell r="E82">
            <v>0</v>
          </cell>
          <cell r="F82">
            <v>0</v>
          </cell>
        </row>
        <row r="83">
          <cell r="A83" t="str">
            <v>X44</v>
          </cell>
          <cell r="C83">
            <v>-1384</v>
          </cell>
          <cell r="D83">
            <v>0</v>
          </cell>
          <cell r="E83">
            <v>0</v>
          </cell>
          <cell r="F83">
            <v>0</v>
          </cell>
        </row>
        <row r="84">
          <cell r="A84" t="str">
            <v>X10</v>
          </cell>
          <cell r="C84">
            <v>-4412</v>
          </cell>
          <cell r="D84">
            <v>0</v>
          </cell>
          <cell r="E84">
            <v>0</v>
          </cell>
          <cell r="F84">
            <v>0</v>
          </cell>
        </row>
        <row r="85">
          <cell r="A85" t="str">
            <v>X10</v>
          </cell>
          <cell r="C85">
            <v>-16</v>
          </cell>
          <cell r="D85">
            <v>0</v>
          </cell>
          <cell r="E85">
            <v>0</v>
          </cell>
          <cell r="F85">
            <v>0</v>
          </cell>
        </row>
        <row r="86">
          <cell r="A86" t="str">
            <v>X10</v>
          </cell>
          <cell r="C86">
            <v>-655</v>
          </cell>
          <cell r="D86">
            <v>0</v>
          </cell>
          <cell r="E86">
            <v>0</v>
          </cell>
          <cell r="F86">
            <v>0</v>
          </cell>
        </row>
        <row r="87">
          <cell r="A87" t="str">
            <v>X40</v>
          </cell>
          <cell r="C87">
            <v>-545005</v>
          </cell>
          <cell r="D87">
            <v>0</v>
          </cell>
          <cell r="E87">
            <v>0</v>
          </cell>
          <cell r="F87">
            <v>0</v>
          </cell>
        </row>
        <row r="88">
          <cell r="A88" t="str">
            <v>X40</v>
          </cell>
          <cell r="C88">
            <v>-28073</v>
          </cell>
          <cell r="D88">
            <v>0</v>
          </cell>
          <cell r="E88">
            <v>0</v>
          </cell>
          <cell r="F88">
            <v>0</v>
          </cell>
        </row>
        <row r="89">
          <cell r="A89" t="str">
            <v>X40</v>
          </cell>
          <cell r="C89">
            <v>-159</v>
          </cell>
          <cell r="D89">
            <v>0</v>
          </cell>
          <cell r="E89">
            <v>0</v>
          </cell>
          <cell r="F89">
            <v>0</v>
          </cell>
        </row>
        <row r="90">
          <cell r="A90" t="str">
            <v>X40</v>
          </cell>
          <cell r="C90">
            <v>-75430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X10</v>
          </cell>
          <cell r="C91">
            <v>-1000</v>
          </cell>
          <cell r="D91">
            <v>0</v>
          </cell>
          <cell r="E91">
            <v>0</v>
          </cell>
          <cell r="F91">
            <v>0</v>
          </cell>
        </row>
        <row r="92">
          <cell r="A92" t="str">
            <v>X40</v>
          </cell>
          <cell r="C92">
            <v>-180</v>
          </cell>
          <cell r="D92">
            <v>0</v>
          </cell>
          <cell r="E92">
            <v>0</v>
          </cell>
          <cell r="F92">
            <v>0</v>
          </cell>
        </row>
        <row r="93">
          <cell r="A93" t="str">
            <v>X40</v>
          </cell>
          <cell r="C93">
            <v>-28830</v>
          </cell>
          <cell r="D93">
            <v>0</v>
          </cell>
          <cell r="E93">
            <v>0</v>
          </cell>
          <cell r="F93">
            <v>0</v>
          </cell>
        </row>
        <row r="94">
          <cell r="A94" t="str">
            <v>X16</v>
          </cell>
          <cell r="C94">
            <v>-180962</v>
          </cell>
          <cell r="D94">
            <v>0</v>
          </cell>
          <cell r="E94">
            <v>0</v>
          </cell>
          <cell r="F94">
            <v>0</v>
          </cell>
        </row>
        <row r="95">
          <cell r="A95" t="str">
            <v>X16</v>
          </cell>
          <cell r="C95">
            <v>-2461</v>
          </cell>
          <cell r="D95">
            <v>0</v>
          </cell>
          <cell r="E95">
            <v>0</v>
          </cell>
          <cell r="F95">
            <v>0</v>
          </cell>
        </row>
        <row r="96">
          <cell r="A96" t="str">
            <v>X16</v>
          </cell>
          <cell r="C96">
            <v>-178705</v>
          </cell>
          <cell r="D96">
            <v>0</v>
          </cell>
          <cell r="E96">
            <v>0</v>
          </cell>
          <cell r="F96">
            <v>0</v>
          </cell>
        </row>
        <row r="97">
          <cell r="A97" t="str">
            <v>X16</v>
          </cell>
          <cell r="C97">
            <v>-130749</v>
          </cell>
          <cell r="D97">
            <v>0</v>
          </cell>
          <cell r="E97">
            <v>0</v>
          </cell>
          <cell r="F97">
            <v>0</v>
          </cell>
        </row>
        <row r="98">
          <cell r="A98" t="str">
            <v>X20</v>
          </cell>
          <cell r="C98">
            <v>-21508</v>
          </cell>
          <cell r="D98">
            <v>0</v>
          </cell>
          <cell r="E98">
            <v>0</v>
          </cell>
          <cell r="F98">
            <v>0</v>
          </cell>
        </row>
        <row r="99">
          <cell r="A99" t="str">
            <v>X19</v>
          </cell>
          <cell r="C99">
            <v>-16454</v>
          </cell>
          <cell r="D99">
            <v>0</v>
          </cell>
          <cell r="E99">
            <v>0</v>
          </cell>
          <cell r="F99">
            <v>0</v>
          </cell>
        </row>
        <row r="100">
          <cell r="A100" t="str">
            <v>X16</v>
          </cell>
          <cell r="C100">
            <v>-345168</v>
          </cell>
          <cell r="D100">
            <v>0</v>
          </cell>
          <cell r="E100">
            <v>0</v>
          </cell>
          <cell r="F100">
            <v>0</v>
          </cell>
        </row>
        <row r="101">
          <cell r="A101" t="str">
            <v>X16</v>
          </cell>
          <cell r="C101">
            <v>-53152</v>
          </cell>
          <cell r="D101">
            <v>0</v>
          </cell>
          <cell r="E101">
            <v>0</v>
          </cell>
          <cell r="F101">
            <v>0</v>
          </cell>
        </row>
        <row r="102">
          <cell r="A102" t="str">
            <v>X16</v>
          </cell>
          <cell r="C102">
            <v>-52842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X46</v>
          </cell>
          <cell r="C103">
            <v>600</v>
          </cell>
          <cell r="D103">
            <v>0</v>
          </cell>
          <cell r="E103">
            <v>0</v>
          </cell>
          <cell r="F103">
            <v>0</v>
          </cell>
        </row>
        <row r="104">
          <cell r="A104" t="str">
            <v>X46</v>
          </cell>
          <cell r="C104">
            <v>-9862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X46</v>
          </cell>
          <cell r="C105">
            <v>-9997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>X43</v>
          </cell>
          <cell r="C106">
            <v>-857485</v>
          </cell>
          <cell r="D106">
            <v>0</v>
          </cell>
          <cell r="E106">
            <v>0</v>
          </cell>
          <cell r="F106">
            <v>0</v>
          </cell>
        </row>
        <row r="107">
          <cell r="A107" t="str">
            <v>X43</v>
          </cell>
          <cell r="C107">
            <v>-122031</v>
          </cell>
          <cell r="D107">
            <v>0</v>
          </cell>
          <cell r="E107">
            <v>0</v>
          </cell>
          <cell r="F107">
            <v>0</v>
          </cell>
        </row>
        <row r="108">
          <cell r="A108" t="str">
            <v>X43</v>
          </cell>
          <cell r="C108">
            <v>-105226</v>
          </cell>
          <cell r="D108">
            <v>0</v>
          </cell>
          <cell r="E108">
            <v>0</v>
          </cell>
          <cell r="F108">
            <v>0</v>
          </cell>
        </row>
        <row r="109">
          <cell r="A109" t="str">
            <v>X16</v>
          </cell>
          <cell r="C109">
            <v>-335017</v>
          </cell>
          <cell r="D109">
            <v>0</v>
          </cell>
          <cell r="E109">
            <v>0</v>
          </cell>
          <cell r="F109">
            <v>0</v>
          </cell>
        </row>
        <row r="110">
          <cell r="A110" t="str">
            <v>X16</v>
          </cell>
          <cell r="C110">
            <v>-11190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>X16</v>
          </cell>
          <cell r="C111">
            <v>-796345</v>
          </cell>
          <cell r="D111">
            <v>0</v>
          </cell>
          <cell r="E111">
            <v>0</v>
          </cell>
          <cell r="F111">
            <v>0</v>
          </cell>
        </row>
        <row r="112">
          <cell r="A112" t="str">
            <v>X16</v>
          </cell>
          <cell r="C112">
            <v>-61439</v>
          </cell>
          <cell r="D112">
            <v>0</v>
          </cell>
          <cell r="E112">
            <v>0</v>
          </cell>
          <cell r="F112">
            <v>0</v>
          </cell>
        </row>
        <row r="113">
          <cell r="A113" t="str">
            <v>X16</v>
          </cell>
          <cell r="C113">
            <v>-35541</v>
          </cell>
          <cell r="D113">
            <v>0</v>
          </cell>
          <cell r="E113">
            <v>0</v>
          </cell>
          <cell r="F113">
            <v>0</v>
          </cell>
        </row>
        <row r="114">
          <cell r="A114" t="str">
            <v>X16</v>
          </cell>
          <cell r="C114">
            <v>-1379</v>
          </cell>
          <cell r="D114">
            <v>0</v>
          </cell>
          <cell r="E114">
            <v>0</v>
          </cell>
          <cell r="F114">
            <v>0</v>
          </cell>
        </row>
        <row r="115">
          <cell r="A115" t="str">
            <v>X19</v>
          </cell>
          <cell r="C115">
            <v>-109248</v>
          </cell>
          <cell r="D115">
            <v>0</v>
          </cell>
          <cell r="E115">
            <v>0</v>
          </cell>
          <cell r="F115">
            <v>0</v>
          </cell>
        </row>
        <row r="116">
          <cell r="A116" t="str">
            <v>X16</v>
          </cell>
          <cell r="C116">
            <v>-277996</v>
          </cell>
          <cell r="D116">
            <v>0</v>
          </cell>
          <cell r="E116">
            <v>0</v>
          </cell>
          <cell r="F116">
            <v>0</v>
          </cell>
        </row>
        <row r="117">
          <cell r="A117" t="str">
            <v>X41</v>
          </cell>
          <cell r="C117">
            <v>-832196</v>
          </cell>
          <cell r="D117">
            <v>0</v>
          </cell>
          <cell r="E117">
            <v>0</v>
          </cell>
          <cell r="F117">
            <v>0</v>
          </cell>
        </row>
        <row r="118">
          <cell r="A118" t="str">
            <v>X16</v>
          </cell>
          <cell r="C118">
            <v>-140150</v>
          </cell>
          <cell r="D118">
            <v>0</v>
          </cell>
          <cell r="E118">
            <v>0</v>
          </cell>
          <cell r="F118">
            <v>0</v>
          </cell>
        </row>
        <row r="119">
          <cell r="A119" t="str">
            <v>X16</v>
          </cell>
          <cell r="C119">
            <v>-78871</v>
          </cell>
          <cell r="D119">
            <v>0</v>
          </cell>
          <cell r="E119">
            <v>0</v>
          </cell>
          <cell r="F119">
            <v>0</v>
          </cell>
        </row>
        <row r="120">
          <cell r="A120" t="str">
            <v>X41</v>
          </cell>
          <cell r="C120">
            <v>-196189</v>
          </cell>
          <cell r="D120">
            <v>0</v>
          </cell>
          <cell r="E120">
            <v>0</v>
          </cell>
          <cell r="F120">
            <v>0</v>
          </cell>
        </row>
        <row r="121">
          <cell r="A121" t="str">
            <v>X16</v>
          </cell>
          <cell r="C121">
            <v>-56587</v>
          </cell>
          <cell r="D121">
            <v>0</v>
          </cell>
          <cell r="E121">
            <v>0</v>
          </cell>
          <cell r="F121">
            <v>0</v>
          </cell>
        </row>
        <row r="122">
          <cell r="A122" t="str">
            <v>X20</v>
          </cell>
          <cell r="C122">
            <v>-23941</v>
          </cell>
          <cell r="D122">
            <v>0</v>
          </cell>
          <cell r="E122">
            <v>0</v>
          </cell>
          <cell r="F122">
            <v>0</v>
          </cell>
        </row>
        <row r="123">
          <cell r="A123" t="str">
            <v>X16</v>
          </cell>
          <cell r="C123">
            <v>-190718</v>
          </cell>
          <cell r="D123">
            <v>0</v>
          </cell>
          <cell r="E123">
            <v>0</v>
          </cell>
          <cell r="F123">
            <v>0</v>
          </cell>
        </row>
        <row r="124">
          <cell r="A124" t="str">
            <v>X16</v>
          </cell>
          <cell r="C124">
            <v>-58934</v>
          </cell>
          <cell r="D124">
            <v>0</v>
          </cell>
          <cell r="E124">
            <v>0</v>
          </cell>
          <cell r="F124">
            <v>0</v>
          </cell>
        </row>
        <row r="125">
          <cell r="A125" t="str">
            <v>X42</v>
          </cell>
          <cell r="C125">
            <v>-174</v>
          </cell>
          <cell r="D125">
            <v>0</v>
          </cell>
          <cell r="E125">
            <v>0</v>
          </cell>
          <cell r="F125">
            <v>0</v>
          </cell>
        </row>
        <row r="126">
          <cell r="A126" t="str">
            <v>X42</v>
          </cell>
          <cell r="C126">
            <v>137</v>
          </cell>
          <cell r="D126">
            <v>0</v>
          </cell>
          <cell r="E126">
            <v>0</v>
          </cell>
          <cell r="F126">
            <v>0</v>
          </cell>
        </row>
        <row r="127">
          <cell r="A127" t="str">
            <v>X42</v>
          </cell>
          <cell r="C127">
            <v>-11348</v>
          </cell>
          <cell r="D127">
            <v>0</v>
          </cell>
          <cell r="E127">
            <v>0</v>
          </cell>
          <cell r="F127">
            <v>0</v>
          </cell>
        </row>
        <row r="128">
          <cell r="A128" t="str">
            <v>X30</v>
          </cell>
          <cell r="C128">
            <v>-15313</v>
          </cell>
          <cell r="D128">
            <v>0</v>
          </cell>
          <cell r="E128">
            <v>0</v>
          </cell>
          <cell r="F128">
            <v>0</v>
          </cell>
        </row>
        <row r="129">
          <cell r="A129" t="str">
            <v>X30</v>
          </cell>
          <cell r="C129">
            <v>-1570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 t="str">
            <v>X19</v>
          </cell>
          <cell r="C130">
            <v>-14458</v>
          </cell>
          <cell r="D130">
            <v>0</v>
          </cell>
          <cell r="E130">
            <v>0</v>
          </cell>
          <cell r="F130">
            <v>0</v>
          </cell>
        </row>
        <row r="131">
          <cell r="A131" t="str">
            <v>X13</v>
          </cell>
          <cell r="C131">
            <v>-180942</v>
          </cell>
          <cell r="D131">
            <v>0</v>
          </cell>
          <cell r="E131">
            <v>0</v>
          </cell>
          <cell r="F131">
            <v>0</v>
          </cell>
        </row>
        <row r="132">
          <cell r="A132" t="str">
            <v>X13</v>
          </cell>
          <cell r="C132">
            <v>-166921</v>
          </cell>
          <cell r="D132">
            <v>0</v>
          </cell>
          <cell r="E132">
            <v>0</v>
          </cell>
          <cell r="F132">
            <v>0</v>
          </cell>
        </row>
        <row r="133">
          <cell r="A133" t="str">
            <v>X13</v>
          </cell>
          <cell r="C133">
            <v>-2527</v>
          </cell>
          <cell r="D133">
            <v>0</v>
          </cell>
          <cell r="E133">
            <v>0</v>
          </cell>
          <cell r="F133">
            <v>0</v>
          </cell>
        </row>
        <row r="134">
          <cell r="A134" t="str">
            <v>X13</v>
          </cell>
          <cell r="C134">
            <v>-35542</v>
          </cell>
          <cell r="D134">
            <v>0</v>
          </cell>
          <cell r="E134">
            <v>0</v>
          </cell>
          <cell r="F134">
            <v>0</v>
          </cell>
        </row>
        <row r="135">
          <cell r="A135" t="str">
            <v>X13</v>
          </cell>
          <cell r="C135">
            <v>-14765</v>
          </cell>
          <cell r="D135">
            <v>0</v>
          </cell>
          <cell r="E135">
            <v>0</v>
          </cell>
          <cell r="F135">
            <v>0</v>
          </cell>
        </row>
        <row r="136">
          <cell r="A136" t="str">
            <v>X13</v>
          </cell>
          <cell r="C136">
            <v>-214953</v>
          </cell>
          <cell r="D136">
            <v>0</v>
          </cell>
          <cell r="E136">
            <v>0</v>
          </cell>
          <cell r="F136">
            <v>0</v>
          </cell>
        </row>
        <row r="137">
          <cell r="A137" t="str">
            <v>X13</v>
          </cell>
          <cell r="C137">
            <v>-121748</v>
          </cell>
          <cell r="D137">
            <v>0</v>
          </cell>
          <cell r="E137">
            <v>0</v>
          </cell>
          <cell r="F137">
            <v>0</v>
          </cell>
        </row>
        <row r="138">
          <cell r="A138" t="str">
            <v>X13</v>
          </cell>
          <cell r="C138">
            <v>-58233</v>
          </cell>
          <cell r="D138">
            <v>0</v>
          </cell>
          <cell r="E138">
            <v>0</v>
          </cell>
          <cell r="F138">
            <v>0</v>
          </cell>
        </row>
        <row r="139">
          <cell r="A139" t="str">
            <v>X13</v>
          </cell>
          <cell r="C139">
            <v>-136290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 t="str">
            <v>X13</v>
          </cell>
          <cell r="C140">
            <v>-13738</v>
          </cell>
          <cell r="D140">
            <v>0</v>
          </cell>
          <cell r="E140">
            <v>0</v>
          </cell>
          <cell r="F140">
            <v>0</v>
          </cell>
        </row>
        <row r="141">
          <cell r="A141" t="str">
            <v>X13</v>
          </cell>
          <cell r="C141">
            <v>-11163</v>
          </cell>
          <cell r="D141">
            <v>0</v>
          </cell>
          <cell r="E141">
            <v>0</v>
          </cell>
          <cell r="F141">
            <v>0</v>
          </cell>
        </row>
        <row r="142">
          <cell r="A142" t="str">
            <v>X13</v>
          </cell>
          <cell r="C142">
            <v>-388</v>
          </cell>
          <cell r="D142">
            <v>0</v>
          </cell>
          <cell r="E142">
            <v>0</v>
          </cell>
          <cell r="F142">
            <v>0</v>
          </cell>
        </row>
        <row r="143">
          <cell r="A143" t="str">
            <v>X44</v>
          </cell>
          <cell r="C143">
            <v>-106485</v>
          </cell>
          <cell r="D143">
            <v>0</v>
          </cell>
          <cell r="E143">
            <v>0</v>
          </cell>
          <cell r="F143">
            <v>0</v>
          </cell>
        </row>
        <row r="144">
          <cell r="A144" t="str">
            <v>X44</v>
          </cell>
          <cell r="C144">
            <v>-725720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 t="str">
            <v>X16</v>
          </cell>
          <cell r="C145">
            <v>-83356</v>
          </cell>
          <cell r="D145">
            <v>0</v>
          </cell>
          <cell r="E145">
            <v>0</v>
          </cell>
          <cell r="F145">
            <v>0</v>
          </cell>
        </row>
        <row r="146">
          <cell r="A146" t="str">
            <v>X16</v>
          </cell>
          <cell r="C146">
            <v>-20441</v>
          </cell>
          <cell r="D146">
            <v>0</v>
          </cell>
          <cell r="E146">
            <v>0</v>
          </cell>
          <cell r="F146">
            <v>0</v>
          </cell>
        </row>
        <row r="147">
          <cell r="A147" t="str">
            <v>X16</v>
          </cell>
          <cell r="C147">
            <v>-210361</v>
          </cell>
          <cell r="D147">
            <v>0</v>
          </cell>
          <cell r="E147">
            <v>0</v>
          </cell>
          <cell r="F147">
            <v>0</v>
          </cell>
        </row>
        <row r="148">
          <cell r="A148" t="str">
            <v>X16</v>
          </cell>
          <cell r="C148">
            <v>-38830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 t="str">
            <v>X19</v>
          </cell>
          <cell r="C149">
            <v>-1590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 t="str">
            <v>X40</v>
          </cell>
          <cell r="C150">
            <v>-1977037</v>
          </cell>
          <cell r="D150">
            <v>0</v>
          </cell>
          <cell r="E150">
            <v>0</v>
          </cell>
          <cell r="F150">
            <v>0</v>
          </cell>
        </row>
        <row r="151">
          <cell r="A151" t="str">
            <v>X40</v>
          </cell>
          <cell r="C151">
            <v>-4738</v>
          </cell>
          <cell r="D151">
            <v>0</v>
          </cell>
          <cell r="E151">
            <v>0</v>
          </cell>
          <cell r="F151">
            <v>0</v>
          </cell>
        </row>
        <row r="152">
          <cell r="A152" t="str">
            <v>X40</v>
          </cell>
          <cell r="C152">
            <v>-108568</v>
          </cell>
          <cell r="D152">
            <v>0</v>
          </cell>
          <cell r="E152">
            <v>0</v>
          </cell>
          <cell r="F152">
            <v>0</v>
          </cell>
        </row>
        <row r="153">
          <cell r="A153" t="str">
            <v>X40</v>
          </cell>
          <cell r="C153">
            <v>-8621</v>
          </cell>
          <cell r="D153">
            <v>0</v>
          </cell>
          <cell r="E153">
            <v>0</v>
          </cell>
          <cell r="F153">
            <v>0</v>
          </cell>
        </row>
        <row r="154">
          <cell r="A154" t="str">
            <v>X40</v>
          </cell>
          <cell r="C154">
            <v>-47326</v>
          </cell>
          <cell r="D154">
            <v>0</v>
          </cell>
          <cell r="E154">
            <v>0</v>
          </cell>
          <cell r="F154">
            <v>0</v>
          </cell>
        </row>
        <row r="155">
          <cell r="A155" t="str">
            <v>X40</v>
          </cell>
          <cell r="C155">
            <v>-659621</v>
          </cell>
          <cell r="D155">
            <v>0</v>
          </cell>
          <cell r="E155">
            <v>0</v>
          </cell>
          <cell r="F155">
            <v>0</v>
          </cell>
        </row>
        <row r="156">
          <cell r="A156" t="str">
            <v>X40</v>
          </cell>
          <cell r="C156">
            <v>-18654</v>
          </cell>
          <cell r="D156">
            <v>0</v>
          </cell>
          <cell r="E156">
            <v>0</v>
          </cell>
          <cell r="F156">
            <v>0</v>
          </cell>
        </row>
        <row r="157">
          <cell r="A157" t="str">
            <v>X16</v>
          </cell>
          <cell r="C157">
            <v>-108816</v>
          </cell>
          <cell r="D157">
            <v>0</v>
          </cell>
          <cell r="E157">
            <v>0</v>
          </cell>
          <cell r="F157">
            <v>0</v>
          </cell>
        </row>
        <row r="158">
          <cell r="A158" t="str">
            <v>X47</v>
          </cell>
          <cell r="C158">
            <v>-17103</v>
          </cell>
          <cell r="D158">
            <v>0</v>
          </cell>
          <cell r="E158">
            <v>0</v>
          </cell>
          <cell r="F158">
            <v>0</v>
          </cell>
        </row>
        <row r="159">
          <cell r="A159" t="str">
            <v>X48</v>
          </cell>
          <cell r="C159">
            <v>-5175451</v>
          </cell>
          <cell r="D159">
            <v>0</v>
          </cell>
          <cell r="E159">
            <v>-717</v>
          </cell>
          <cell r="F159">
            <v>-677553</v>
          </cell>
        </row>
        <row r="160">
          <cell r="A160" t="str">
            <v>X70</v>
          </cell>
          <cell r="C160">
            <v>-14572425</v>
          </cell>
          <cell r="D160">
            <v>0</v>
          </cell>
          <cell r="E160">
            <v>-1535</v>
          </cell>
          <cell r="F160">
            <v>-91733</v>
          </cell>
        </row>
        <row r="161">
          <cell r="A161" t="str">
            <v>X70</v>
          </cell>
          <cell r="C161">
            <v>85180</v>
          </cell>
          <cell r="D161">
            <v>0</v>
          </cell>
          <cell r="E161">
            <v>0</v>
          </cell>
          <cell r="F161">
            <v>0</v>
          </cell>
        </row>
        <row r="162">
          <cell r="A162" t="str">
            <v>X50</v>
          </cell>
          <cell r="C162">
            <v>-84654</v>
          </cell>
          <cell r="D162">
            <v>0</v>
          </cell>
          <cell r="E162">
            <v>0</v>
          </cell>
          <cell r="F162">
            <v>-959</v>
          </cell>
        </row>
        <row r="163">
          <cell r="A163" t="str">
            <v>X50</v>
          </cell>
        </row>
      </sheetData>
      <sheetData sheetId="10" refreshError="1">
        <row r="9">
          <cell r="A9" t="str">
            <v>R20</v>
          </cell>
          <cell r="C9">
            <v>90682104</v>
          </cell>
          <cell r="D9">
            <v>0</v>
          </cell>
          <cell r="E9">
            <v>18180</v>
          </cell>
          <cell r="F9">
            <v>3494401</v>
          </cell>
        </row>
        <row r="10">
          <cell r="A10" t="str">
            <v>R20</v>
          </cell>
          <cell r="C10">
            <v>0</v>
          </cell>
          <cell r="D10">
            <v>0</v>
          </cell>
          <cell r="E10">
            <v>0</v>
          </cell>
          <cell r="F10">
            <v>826676</v>
          </cell>
        </row>
        <row r="11">
          <cell r="A11" t="str">
            <v>R20</v>
          </cell>
          <cell r="C11">
            <v>-961774</v>
          </cell>
          <cell r="D11">
            <v>0</v>
          </cell>
          <cell r="E11">
            <v>0</v>
          </cell>
          <cell r="F11">
            <v>0</v>
          </cell>
        </row>
        <row r="12">
          <cell r="A12" t="str">
            <v>R20</v>
          </cell>
          <cell r="C12">
            <v>-1116209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R20</v>
          </cell>
          <cell r="C13">
            <v>2630572</v>
          </cell>
          <cell r="D13">
            <v>0</v>
          </cell>
          <cell r="E13">
            <v>0</v>
          </cell>
          <cell r="F13">
            <v>1604293</v>
          </cell>
        </row>
        <row r="14">
          <cell r="A14" t="str">
            <v>R40</v>
          </cell>
          <cell r="C14">
            <v>5475635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R40</v>
          </cell>
          <cell r="C15">
            <v>1113504</v>
          </cell>
          <cell r="D15">
            <v>0</v>
          </cell>
          <cell r="E15">
            <v>0</v>
          </cell>
          <cell r="F15">
            <v>0</v>
          </cell>
        </row>
        <row r="16">
          <cell r="A16" t="str">
            <v>R40</v>
          </cell>
          <cell r="C16">
            <v>66446</v>
          </cell>
          <cell r="D16">
            <v>0</v>
          </cell>
          <cell r="E16">
            <v>0</v>
          </cell>
          <cell r="F16">
            <v>26</v>
          </cell>
        </row>
        <row r="17">
          <cell r="A17" t="str">
            <v>R40</v>
          </cell>
          <cell r="C17">
            <v>755766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R60</v>
          </cell>
          <cell r="C18">
            <v>804069</v>
          </cell>
          <cell r="D18">
            <v>0</v>
          </cell>
          <cell r="E18">
            <v>0</v>
          </cell>
          <cell r="F18">
            <v>10584</v>
          </cell>
        </row>
        <row r="19">
          <cell r="A19" t="str">
            <v>R40</v>
          </cell>
          <cell r="C19">
            <v>82620</v>
          </cell>
          <cell r="D19">
            <v>0</v>
          </cell>
          <cell r="E19">
            <v>0</v>
          </cell>
          <cell r="F19">
            <v>3307</v>
          </cell>
        </row>
        <row r="20">
          <cell r="A20" t="str">
            <v>R40</v>
          </cell>
          <cell r="C20">
            <v>9844897</v>
          </cell>
          <cell r="D20">
            <v>0</v>
          </cell>
          <cell r="E20">
            <v>0</v>
          </cell>
          <cell r="F20">
            <v>3498</v>
          </cell>
        </row>
        <row r="21">
          <cell r="A21" t="str">
            <v>R20</v>
          </cell>
          <cell r="C21">
            <v>-116637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>R80</v>
          </cell>
          <cell r="C22">
            <v>390972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R80</v>
          </cell>
          <cell r="C23">
            <v>225522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R80</v>
          </cell>
          <cell r="C24">
            <v>865841</v>
          </cell>
          <cell r="D24">
            <v>0</v>
          </cell>
          <cell r="E24">
            <v>0</v>
          </cell>
          <cell r="F24">
            <v>11262</v>
          </cell>
        </row>
        <row r="27">
          <cell r="C27">
            <v>110743328</v>
          </cell>
          <cell r="D27">
            <v>0</v>
          </cell>
          <cell r="E27">
            <v>18180</v>
          </cell>
          <cell r="F27">
            <v>5954047</v>
          </cell>
        </row>
        <row r="29">
          <cell r="F29" t="str">
            <v xml:space="preserve">            </v>
          </cell>
        </row>
        <row r="30">
          <cell r="A30" t="str">
            <v>X30</v>
          </cell>
          <cell r="C30">
            <v>-8585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>X20</v>
          </cell>
          <cell r="C31">
            <v>-148175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X60</v>
          </cell>
          <cell r="C32">
            <v>177027</v>
          </cell>
          <cell r="D32">
            <v>0</v>
          </cell>
          <cell r="E32">
            <v>0</v>
          </cell>
          <cell r="F32">
            <v>-118371</v>
          </cell>
        </row>
        <row r="33">
          <cell r="A33" t="str">
            <v>X20</v>
          </cell>
          <cell r="C33">
            <v>-2359</v>
          </cell>
          <cell r="D33">
            <v>0</v>
          </cell>
          <cell r="E33">
            <v>0</v>
          </cell>
          <cell r="F33">
            <v>0</v>
          </cell>
        </row>
        <row r="34">
          <cell r="A34" t="str">
            <v>X49</v>
          </cell>
          <cell r="C34">
            <v>-154182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>X10</v>
          </cell>
          <cell r="C35">
            <v>-419</v>
          </cell>
          <cell r="D35">
            <v>0</v>
          </cell>
          <cell r="E35">
            <v>0</v>
          </cell>
          <cell r="F35">
            <v>0</v>
          </cell>
        </row>
        <row r="36">
          <cell r="A36" t="str">
            <v>X10</v>
          </cell>
          <cell r="C36">
            <v>-185</v>
          </cell>
          <cell r="D36">
            <v>0</v>
          </cell>
          <cell r="E36">
            <v>0</v>
          </cell>
          <cell r="F36">
            <v>0</v>
          </cell>
        </row>
        <row r="37">
          <cell r="A37" t="str">
            <v>X10</v>
          </cell>
          <cell r="C37">
            <v>-11438</v>
          </cell>
          <cell r="D37">
            <v>0</v>
          </cell>
          <cell r="E37">
            <v>0</v>
          </cell>
          <cell r="F37">
            <v>0</v>
          </cell>
        </row>
        <row r="38">
          <cell r="A38" t="str">
            <v>X10</v>
          </cell>
          <cell r="C38">
            <v>-1001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>X20</v>
          </cell>
          <cell r="C39">
            <v>-23505</v>
          </cell>
          <cell r="D39">
            <v>0</v>
          </cell>
          <cell r="E39">
            <v>0</v>
          </cell>
          <cell r="F39">
            <v>0</v>
          </cell>
        </row>
        <row r="40">
          <cell r="A40" t="str">
            <v>X10</v>
          </cell>
          <cell r="C40">
            <v>-18180</v>
          </cell>
          <cell r="D40">
            <v>0</v>
          </cell>
          <cell r="E40">
            <v>0</v>
          </cell>
          <cell r="F40">
            <v>0</v>
          </cell>
        </row>
        <row r="41">
          <cell r="A41" t="str">
            <v>X10</v>
          </cell>
          <cell r="C41">
            <v>-15256</v>
          </cell>
          <cell r="D41">
            <v>0</v>
          </cell>
          <cell r="E41">
            <v>0</v>
          </cell>
          <cell r="F41">
            <v>0</v>
          </cell>
        </row>
        <row r="42">
          <cell r="A42" t="str">
            <v>X46</v>
          </cell>
          <cell r="C42">
            <v>354598</v>
          </cell>
          <cell r="D42">
            <v>0</v>
          </cell>
          <cell r="E42">
            <v>0</v>
          </cell>
          <cell r="F42">
            <v>0</v>
          </cell>
        </row>
        <row r="43">
          <cell r="A43" t="str">
            <v>X46</v>
          </cell>
          <cell r="C43">
            <v>-598055</v>
          </cell>
          <cell r="D43">
            <v>0</v>
          </cell>
          <cell r="E43">
            <v>0</v>
          </cell>
          <cell r="F43">
            <v>0</v>
          </cell>
        </row>
        <row r="44">
          <cell r="A44" t="str">
            <v>X46</v>
          </cell>
          <cell r="C44">
            <v>-330681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X46</v>
          </cell>
          <cell r="C45">
            <v>-406705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X43</v>
          </cell>
          <cell r="C46">
            <v>-36376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X43</v>
          </cell>
          <cell r="C47">
            <v>-1180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X10</v>
          </cell>
          <cell r="C48">
            <v>-6916</v>
          </cell>
          <cell r="D48">
            <v>0</v>
          </cell>
          <cell r="E48">
            <v>0</v>
          </cell>
          <cell r="F48">
            <v>0</v>
          </cell>
        </row>
        <row r="49">
          <cell r="A49" t="str">
            <v>X10</v>
          </cell>
          <cell r="C49">
            <v>-348</v>
          </cell>
          <cell r="D49">
            <v>0</v>
          </cell>
          <cell r="E49">
            <v>0</v>
          </cell>
          <cell r="F49">
            <v>0</v>
          </cell>
        </row>
        <row r="50">
          <cell r="A50" t="str">
            <v>X10</v>
          </cell>
          <cell r="C50">
            <v>-37053</v>
          </cell>
          <cell r="D50">
            <v>0</v>
          </cell>
          <cell r="E50">
            <v>0</v>
          </cell>
          <cell r="F50">
            <v>0</v>
          </cell>
        </row>
        <row r="51">
          <cell r="A51" t="str">
            <v>X10</v>
          </cell>
          <cell r="C51">
            <v>-954</v>
          </cell>
          <cell r="D51">
            <v>0</v>
          </cell>
          <cell r="E51">
            <v>0</v>
          </cell>
          <cell r="F51">
            <v>0</v>
          </cell>
        </row>
        <row r="52">
          <cell r="A52" t="str">
            <v>X10</v>
          </cell>
          <cell r="C52">
            <v>-360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X10</v>
          </cell>
          <cell r="C53">
            <v>-3120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>X45</v>
          </cell>
          <cell r="C54">
            <v>-2477</v>
          </cell>
          <cell r="D54">
            <v>0</v>
          </cell>
          <cell r="E54">
            <v>0</v>
          </cell>
          <cell r="F54">
            <v>0</v>
          </cell>
        </row>
        <row r="55">
          <cell r="A55" t="str">
            <v>X41</v>
          </cell>
          <cell r="C55">
            <v>-310828</v>
          </cell>
          <cell r="D55">
            <v>0</v>
          </cell>
          <cell r="E55">
            <v>0</v>
          </cell>
          <cell r="F55">
            <v>0</v>
          </cell>
        </row>
        <row r="56">
          <cell r="A56" t="str">
            <v>X10</v>
          </cell>
          <cell r="C56">
            <v>-21140</v>
          </cell>
          <cell r="D56">
            <v>0</v>
          </cell>
          <cell r="E56">
            <v>0</v>
          </cell>
          <cell r="F56">
            <v>0</v>
          </cell>
        </row>
        <row r="57">
          <cell r="A57" t="str">
            <v>X10</v>
          </cell>
          <cell r="C57">
            <v>-632</v>
          </cell>
          <cell r="D57">
            <v>0</v>
          </cell>
          <cell r="E57">
            <v>0</v>
          </cell>
          <cell r="F57">
            <v>0</v>
          </cell>
        </row>
        <row r="58">
          <cell r="A58" t="str">
            <v>X10</v>
          </cell>
          <cell r="C58">
            <v>-19300</v>
          </cell>
          <cell r="D58">
            <v>0</v>
          </cell>
          <cell r="E58">
            <v>0</v>
          </cell>
          <cell r="F58">
            <v>0</v>
          </cell>
        </row>
        <row r="59">
          <cell r="A59" t="str">
            <v>X20</v>
          </cell>
          <cell r="C59">
            <v>-13235</v>
          </cell>
          <cell r="D59">
            <v>0</v>
          </cell>
          <cell r="E59">
            <v>0</v>
          </cell>
          <cell r="F59">
            <v>0</v>
          </cell>
        </row>
        <row r="60">
          <cell r="A60" t="str">
            <v>X10</v>
          </cell>
          <cell r="C60">
            <v>-495</v>
          </cell>
          <cell r="D60">
            <v>0</v>
          </cell>
          <cell r="E60">
            <v>0</v>
          </cell>
          <cell r="F60">
            <v>0</v>
          </cell>
        </row>
        <row r="61">
          <cell r="A61" t="str">
            <v>X10</v>
          </cell>
          <cell r="C61">
            <v>-1057</v>
          </cell>
          <cell r="D61">
            <v>0</v>
          </cell>
          <cell r="E61">
            <v>0</v>
          </cell>
          <cell r="F61">
            <v>0</v>
          </cell>
        </row>
        <row r="62">
          <cell r="A62" t="str">
            <v>X42</v>
          </cell>
          <cell r="C62">
            <v>-37338</v>
          </cell>
          <cell r="D62">
            <v>0</v>
          </cell>
          <cell r="E62">
            <v>0</v>
          </cell>
          <cell r="F62">
            <v>0</v>
          </cell>
        </row>
        <row r="63">
          <cell r="A63" t="str">
            <v>X42</v>
          </cell>
          <cell r="C63">
            <v>-345120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X42</v>
          </cell>
          <cell r="C64">
            <v>-19440</v>
          </cell>
          <cell r="D64">
            <v>0</v>
          </cell>
          <cell r="E64">
            <v>0</v>
          </cell>
          <cell r="F64">
            <v>0</v>
          </cell>
        </row>
        <row r="65">
          <cell r="A65" t="str">
            <v>X42</v>
          </cell>
          <cell r="C65">
            <v>-1373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X30</v>
          </cell>
          <cell r="C66">
            <v>-37021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X10</v>
          </cell>
          <cell r="C67">
            <v>-434378</v>
          </cell>
          <cell r="D67">
            <v>0</v>
          </cell>
          <cell r="E67">
            <v>0</v>
          </cell>
          <cell r="F67">
            <v>0</v>
          </cell>
        </row>
        <row r="68">
          <cell r="A68" t="str">
            <v>X10</v>
          </cell>
          <cell r="C68">
            <v>-10954</v>
          </cell>
          <cell r="D68">
            <v>0</v>
          </cell>
          <cell r="E68">
            <v>0</v>
          </cell>
          <cell r="F68">
            <v>0</v>
          </cell>
        </row>
        <row r="69">
          <cell r="A69" t="str">
            <v>X10</v>
          </cell>
          <cell r="C69">
            <v>-3844</v>
          </cell>
          <cell r="D69">
            <v>0</v>
          </cell>
          <cell r="E69">
            <v>0</v>
          </cell>
          <cell r="F69">
            <v>0</v>
          </cell>
        </row>
        <row r="70">
          <cell r="A70" t="str">
            <v>X10</v>
          </cell>
          <cell r="C70">
            <v>-2533</v>
          </cell>
          <cell r="D70">
            <v>0</v>
          </cell>
          <cell r="E70">
            <v>0</v>
          </cell>
          <cell r="F70">
            <v>0</v>
          </cell>
        </row>
        <row r="71">
          <cell r="A71" t="str">
            <v>X10</v>
          </cell>
          <cell r="C71">
            <v>-11317</v>
          </cell>
          <cell r="D71">
            <v>0</v>
          </cell>
          <cell r="E71">
            <v>0</v>
          </cell>
          <cell r="F71">
            <v>0</v>
          </cell>
        </row>
        <row r="72">
          <cell r="A72" t="str">
            <v>X10</v>
          </cell>
          <cell r="C72">
            <v>-39925</v>
          </cell>
          <cell r="D72">
            <v>0</v>
          </cell>
          <cell r="E72">
            <v>0</v>
          </cell>
          <cell r="F72">
            <v>0</v>
          </cell>
        </row>
        <row r="73">
          <cell r="A73" t="str">
            <v>X10</v>
          </cell>
          <cell r="C73">
            <v>-12237</v>
          </cell>
          <cell r="D73">
            <v>0</v>
          </cell>
          <cell r="E73">
            <v>0</v>
          </cell>
          <cell r="F73">
            <v>0</v>
          </cell>
        </row>
        <row r="74">
          <cell r="A74" t="str">
            <v>X10</v>
          </cell>
          <cell r="C74">
            <v>-51440</v>
          </cell>
          <cell r="D74">
            <v>0</v>
          </cell>
          <cell r="E74">
            <v>0</v>
          </cell>
          <cell r="F74">
            <v>0</v>
          </cell>
        </row>
        <row r="75">
          <cell r="A75" t="str">
            <v>X10</v>
          </cell>
          <cell r="C75">
            <v>-420</v>
          </cell>
          <cell r="D75">
            <v>0</v>
          </cell>
          <cell r="E75">
            <v>0</v>
          </cell>
          <cell r="F75">
            <v>0</v>
          </cell>
        </row>
        <row r="76">
          <cell r="A76" t="str">
            <v>X44</v>
          </cell>
          <cell r="C76">
            <v>-3405</v>
          </cell>
          <cell r="D76">
            <v>0</v>
          </cell>
          <cell r="E76">
            <v>0</v>
          </cell>
          <cell r="F76">
            <v>0</v>
          </cell>
        </row>
        <row r="77">
          <cell r="A77" t="str">
            <v>X44</v>
          </cell>
          <cell r="C77">
            <v>3</v>
          </cell>
          <cell r="D77">
            <v>0</v>
          </cell>
          <cell r="E77">
            <v>0</v>
          </cell>
          <cell r="F77">
            <v>0</v>
          </cell>
        </row>
        <row r="78">
          <cell r="A78" t="str">
            <v>X10</v>
          </cell>
          <cell r="C78">
            <v>-7944</v>
          </cell>
          <cell r="D78">
            <v>0</v>
          </cell>
          <cell r="E78">
            <v>0</v>
          </cell>
          <cell r="F78">
            <v>0</v>
          </cell>
        </row>
        <row r="79">
          <cell r="A79" t="str">
            <v>X10</v>
          </cell>
          <cell r="C79">
            <v>-1599</v>
          </cell>
          <cell r="D79">
            <v>0</v>
          </cell>
          <cell r="E79">
            <v>0</v>
          </cell>
          <cell r="F79">
            <v>0</v>
          </cell>
        </row>
        <row r="80">
          <cell r="A80" t="str">
            <v>X40</v>
          </cell>
          <cell r="C80">
            <v>-568439</v>
          </cell>
          <cell r="D80">
            <v>0</v>
          </cell>
          <cell r="E80">
            <v>0</v>
          </cell>
          <cell r="F80">
            <v>0</v>
          </cell>
        </row>
        <row r="81">
          <cell r="A81" t="str">
            <v>X40</v>
          </cell>
          <cell r="C81">
            <v>-18707</v>
          </cell>
          <cell r="D81">
            <v>0</v>
          </cell>
          <cell r="E81">
            <v>0</v>
          </cell>
          <cell r="F81">
            <v>0</v>
          </cell>
        </row>
        <row r="82">
          <cell r="A82" t="str">
            <v>X40</v>
          </cell>
          <cell r="C82">
            <v>35</v>
          </cell>
          <cell r="D82">
            <v>0</v>
          </cell>
          <cell r="E82">
            <v>0</v>
          </cell>
          <cell r="F82">
            <v>0</v>
          </cell>
        </row>
        <row r="83">
          <cell r="A83" t="str">
            <v>X40</v>
          </cell>
          <cell r="C83">
            <v>-2079</v>
          </cell>
          <cell r="D83">
            <v>0</v>
          </cell>
          <cell r="E83">
            <v>0</v>
          </cell>
          <cell r="F83">
            <v>0</v>
          </cell>
        </row>
        <row r="84">
          <cell r="A84" t="str">
            <v>X40</v>
          </cell>
          <cell r="C84">
            <v>-17707</v>
          </cell>
          <cell r="D84">
            <v>0</v>
          </cell>
          <cell r="E84">
            <v>0</v>
          </cell>
          <cell r="F84">
            <v>0</v>
          </cell>
        </row>
        <row r="85">
          <cell r="A85" t="str">
            <v>X10</v>
          </cell>
          <cell r="C85">
            <v>-800</v>
          </cell>
          <cell r="D85">
            <v>0</v>
          </cell>
          <cell r="E85">
            <v>0</v>
          </cell>
          <cell r="F85">
            <v>0</v>
          </cell>
        </row>
        <row r="86">
          <cell r="A86" t="str">
            <v>X40</v>
          </cell>
          <cell r="C86">
            <v>-600</v>
          </cell>
          <cell r="D86">
            <v>0</v>
          </cell>
          <cell r="E86">
            <v>0</v>
          </cell>
          <cell r="F86">
            <v>0</v>
          </cell>
        </row>
        <row r="87">
          <cell r="A87" t="str">
            <v>X40</v>
          </cell>
          <cell r="C87">
            <v>-16539</v>
          </cell>
          <cell r="D87">
            <v>0</v>
          </cell>
          <cell r="E87">
            <v>0</v>
          </cell>
          <cell r="F87">
            <v>0</v>
          </cell>
        </row>
        <row r="88">
          <cell r="A88" t="str">
            <v>X16</v>
          </cell>
          <cell r="C88">
            <v>-174829</v>
          </cell>
          <cell r="D88">
            <v>0</v>
          </cell>
          <cell r="E88">
            <v>0</v>
          </cell>
          <cell r="F88">
            <v>0</v>
          </cell>
        </row>
        <row r="89">
          <cell r="A89" t="str">
            <v>X16</v>
          </cell>
          <cell r="C89">
            <v>-2243</v>
          </cell>
          <cell r="D89">
            <v>0</v>
          </cell>
          <cell r="E89">
            <v>0</v>
          </cell>
          <cell r="F89">
            <v>0</v>
          </cell>
        </row>
        <row r="90">
          <cell r="A90" t="str">
            <v>X16</v>
          </cell>
          <cell r="C90">
            <v>-114762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X16</v>
          </cell>
          <cell r="C91">
            <v>-93419</v>
          </cell>
          <cell r="D91">
            <v>0</v>
          </cell>
          <cell r="E91">
            <v>0</v>
          </cell>
          <cell r="F91">
            <v>0</v>
          </cell>
        </row>
        <row r="92">
          <cell r="A92" t="str">
            <v>X20</v>
          </cell>
          <cell r="C92">
            <v>-2704</v>
          </cell>
          <cell r="D92">
            <v>0</v>
          </cell>
          <cell r="E92">
            <v>0</v>
          </cell>
          <cell r="F92">
            <v>0</v>
          </cell>
        </row>
        <row r="93">
          <cell r="A93" t="str">
            <v>X19</v>
          </cell>
          <cell r="C93">
            <v>-14749</v>
          </cell>
          <cell r="D93">
            <v>0</v>
          </cell>
          <cell r="E93">
            <v>0</v>
          </cell>
          <cell r="F93">
            <v>0</v>
          </cell>
        </row>
        <row r="94">
          <cell r="A94" t="str">
            <v>X16</v>
          </cell>
          <cell r="C94">
            <v>-331983</v>
          </cell>
          <cell r="D94">
            <v>0</v>
          </cell>
          <cell r="E94">
            <v>0</v>
          </cell>
          <cell r="F94">
            <v>0</v>
          </cell>
        </row>
        <row r="95">
          <cell r="A95" t="str">
            <v>X16</v>
          </cell>
          <cell r="C95">
            <v>-62829</v>
          </cell>
          <cell r="D95">
            <v>0</v>
          </cell>
          <cell r="E95">
            <v>0</v>
          </cell>
          <cell r="F95">
            <v>0</v>
          </cell>
        </row>
        <row r="96">
          <cell r="A96" t="str">
            <v>X16</v>
          </cell>
          <cell r="C96">
            <v>-19571</v>
          </cell>
          <cell r="D96">
            <v>0</v>
          </cell>
          <cell r="E96">
            <v>0</v>
          </cell>
          <cell r="F96">
            <v>0</v>
          </cell>
        </row>
        <row r="97">
          <cell r="A97" t="str">
            <v>X46</v>
          </cell>
          <cell r="C97">
            <v>-76422</v>
          </cell>
          <cell r="D97">
            <v>0</v>
          </cell>
          <cell r="E97">
            <v>0</v>
          </cell>
          <cell r="F97">
            <v>0</v>
          </cell>
        </row>
        <row r="98">
          <cell r="A98" t="str">
            <v>X46</v>
          </cell>
          <cell r="C98">
            <v>-74430</v>
          </cell>
          <cell r="D98">
            <v>0</v>
          </cell>
          <cell r="E98">
            <v>0</v>
          </cell>
          <cell r="F98">
            <v>0</v>
          </cell>
        </row>
        <row r="99">
          <cell r="A99" t="str">
            <v>X46</v>
          </cell>
          <cell r="C99">
            <v>-85455</v>
          </cell>
          <cell r="D99">
            <v>0</v>
          </cell>
          <cell r="E99">
            <v>0</v>
          </cell>
          <cell r="F99">
            <v>0</v>
          </cell>
        </row>
        <row r="100">
          <cell r="A100" t="str">
            <v>X43</v>
          </cell>
          <cell r="C100">
            <v>-846138</v>
          </cell>
          <cell r="D100">
            <v>0</v>
          </cell>
          <cell r="E100">
            <v>0</v>
          </cell>
          <cell r="F100">
            <v>0</v>
          </cell>
        </row>
        <row r="101">
          <cell r="A101" t="str">
            <v>X43</v>
          </cell>
          <cell r="C101">
            <v>-135902</v>
          </cell>
          <cell r="D101">
            <v>0</v>
          </cell>
          <cell r="E101">
            <v>0</v>
          </cell>
          <cell r="F101">
            <v>0</v>
          </cell>
        </row>
        <row r="102">
          <cell r="A102" t="str">
            <v>X43</v>
          </cell>
          <cell r="C102">
            <v>-91790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X16</v>
          </cell>
          <cell r="C103">
            <v>-256699</v>
          </cell>
          <cell r="D103">
            <v>0</v>
          </cell>
          <cell r="E103">
            <v>0</v>
          </cell>
          <cell r="F103">
            <v>0</v>
          </cell>
        </row>
        <row r="104">
          <cell r="A104" t="str">
            <v>X16</v>
          </cell>
          <cell r="C104">
            <v>-20608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X16</v>
          </cell>
          <cell r="C105">
            <v>-608217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>X16</v>
          </cell>
          <cell r="C106">
            <v>-67072</v>
          </cell>
          <cell r="D106">
            <v>0</v>
          </cell>
          <cell r="E106">
            <v>0</v>
          </cell>
          <cell r="F106">
            <v>0</v>
          </cell>
        </row>
        <row r="107">
          <cell r="A107" t="str">
            <v>X16</v>
          </cell>
          <cell r="C107">
            <v>-36847</v>
          </cell>
          <cell r="D107">
            <v>0</v>
          </cell>
          <cell r="E107">
            <v>0</v>
          </cell>
          <cell r="F107">
            <v>0</v>
          </cell>
        </row>
        <row r="108">
          <cell r="A108" t="str">
            <v>X16</v>
          </cell>
          <cell r="C108">
            <v>-1965</v>
          </cell>
          <cell r="D108">
            <v>0</v>
          </cell>
          <cell r="E108">
            <v>0</v>
          </cell>
          <cell r="F108">
            <v>0</v>
          </cell>
        </row>
        <row r="109">
          <cell r="A109" t="str">
            <v>X19</v>
          </cell>
          <cell r="C109">
            <v>-67714</v>
          </cell>
          <cell r="D109">
            <v>0</v>
          </cell>
          <cell r="E109">
            <v>0</v>
          </cell>
          <cell r="F109">
            <v>0</v>
          </cell>
        </row>
        <row r="110">
          <cell r="A110" t="str">
            <v>X16</v>
          </cell>
          <cell r="C110">
            <v>-215517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>X41</v>
          </cell>
          <cell r="C111">
            <v>-520731</v>
          </cell>
          <cell r="D111">
            <v>0</v>
          </cell>
          <cell r="E111">
            <v>0</v>
          </cell>
          <cell r="F111">
            <v>0</v>
          </cell>
        </row>
        <row r="112">
          <cell r="A112" t="str">
            <v>X16</v>
          </cell>
          <cell r="C112">
            <v>-94716</v>
          </cell>
          <cell r="D112">
            <v>0</v>
          </cell>
          <cell r="E112">
            <v>0</v>
          </cell>
          <cell r="F112">
            <v>0</v>
          </cell>
        </row>
        <row r="113">
          <cell r="A113" t="str">
            <v>X16</v>
          </cell>
          <cell r="C113">
            <v>-39296</v>
          </cell>
          <cell r="D113">
            <v>0</v>
          </cell>
          <cell r="E113">
            <v>0</v>
          </cell>
          <cell r="F113">
            <v>0</v>
          </cell>
        </row>
        <row r="114">
          <cell r="A114" t="str">
            <v>X41</v>
          </cell>
          <cell r="C114">
            <v>-184236</v>
          </cell>
          <cell r="D114">
            <v>0</v>
          </cell>
          <cell r="E114">
            <v>0</v>
          </cell>
          <cell r="F114">
            <v>0</v>
          </cell>
        </row>
        <row r="115">
          <cell r="A115" t="str">
            <v>X16</v>
          </cell>
          <cell r="C115">
            <v>-339141</v>
          </cell>
          <cell r="D115">
            <v>0</v>
          </cell>
          <cell r="E115">
            <v>0</v>
          </cell>
          <cell r="F115">
            <v>0</v>
          </cell>
        </row>
        <row r="116">
          <cell r="A116" t="str">
            <v>X20</v>
          </cell>
          <cell r="C116">
            <v>-41775</v>
          </cell>
          <cell r="D116">
            <v>0</v>
          </cell>
          <cell r="E116">
            <v>0</v>
          </cell>
          <cell r="F116">
            <v>0</v>
          </cell>
        </row>
        <row r="117">
          <cell r="A117" t="str">
            <v>X16</v>
          </cell>
          <cell r="C117">
            <v>-195400</v>
          </cell>
          <cell r="D117">
            <v>0</v>
          </cell>
          <cell r="E117">
            <v>0</v>
          </cell>
          <cell r="F117">
            <v>0</v>
          </cell>
        </row>
        <row r="118">
          <cell r="A118" t="str">
            <v>X16</v>
          </cell>
          <cell r="C118">
            <v>-51101</v>
          </cell>
          <cell r="D118">
            <v>0</v>
          </cell>
          <cell r="E118">
            <v>0</v>
          </cell>
          <cell r="F118">
            <v>0</v>
          </cell>
        </row>
        <row r="119">
          <cell r="A119" t="str">
            <v>X42</v>
          </cell>
          <cell r="C119">
            <v>-323</v>
          </cell>
          <cell r="D119">
            <v>0</v>
          </cell>
          <cell r="E119">
            <v>0</v>
          </cell>
          <cell r="F119">
            <v>0</v>
          </cell>
        </row>
        <row r="120">
          <cell r="A120" t="str">
            <v>X42</v>
          </cell>
          <cell r="C120">
            <v>-9375</v>
          </cell>
          <cell r="D120">
            <v>0</v>
          </cell>
          <cell r="E120">
            <v>0</v>
          </cell>
          <cell r="F120">
            <v>0</v>
          </cell>
        </row>
        <row r="121">
          <cell r="A121" t="str">
            <v>X42</v>
          </cell>
          <cell r="C121">
            <v>-475900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 t="str">
            <v>X30</v>
          </cell>
          <cell r="C122">
            <v>-13240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 t="str">
            <v>X30</v>
          </cell>
          <cell r="C123">
            <v>-741</v>
          </cell>
          <cell r="D123">
            <v>0</v>
          </cell>
          <cell r="E123">
            <v>0</v>
          </cell>
          <cell r="F123">
            <v>0</v>
          </cell>
        </row>
        <row r="124">
          <cell r="A124" t="str">
            <v>X19</v>
          </cell>
          <cell r="C124">
            <v>-14000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 t="str">
            <v>X13</v>
          </cell>
          <cell r="C125">
            <v>-171552</v>
          </cell>
          <cell r="D125">
            <v>0</v>
          </cell>
          <cell r="E125">
            <v>0</v>
          </cell>
          <cell r="F125">
            <v>0</v>
          </cell>
        </row>
        <row r="126">
          <cell r="A126" t="str">
            <v>X13</v>
          </cell>
          <cell r="C126">
            <v>-190228</v>
          </cell>
          <cell r="D126">
            <v>0</v>
          </cell>
          <cell r="E126">
            <v>0</v>
          </cell>
          <cell r="F126">
            <v>0</v>
          </cell>
        </row>
        <row r="127">
          <cell r="A127" t="str">
            <v>X13</v>
          </cell>
          <cell r="C127">
            <v>-23756</v>
          </cell>
          <cell r="D127">
            <v>0</v>
          </cell>
          <cell r="E127">
            <v>0</v>
          </cell>
          <cell r="F127">
            <v>0</v>
          </cell>
        </row>
        <row r="128">
          <cell r="A128" t="str">
            <v>X13</v>
          </cell>
          <cell r="C128">
            <v>-36897</v>
          </cell>
          <cell r="D128">
            <v>0</v>
          </cell>
          <cell r="E128">
            <v>0</v>
          </cell>
          <cell r="F128">
            <v>0</v>
          </cell>
        </row>
        <row r="129">
          <cell r="A129" t="str">
            <v>X13</v>
          </cell>
          <cell r="C129">
            <v>-19684</v>
          </cell>
          <cell r="D129">
            <v>0</v>
          </cell>
          <cell r="E129">
            <v>0</v>
          </cell>
          <cell r="F129">
            <v>0</v>
          </cell>
        </row>
        <row r="130">
          <cell r="A130" t="str">
            <v>X13</v>
          </cell>
          <cell r="C130">
            <v>-180736</v>
          </cell>
          <cell r="D130">
            <v>0</v>
          </cell>
          <cell r="E130">
            <v>0</v>
          </cell>
          <cell r="F130">
            <v>0</v>
          </cell>
        </row>
        <row r="131">
          <cell r="A131" t="str">
            <v>X13</v>
          </cell>
          <cell r="C131">
            <v>-199966</v>
          </cell>
          <cell r="D131">
            <v>0</v>
          </cell>
          <cell r="E131">
            <v>0</v>
          </cell>
          <cell r="F131">
            <v>0</v>
          </cell>
        </row>
        <row r="132">
          <cell r="A132" t="str">
            <v>X13</v>
          </cell>
          <cell r="C132">
            <v>-40636</v>
          </cell>
          <cell r="D132">
            <v>0</v>
          </cell>
          <cell r="E132">
            <v>0</v>
          </cell>
          <cell r="F132">
            <v>0</v>
          </cell>
        </row>
        <row r="133">
          <cell r="A133" t="str">
            <v>X13</v>
          </cell>
          <cell r="C133">
            <v>-99905</v>
          </cell>
          <cell r="D133">
            <v>0</v>
          </cell>
          <cell r="E133">
            <v>0</v>
          </cell>
          <cell r="F133">
            <v>0</v>
          </cell>
        </row>
        <row r="134">
          <cell r="A134" t="str">
            <v>X13</v>
          </cell>
          <cell r="C134">
            <v>-8473</v>
          </cell>
          <cell r="D134">
            <v>0</v>
          </cell>
          <cell r="E134">
            <v>0</v>
          </cell>
          <cell r="F134">
            <v>0</v>
          </cell>
        </row>
        <row r="135">
          <cell r="A135" t="str">
            <v>X13</v>
          </cell>
          <cell r="C135">
            <v>-11354</v>
          </cell>
          <cell r="D135">
            <v>0</v>
          </cell>
          <cell r="E135">
            <v>0</v>
          </cell>
          <cell r="F135">
            <v>0</v>
          </cell>
        </row>
        <row r="136">
          <cell r="A136" t="str">
            <v>X44</v>
          </cell>
          <cell r="C136">
            <v>-98511</v>
          </cell>
          <cell r="D136">
            <v>0</v>
          </cell>
          <cell r="E136">
            <v>0</v>
          </cell>
          <cell r="F136">
            <v>0</v>
          </cell>
        </row>
        <row r="137">
          <cell r="A137" t="str">
            <v>X44</v>
          </cell>
          <cell r="C137">
            <v>-701118</v>
          </cell>
          <cell r="D137">
            <v>0</v>
          </cell>
          <cell r="E137">
            <v>0</v>
          </cell>
          <cell r="F137">
            <v>0</v>
          </cell>
        </row>
        <row r="138">
          <cell r="A138" t="str">
            <v>X16</v>
          </cell>
          <cell r="C138">
            <v>-47900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 t="str">
            <v>X16</v>
          </cell>
          <cell r="C139">
            <v>-12526</v>
          </cell>
          <cell r="D139">
            <v>0</v>
          </cell>
          <cell r="E139">
            <v>0</v>
          </cell>
          <cell r="F139">
            <v>0</v>
          </cell>
        </row>
        <row r="140">
          <cell r="A140" t="str">
            <v>X16</v>
          </cell>
          <cell r="C140">
            <v>-252691</v>
          </cell>
          <cell r="D140">
            <v>0</v>
          </cell>
          <cell r="E140">
            <v>0</v>
          </cell>
          <cell r="F140">
            <v>0</v>
          </cell>
        </row>
        <row r="141">
          <cell r="A141" t="str">
            <v>X16</v>
          </cell>
          <cell r="C141">
            <v>-33503</v>
          </cell>
          <cell r="D141">
            <v>0</v>
          </cell>
          <cell r="E141">
            <v>0</v>
          </cell>
          <cell r="F141">
            <v>0</v>
          </cell>
        </row>
        <row r="142">
          <cell r="A142" t="str">
            <v>X19</v>
          </cell>
          <cell r="C142">
            <v>-1971</v>
          </cell>
          <cell r="D142">
            <v>0</v>
          </cell>
          <cell r="E142">
            <v>0</v>
          </cell>
          <cell r="F142">
            <v>0</v>
          </cell>
        </row>
        <row r="143">
          <cell r="A143" t="str">
            <v>X40</v>
          </cell>
          <cell r="C143">
            <v>-1854416</v>
          </cell>
          <cell r="D143">
            <v>0</v>
          </cell>
          <cell r="E143">
            <v>0</v>
          </cell>
          <cell r="F143">
            <v>0</v>
          </cell>
        </row>
        <row r="144">
          <cell r="A144" t="str">
            <v>X40</v>
          </cell>
          <cell r="C144">
            <v>-444</v>
          </cell>
          <cell r="D144">
            <v>0</v>
          </cell>
          <cell r="E144">
            <v>0</v>
          </cell>
          <cell r="F144">
            <v>0</v>
          </cell>
        </row>
        <row r="145">
          <cell r="A145" t="str">
            <v>X40</v>
          </cell>
          <cell r="C145">
            <v>-93377</v>
          </cell>
          <cell r="D145">
            <v>0</v>
          </cell>
          <cell r="E145">
            <v>0</v>
          </cell>
          <cell r="F145">
            <v>0</v>
          </cell>
        </row>
        <row r="146">
          <cell r="A146" t="str">
            <v>X40</v>
          </cell>
          <cell r="C146">
            <v>-7417</v>
          </cell>
          <cell r="D146">
            <v>0</v>
          </cell>
          <cell r="E146">
            <v>0</v>
          </cell>
          <cell r="F146">
            <v>0</v>
          </cell>
        </row>
        <row r="147">
          <cell r="A147" t="str">
            <v>X40</v>
          </cell>
          <cell r="C147">
            <v>-38326</v>
          </cell>
          <cell r="D147">
            <v>0</v>
          </cell>
          <cell r="E147">
            <v>0</v>
          </cell>
          <cell r="F147">
            <v>0</v>
          </cell>
        </row>
        <row r="148">
          <cell r="A148" t="str">
            <v>X40</v>
          </cell>
          <cell r="C148">
            <v>-534660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 t="str">
            <v>X40</v>
          </cell>
          <cell r="C149">
            <v>-14603</v>
          </cell>
          <cell r="D149">
            <v>0</v>
          </cell>
          <cell r="E149">
            <v>0</v>
          </cell>
          <cell r="F149">
            <v>0</v>
          </cell>
        </row>
        <row r="150">
          <cell r="A150" t="str">
            <v>X16</v>
          </cell>
          <cell r="C150">
            <v>-85940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 t="str">
            <v>X47</v>
          </cell>
          <cell r="C151">
            <v>-11575</v>
          </cell>
          <cell r="D151">
            <v>0</v>
          </cell>
          <cell r="E151">
            <v>0</v>
          </cell>
          <cell r="F151">
            <v>0</v>
          </cell>
        </row>
        <row r="152">
          <cell r="A152" t="str">
            <v>X48</v>
          </cell>
          <cell r="C152">
            <v>-3972311</v>
          </cell>
          <cell r="D152">
            <v>0</v>
          </cell>
          <cell r="E152">
            <v>-651</v>
          </cell>
          <cell r="F152">
            <v>-588042</v>
          </cell>
        </row>
        <row r="153">
          <cell r="A153" t="str">
            <v>X70</v>
          </cell>
          <cell r="C153">
            <v>-11548748</v>
          </cell>
          <cell r="D153">
            <v>0</v>
          </cell>
          <cell r="E153">
            <v>-1538</v>
          </cell>
          <cell r="F153">
            <v>-10563</v>
          </cell>
        </row>
        <row r="154">
          <cell r="A154" t="str">
            <v>X70</v>
          </cell>
          <cell r="C154">
            <v>103085</v>
          </cell>
          <cell r="D154">
            <v>0</v>
          </cell>
          <cell r="E154">
            <v>0</v>
          </cell>
          <cell r="F154">
            <v>0</v>
          </cell>
        </row>
        <row r="155">
          <cell r="A155" t="str">
            <v>X50</v>
          </cell>
          <cell r="C155">
            <v>-82412</v>
          </cell>
          <cell r="D155">
            <v>0</v>
          </cell>
          <cell r="E155">
            <v>0</v>
          </cell>
          <cell r="F155">
            <v>-2364</v>
          </cell>
        </row>
        <row r="159">
          <cell r="D159">
            <v>0</v>
          </cell>
          <cell r="E159">
            <v>-2189</v>
          </cell>
        </row>
        <row r="161">
          <cell r="D161">
            <v>0</v>
          </cell>
          <cell r="E161">
            <v>15991</v>
          </cell>
        </row>
        <row r="164">
          <cell r="D164">
            <v>0</v>
          </cell>
          <cell r="E164">
            <v>0</v>
          </cell>
        </row>
        <row r="166">
          <cell r="D166">
            <v>0</v>
          </cell>
          <cell r="E166">
            <v>15991</v>
          </cell>
        </row>
        <row r="169">
          <cell r="D169">
            <v>84719909</v>
          </cell>
          <cell r="E169">
            <v>0</v>
          </cell>
        </row>
        <row r="170">
          <cell r="D170">
            <v>-66009422</v>
          </cell>
          <cell r="E170">
            <v>0</v>
          </cell>
        </row>
        <row r="171">
          <cell r="D171">
            <v>-2636329</v>
          </cell>
          <cell r="E171">
            <v>0</v>
          </cell>
        </row>
        <row r="172">
          <cell r="D172">
            <v>-11121</v>
          </cell>
          <cell r="E172">
            <v>0</v>
          </cell>
        </row>
        <row r="173">
          <cell r="D173">
            <v>-4038960</v>
          </cell>
          <cell r="E173">
            <v>0</v>
          </cell>
        </row>
        <row r="174">
          <cell r="D174">
            <v>-257233</v>
          </cell>
          <cell r="E174">
            <v>0</v>
          </cell>
        </row>
        <row r="175">
          <cell r="D175">
            <v>1352185</v>
          </cell>
          <cell r="E175">
            <v>0</v>
          </cell>
        </row>
        <row r="176">
          <cell r="D176">
            <v>-10948</v>
          </cell>
          <cell r="E176">
            <v>0</v>
          </cell>
        </row>
        <row r="177">
          <cell r="D177">
            <v>-31969</v>
          </cell>
          <cell r="E177">
            <v>0</v>
          </cell>
        </row>
        <row r="178">
          <cell r="D178">
            <v>-98016</v>
          </cell>
          <cell r="E178">
            <v>0</v>
          </cell>
        </row>
        <row r="179">
          <cell r="D179">
            <v>-2832993</v>
          </cell>
          <cell r="E179">
            <v>0</v>
          </cell>
        </row>
        <row r="180">
          <cell r="D180">
            <v>10145103</v>
          </cell>
          <cell r="E180">
            <v>0</v>
          </cell>
        </row>
        <row r="182">
          <cell r="D182">
            <v>10145103</v>
          </cell>
          <cell r="E182">
            <v>0</v>
          </cell>
        </row>
        <row r="184">
          <cell r="D184">
            <v>803034</v>
          </cell>
          <cell r="E184">
            <v>0</v>
          </cell>
        </row>
        <row r="186">
          <cell r="D186">
            <v>-23420</v>
          </cell>
          <cell r="E186">
            <v>0</v>
          </cell>
        </row>
        <row r="188">
          <cell r="D188">
            <v>-1669530</v>
          </cell>
          <cell r="E188">
            <v>-209771</v>
          </cell>
        </row>
        <row r="190">
          <cell r="D190">
            <v>9255187</v>
          </cell>
          <cell r="E190">
            <v>-209771</v>
          </cell>
        </row>
        <row r="192">
          <cell r="D192">
            <v>2201001</v>
          </cell>
          <cell r="E192">
            <v>-1461466</v>
          </cell>
        </row>
        <row r="194">
          <cell r="D194">
            <v>-598569</v>
          </cell>
          <cell r="E194">
            <v>-3912</v>
          </cell>
        </row>
        <row r="196">
          <cell r="D196">
            <v>-1293344</v>
          </cell>
          <cell r="E196">
            <v>-6</v>
          </cell>
        </row>
        <row r="198">
          <cell r="D198">
            <v>2487855</v>
          </cell>
          <cell r="E198">
            <v>3744897</v>
          </cell>
        </row>
        <row r="200">
          <cell r="D200">
            <v>0</v>
          </cell>
          <cell r="E200">
            <v>-6306</v>
          </cell>
        </row>
        <row r="202">
          <cell r="D202">
            <v>905282</v>
          </cell>
          <cell r="E202">
            <v>321929</v>
          </cell>
        </row>
        <row r="205">
          <cell r="D205">
            <v>12957412</v>
          </cell>
          <cell r="E205">
            <v>2401356</v>
          </cell>
        </row>
        <row r="207">
          <cell r="D207">
            <v>0</v>
          </cell>
          <cell r="E207">
            <v>0</v>
          </cell>
        </row>
        <row r="209">
          <cell r="D209">
            <v>0</v>
          </cell>
          <cell r="E209">
            <v>0</v>
          </cell>
        </row>
        <row r="211">
          <cell r="D211">
            <v>12957412</v>
          </cell>
          <cell r="E211">
            <v>2401356</v>
          </cell>
        </row>
        <row r="213">
          <cell r="D213">
            <v>0</v>
          </cell>
          <cell r="E213">
            <v>0</v>
          </cell>
        </row>
        <row r="215">
          <cell r="D215">
            <v>12957412</v>
          </cell>
          <cell r="E215">
            <v>2401356</v>
          </cell>
        </row>
        <row r="220">
          <cell r="D220">
            <v>-2289904</v>
          </cell>
          <cell r="E220">
            <v>-1453343</v>
          </cell>
        </row>
        <row r="221">
          <cell r="D221">
            <v>0</v>
          </cell>
          <cell r="E221">
            <v>0</v>
          </cell>
        </row>
        <row r="224">
          <cell r="D224" t="e">
            <v>#N/A</v>
          </cell>
          <cell r="E224" t="e">
            <v>#N/A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9">
          <cell r="A9" t="str">
            <v>R20</v>
          </cell>
        </row>
      </sheetData>
      <sheetData sheetId="39">
        <row r="9">
          <cell r="A9" t="str">
            <v>R20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>
        <row r="23">
          <cell r="C23">
            <v>0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 color Indicators 100% "/>
      <sheetName val="Budget 06"/>
      <sheetName val="Sep Sorted"/>
      <sheetName val="2006 Occ sf v3"/>
      <sheetName val="05 Act &amp; fcst3"/>
      <sheetName val="SSS FFO-BoardBook"/>
      <sheetName val="Fcst 3 Occupied sf"/>
      <sheetName val="Master File"/>
      <sheetName val="Yardi Det Rpt"/>
      <sheetName val="Master Dump"/>
      <sheetName val="2004 Actual SSS FFO"/>
      <sheetName val="Termination Fees"/>
      <sheetName val="073105Stuff"/>
      <sheetName val="NoAm Assump"/>
      <sheetName val="Central Assump"/>
      <sheetName val="Mexico Assump"/>
      <sheetName val="Midwest Assump"/>
      <sheetName val="Northeast Assump"/>
      <sheetName val="Pacific Assump"/>
      <sheetName val="Southeast Assump"/>
      <sheetName val="2005 Occ sf v7"/>
      <sheetName val="Sheet1"/>
      <sheetName val="Inc Stmt YTD 99"/>
      <sheetName val="Inc Stmt"/>
      <sheetName val="Summary"/>
      <sheetName val="By Status"/>
      <sheetName val="Movement"/>
      <sheetName val="Cty Ops Rpt (Qtrly Ppt)"/>
      <sheetName val="Indicators (Suppl Info)"/>
      <sheetName val="Area (Suppl Info)"/>
      <sheetName val="Geographical (Suppl Info)"/>
      <sheetName val="Segment report (Jpn)"/>
      <sheetName val="Movement (Suppl Info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14" refreshError="1">
        <row r="1">
          <cell r="A1" t="str">
            <v>Leasing Report-Assumptions</v>
          </cell>
        </row>
        <row r="13">
          <cell r="L13">
            <v>2006</v>
          </cell>
          <cell r="M13">
            <v>2004</v>
          </cell>
        </row>
        <row r="14">
          <cell r="L14">
            <v>38717</v>
          </cell>
          <cell r="M14">
            <v>37986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  <cell r="M17">
            <v>37987</v>
          </cell>
        </row>
        <row r="18">
          <cell r="L18">
            <v>39083</v>
          </cell>
          <cell r="M18">
            <v>38353</v>
          </cell>
        </row>
        <row r="20">
          <cell r="A20" t="str">
            <v>Performance Measures</v>
          </cell>
        </row>
        <row r="22">
          <cell r="A22" t="str">
            <v>Turnover Cost Square Footage</v>
          </cell>
          <cell r="H22">
            <v>8564223</v>
          </cell>
        </row>
        <row r="23">
          <cell r="A23" t="str">
            <v>Total Leasing Square Footage</v>
          </cell>
          <cell r="H23">
            <v>15595560</v>
          </cell>
          <cell r="I23">
            <v>17161060</v>
          </cell>
          <cell r="Y23">
            <v>12699502</v>
          </cell>
          <cell r="AA23">
            <v>2482173</v>
          </cell>
          <cell r="AB23">
            <v>0</v>
          </cell>
          <cell r="AC23">
            <v>0</v>
          </cell>
          <cell r="AF23">
            <v>6789920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5">
          <cell r="A25" t="str">
            <v>Weighted Average Turnover Cost</v>
          </cell>
          <cell r="H25">
            <v>1.0498276376035514</v>
          </cell>
        </row>
        <row r="26">
          <cell r="A26" t="str">
            <v>Weighted Average TIs</v>
          </cell>
          <cell r="H26">
            <v>0.64034810863752611</v>
          </cell>
        </row>
        <row r="27">
          <cell r="A27" t="str">
            <v>Tenant Retention Rate (Count)</v>
          </cell>
          <cell r="H27">
            <v>0.61632653061224485</v>
          </cell>
        </row>
        <row r="28">
          <cell r="A28" t="str">
            <v>Weighted Average Retention Rate (RSF)</v>
          </cell>
          <cell r="H28">
            <v>0.57662040664758174</v>
          </cell>
        </row>
        <row r="29">
          <cell r="A29" t="str">
            <v>Weighted Average Rent Growth</v>
          </cell>
          <cell r="H29">
            <v>-4.7254094489136401E-2</v>
          </cell>
        </row>
        <row r="30">
          <cell r="A30" t="str">
            <v>Weighted Avg. Eff. Rent</v>
          </cell>
          <cell r="H30">
            <v>3.4099534399534241</v>
          </cell>
        </row>
        <row r="31">
          <cell r="A31" t="str">
            <v>Weighted Avg. Total Down Months</v>
          </cell>
          <cell r="H31">
            <v>12.221003290745688</v>
          </cell>
        </row>
        <row r="32">
          <cell r="A32" t="str">
            <v>Weighted Avg. 2006 Down Months</v>
          </cell>
          <cell r="H32">
            <v>5.5745620689501498</v>
          </cell>
        </row>
        <row r="33">
          <cell r="A33" t="str">
            <v>Weighted Avg. Total Down Mos - 2006 Expir. Only</v>
          </cell>
          <cell r="H33">
            <v>6.4860792514618604</v>
          </cell>
        </row>
        <row r="34">
          <cell r="A34" t="str">
            <v>Weighted Avg. 2006 Down Mos - 2006 Expir Only</v>
          </cell>
          <cell r="H34">
            <v>6.0420372675145577</v>
          </cell>
        </row>
        <row r="38">
          <cell r="O38" t="str">
            <v>R</v>
          </cell>
          <cell r="P38" t="str">
            <v>NNNPM</v>
          </cell>
          <cell r="Q38">
            <v>60</v>
          </cell>
          <cell r="S38">
            <v>6.6</v>
          </cell>
          <cell r="T38">
            <v>5.4</v>
          </cell>
          <cell r="U38">
            <v>5.4</v>
          </cell>
          <cell r="V38">
            <v>-0.18179999999999999</v>
          </cell>
          <cell r="W38">
            <v>9000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</row>
        <row r="39">
          <cell r="O39" t="str">
            <v>N</v>
          </cell>
          <cell r="P39" t="str">
            <v>NNNPM</v>
          </cell>
          <cell r="Q39">
            <v>36</v>
          </cell>
          <cell r="R39">
            <v>0</v>
          </cell>
          <cell r="S39">
            <v>3.83</v>
          </cell>
          <cell r="T39">
            <v>4.2</v>
          </cell>
          <cell r="U39">
            <v>4.2</v>
          </cell>
          <cell r="V39">
            <v>9.6600000000000005E-2</v>
          </cell>
          <cell r="W39">
            <v>14000</v>
          </cell>
          <cell r="X39">
            <v>0.5</v>
          </cell>
          <cell r="Y39">
            <v>20000</v>
          </cell>
          <cell r="Z39">
            <v>0</v>
          </cell>
          <cell r="AA39">
            <v>0</v>
          </cell>
          <cell r="AD39">
            <v>0</v>
          </cell>
          <cell r="AE39">
            <v>0</v>
          </cell>
          <cell r="AF39">
            <v>20160</v>
          </cell>
          <cell r="AG39">
            <v>0.04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3</v>
          </cell>
          <cell r="AY39" t="str">
            <v>Rent &amp; Expenses</v>
          </cell>
        </row>
        <row r="40">
          <cell r="O40" t="str">
            <v>R</v>
          </cell>
          <cell r="P40" t="str">
            <v>NNNPM</v>
          </cell>
          <cell r="Q40">
            <v>36</v>
          </cell>
          <cell r="S40">
            <v>2.85</v>
          </cell>
          <cell r="T40">
            <v>3.6</v>
          </cell>
          <cell r="U40">
            <v>3.6</v>
          </cell>
          <cell r="V40">
            <v>0.26319999999999999</v>
          </cell>
          <cell r="W40">
            <v>9600</v>
          </cell>
          <cell r="X40">
            <v>0.5</v>
          </cell>
          <cell r="Y40">
            <v>16000</v>
          </cell>
          <cell r="AA40">
            <v>0</v>
          </cell>
          <cell r="AD40">
            <v>0</v>
          </cell>
          <cell r="AE40">
            <v>0</v>
          </cell>
          <cell r="AF40">
            <v>13824</v>
          </cell>
          <cell r="AG40">
            <v>0.04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3</v>
          </cell>
          <cell r="AY40" t="str">
            <v>Rent &amp; Expenses</v>
          </cell>
        </row>
        <row r="41">
          <cell r="O41" t="str">
            <v>N</v>
          </cell>
          <cell r="P41" t="str">
            <v>NNNPM</v>
          </cell>
          <cell r="Q41">
            <v>24</v>
          </cell>
          <cell r="S41">
            <v>4.2</v>
          </cell>
          <cell r="T41">
            <v>4.2</v>
          </cell>
          <cell r="U41">
            <v>4.2</v>
          </cell>
          <cell r="V41">
            <v>0</v>
          </cell>
          <cell r="W41">
            <v>2940</v>
          </cell>
          <cell r="X41">
            <v>0.5</v>
          </cell>
          <cell r="Y41">
            <v>4200</v>
          </cell>
          <cell r="Z41">
            <v>0</v>
          </cell>
          <cell r="AA41">
            <v>0</v>
          </cell>
          <cell r="AD41">
            <v>0</v>
          </cell>
          <cell r="AE41">
            <v>0</v>
          </cell>
          <cell r="AF41">
            <v>2822</v>
          </cell>
          <cell r="AG41">
            <v>0.04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3</v>
          </cell>
          <cell r="AY41" t="str">
            <v>Rent &amp; Expenses</v>
          </cell>
        </row>
        <row r="42">
          <cell r="O42" t="str">
            <v>R</v>
          </cell>
          <cell r="P42" t="str">
            <v>NNNPM</v>
          </cell>
          <cell r="Q42">
            <v>36</v>
          </cell>
          <cell r="S42">
            <v>4.18</v>
          </cell>
          <cell r="T42">
            <v>3.96</v>
          </cell>
          <cell r="U42">
            <v>3.96</v>
          </cell>
          <cell r="V42">
            <v>-5.2600000000000001E-2</v>
          </cell>
          <cell r="W42">
            <v>5963</v>
          </cell>
          <cell r="X42">
            <v>0.5</v>
          </cell>
          <cell r="Y42">
            <v>9035</v>
          </cell>
          <cell r="AA42">
            <v>0</v>
          </cell>
          <cell r="AD42">
            <v>0</v>
          </cell>
          <cell r="AE42">
            <v>0</v>
          </cell>
          <cell r="AF42">
            <v>8587</v>
          </cell>
          <cell r="AG42">
            <v>0.04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3</v>
          </cell>
          <cell r="AY42" t="str">
            <v>Rent &amp; Expenses</v>
          </cell>
        </row>
        <row r="43">
          <cell r="O43" t="str">
            <v>R</v>
          </cell>
          <cell r="P43" t="str">
            <v>NNNPM</v>
          </cell>
          <cell r="Q43">
            <v>24</v>
          </cell>
          <cell r="S43">
            <v>5.31</v>
          </cell>
          <cell r="T43">
            <v>4.8</v>
          </cell>
          <cell r="U43">
            <v>4.8</v>
          </cell>
          <cell r="V43">
            <v>-9.6000000000000002E-2</v>
          </cell>
          <cell r="W43">
            <v>4268</v>
          </cell>
          <cell r="X43">
            <v>0.5</v>
          </cell>
          <cell r="Y43">
            <v>5335</v>
          </cell>
          <cell r="AA43">
            <v>0</v>
          </cell>
          <cell r="AD43">
            <v>0</v>
          </cell>
          <cell r="AE43">
            <v>0</v>
          </cell>
          <cell r="AF43">
            <v>4097</v>
          </cell>
          <cell r="AG43">
            <v>0.04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3</v>
          </cell>
          <cell r="AY43" t="str">
            <v>Rent &amp; Expenses</v>
          </cell>
        </row>
        <row r="44">
          <cell r="O44" t="str">
            <v>N</v>
          </cell>
          <cell r="P44" t="str">
            <v>NNNPM</v>
          </cell>
          <cell r="Q44">
            <v>40</v>
          </cell>
          <cell r="R44">
            <v>0</v>
          </cell>
          <cell r="S44">
            <v>4.76</v>
          </cell>
          <cell r="T44">
            <v>4.32</v>
          </cell>
          <cell r="U44">
            <v>4.32</v>
          </cell>
          <cell r="V44">
            <v>-9.2399999999999996E-2</v>
          </cell>
          <cell r="W44">
            <v>7959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3</v>
          </cell>
          <cell r="AY44" t="str">
            <v>Rent &amp; Expenses</v>
          </cell>
        </row>
        <row r="45">
          <cell r="O45" t="str">
            <v>N</v>
          </cell>
          <cell r="P45" t="str">
            <v>NNNPM</v>
          </cell>
          <cell r="Q45">
            <v>40</v>
          </cell>
          <cell r="S45">
            <v>4.76</v>
          </cell>
          <cell r="T45">
            <v>4.32</v>
          </cell>
          <cell r="U45">
            <v>4.32</v>
          </cell>
          <cell r="V45">
            <v>-9.2399999999999996E-2</v>
          </cell>
          <cell r="W45">
            <v>8169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3</v>
          </cell>
          <cell r="AY45" t="str">
            <v>Rent &amp; Expenses</v>
          </cell>
        </row>
        <row r="46">
          <cell r="O46" t="str">
            <v>N</v>
          </cell>
          <cell r="P46" t="str">
            <v>NNNPM</v>
          </cell>
          <cell r="Q46">
            <v>12</v>
          </cell>
          <cell r="S46">
            <v>4.25</v>
          </cell>
          <cell r="T46">
            <v>4.25</v>
          </cell>
          <cell r="U46">
            <v>4.25</v>
          </cell>
          <cell r="V46">
            <v>0</v>
          </cell>
          <cell r="W46">
            <v>4533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D46">
            <v>0</v>
          </cell>
          <cell r="AE46">
            <v>0</v>
          </cell>
          <cell r="AF46">
            <v>2176</v>
          </cell>
          <cell r="AG46">
            <v>0.04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3</v>
          </cell>
          <cell r="AY46" t="str">
            <v>Rent &amp; Expenses</v>
          </cell>
        </row>
        <row r="47">
          <cell r="O47" t="str">
            <v>R</v>
          </cell>
          <cell r="P47" t="str">
            <v>NNNPM</v>
          </cell>
          <cell r="Q47">
            <v>36</v>
          </cell>
          <cell r="S47">
            <v>5.33</v>
          </cell>
          <cell r="T47">
            <v>5.4</v>
          </cell>
          <cell r="U47">
            <v>5.4</v>
          </cell>
          <cell r="V47">
            <v>1.3100000000000001E-2</v>
          </cell>
          <cell r="W47">
            <v>8640</v>
          </cell>
          <cell r="X47">
            <v>0.5</v>
          </cell>
          <cell r="Y47">
            <v>9600</v>
          </cell>
          <cell r="AA47">
            <v>0</v>
          </cell>
          <cell r="AD47">
            <v>0</v>
          </cell>
          <cell r="AE47">
            <v>0</v>
          </cell>
          <cell r="AF47">
            <v>12442</v>
          </cell>
          <cell r="AG47">
            <v>0.04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3</v>
          </cell>
          <cell r="AY47" t="str">
            <v>Rent &amp; Expenses</v>
          </cell>
        </row>
        <row r="48">
          <cell r="O48" t="str">
            <v>R</v>
          </cell>
          <cell r="P48" t="str">
            <v>NNNPM</v>
          </cell>
          <cell r="Q48">
            <v>2</v>
          </cell>
          <cell r="R48">
            <v>0</v>
          </cell>
          <cell r="S48">
            <v>4.32</v>
          </cell>
          <cell r="T48">
            <v>4.32</v>
          </cell>
          <cell r="U48">
            <v>4.32</v>
          </cell>
          <cell r="V48">
            <v>0</v>
          </cell>
          <cell r="W48">
            <v>18432</v>
          </cell>
          <cell r="X48">
            <v>0.5</v>
          </cell>
          <cell r="Y48">
            <v>25600</v>
          </cell>
          <cell r="Z48">
            <v>0</v>
          </cell>
          <cell r="AA48">
            <v>0</v>
          </cell>
          <cell r="AD48">
            <v>0</v>
          </cell>
          <cell r="AE48">
            <v>0</v>
          </cell>
          <cell r="AF48">
            <v>1475</v>
          </cell>
          <cell r="AG48">
            <v>0.04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3</v>
          </cell>
          <cell r="AY48" t="str">
            <v>Rent &amp; Expenses</v>
          </cell>
        </row>
        <row r="49">
          <cell r="O49" t="str">
            <v>N</v>
          </cell>
          <cell r="P49" t="str">
            <v>NNNPM</v>
          </cell>
          <cell r="Q49">
            <v>36</v>
          </cell>
          <cell r="S49">
            <v>4.32</v>
          </cell>
          <cell r="T49">
            <v>4.32</v>
          </cell>
          <cell r="U49">
            <v>4.32</v>
          </cell>
          <cell r="V49">
            <v>0</v>
          </cell>
          <cell r="W49">
            <v>6912</v>
          </cell>
          <cell r="X49">
            <v>0.5</v>
          </cell>
          <cell r="Y49">
            <v>9600</v>
          </cell>
          <cell r="Z49">
            <v>0</v>
          </cell>
          <cell r="AA49">
            <v>0</v>
          </cell>
          <cell r="AD49">
            <v>0</v>
          </cell>
          <cell r="AE49">
            <v>0</v>
          </cell>
          <cell r="AF49">
            <v>9953</v>
          </cell>
          <cell r="AG49">
            <v>0.04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3</v>
          </cell>
          <cell r="AY49" t="str">
            <v>Rent &amp; Expenses</v>
          </cell>
        </row>
        <row r="50">
          <cell r="O50" t="str">
            <v>N</v>
          </cell>
          <cell r="P50" t="str">
            <v>Gross</v>
          </cell>
          <cell r="Q50">
            <v>2</v>
          </cell>
          <cell r="S50">
            <v>4.32</v>
          </cell>
          <cell r="T50">
            <v>3.96</v>
          </cell>
          <cell r="U50">
            <v>3.96</v>
          </cell>
          <cell r="V50">
            <v>-8.3299999999999999E-2</v>
          </cell>
          <cell r="W50">
            <v>10560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3</v>
          </cell>
          <cell r="AY50" t="str">
            <v>Rent &amp; Expenses</v>
          </cell>
        </row>
        <row r="51">
          <cell r="O51" t="str">
            <v>R</v>
          </cell>
          <cell r="P51" t="str">
            <v>NNNPM</v>
          </cell>
          <cell r="Q51">
            <v>120</v>
          </cell>
          <cell r="S51">
            <v>3.96</v>
          </cell>
          <cell r="T51">
            <v>3.96</v>
          </cell>
          <cell r="U51">
            <v>3.96</v>
          </cell>
          <cell r="V51">
            <v>0</v>
          </cell>
          <cell r="W51">
            <v>10560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D51">
            <v>0</v>
          </cell>
          <cell r="AE51">
            <v>0</v>
          </cell>
          <cell r="AF51">
            <v>64627</v>
          </cell>
          <cell r="AG51">
            <v>5.0999999999999997E-2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3</v>
          </cell>
          <cell r="AY51" t="str">
            <v>Rent &amp; Expenses</v>
          </cell>
        </row>
        <row r="52">
          <cell r="O52" t="str">
            <v>N</v>
          </cell>
          <cell r="P52" t="str">
            <v>NNNPM</v>
          </cell>
          <cell r="Q52">
            <v>45</v>
          </cell>
          <cell r="R52">
            <v>0</v>
          </cell>
          <cell r="S52">
            <v>5.76</v>
          </cell>
          <cell r="T52">
            <v>5.09</v>
          </cell>
          <cell r="U52">
            <v>5.09</v>
          </cell>
          <cell r="V52">
            <v>-0.1163</v>
          </cell>
          <cell r="W52">
            <v>4581</v>
          </cell>
          <cell r="X52">
            <v>0.37</v>
          </cell>
          <cell r="Y52">
            <v>3996</v>
          </cell>
          <cell r="Z52">
            <v>0</v>
          </cell>
          <cell r="AA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3</v>
          </cell>
          <cell r="AY52" t="str">
            <v>Rent &amp; Expenses</v>
          </cell>
        </row>
        <row r="53">
          <cell r="O53" t="str">
            <v>N</v>
          </cell>
          <cell r="P53" t="str">
            <v>NNNPM</v>
          </cell>
          <cell r="Q53">
            <v>47</v>
          </cell>
          <cell r="S53">
            <v>6.29</v>
          </cell>
          <cell r="T53">
            <v>6.29</v>
          </cell>
          <cell r="U53">
            <v>6.29</v>
          </cell>
          <cell r="V53">
            <v>0</v>
          </cell>
          <cell r="W53">
            <v>13170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3</v>
          </cell>
          <cell r="AY53" t="str">
            <v>Rent &amp; Expenses</v>
          </cell>
        </row>
        <row r="54">
          <cell r="O54" t="str">
            <v>R</v>
          </cell>
          <cell r="P54" t="str">
            <v>NNNPM</v>
          </cell>
          <cell r="Q54">
            <v>24</v>
          </cell>
          <cell r="S54">
            <v>4.93</v>
          </cell>
          <cell r="T54">
            <v>4.8</v>
          </cell>
          <cell r="U54">
            <v>4.8</v>
          </cell>
          <cell r="V54">
            <v>-2.64E-2</v>
          </cell>
          <cell r="W54">
            <v>37600</v>
          </cell>
          <cell r="X54">
            <v>1</v>
          </cell>
          <cell r="Y54">
            <v>94000</v>
          </cell>
          <cell r="AA54">
            <v>0</v>
          </cell>
          <cell r="AD54">
            <v>0</v>
          </cell>
          <cell r="AE54">
            <v>0</v>
          </cell>
          <cell r="AF54">
            <v>36096</v>
          </cell>
          <cell r="AG54">
            <v>0.04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3</v>
          </cell>
          <cell r="AY54" t="str">
            <v>Rent &amp; Expenses</v>
          </cell>
        </row>
        <row r="55">
          <cell r="O55" t="str">
            <v>N</v>
          </cell>
          <cell r="P55" t="str">
            <v>NNNPM</v>
          </cell>
          <cell r="Q55">
            <v>24</v>
          </cell>
          <cell r="S55">
            <v>4.2</v>
          </cell>
          <cell r="T55">
            <v>3.6</v>
          </cell>
          <cell r="U55">
            <v>3.6</v>
          </cell>
          <cell r="V55">
            <v>-0.1429</v>
          </cell>
          <cell r="W55">
            <v>3600</v>
          </cell>
          <cell r="X55">
            <v>0.54</v>
          </cell>
          <cell r="Y55">
            <v>6480</v>
          </cell>
          <cell r="Z55">
            <v>0</v>
          </cell>
          <cell r="AA55">
            <v>0</v>
          </cell>
          <cell r="AD55">
            <v>0</v>
          </cell>
          <cell r="AE55">
            <v>0</v>
          </cell>
          <cell r="AF55">
            <v>4579</v>
          </cell>
          <cell r="AG55">
            <v>5.2999999999999999E-2</v>
          </cell>
          <cell r="AH55">
            <v>2246</v>
          </cell>
          <cell r="AI55">
            <v>2.5999999999999999E-2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3</v>
          </cell>
          <cell r="AY55" t="str">
            <v>Rent &amp; Expenses</v>
          </cell>
        </row>
        <row r="56">
          <cell r="O56" t="str">
            <v>RL</v>
          </cell>
          <cell r="P56" t="str">
            <v>NNNPM</v>
          </cell>
          <cell r="Q56">
            <v>48</v>
          </cell>
          <cell r="R56">
            <v>0</v>
          </cell>
          <cell r="S56">
            <v>4.2</v>
          </cell>
          <cell r="T56">
            <v>4.25</v>
          </cell>
          <cell r="U56">
            <v>4.25</v>
          </cell>
          <cell r="V56">
            <v>1.1900000000000001E-2</v>
          </cell>
          <cell r="W56">
            <v>5313</v>
          </cell>
          <cell r="X56">
            <v>1.83</v>
          </cell>
          <cell r="Y56">
            <v>27450</v>
          </cell>
          <cell r="Z56">
            <v>0</v>
          </cell>
          <cell r="AA56">
            <v>0</v>
          </cell>
          <cell r="AD56">
            <v>0</v>
          </cell>
          <cell r="AE56">
            <v>0</v>
          </cell>
          <cell r="AF56">
            <v>12750</v>
          </cell>
          <cell r="AG56">
            <v>0.05</v>
          </cell>
          <cell r="AH56">
            <v>6375</v>
          </cell>
          <cell r="AI56">
            <v>2.5000000000000001E-2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3</v>
          </cell>
          <cell r="AY56" t="str">
            <v>Rent &amp; Expenses</v>
          </cell>
        </row>
        <row r="57">
          <cell r="O57" t="str">
            <v>R</v>
          </cell>
          <cell r="P57" t="str">
            <v>NNNPM</v>
          </cell>
          <cell r="Q57">
            <v>68</v>
          </cell>
          <cell r="S57">
            <v>5.45</v>
          </cell>
          <cell r="T57">
            <v>6.21</v>
          </cell>
          <cell r="U57">
            <v>6.21</v>
          </cell>
          <cell r="V57">
            <v>0.1394</v>
          </cell>
          <cell r="W57">
            <v>5590</v>
          </cell>
          <cell r="X57">
            <v>0.79</v>
          </cell>
          <cell r="Y57">
            <v>8534</v>
          </cell>
          <cell r="Z57">
            <v>0</v>
          </cell>
          <cell r="AA57">
            <v>0</v>
          </cell>
          <cell r="AD57">
            <v>0</v>
          </cell>
          <cell r="AE57">
            <v>0</v>
          </cell>
          <cell r="AF57">
            <v>10263</v>
          </cell>
          <cell r="AG57">
            <v>2.7E-2</v>
          </cell>
          <cell r="AH57">
            <v>3801</v>
          </cell>
          <cell r="AI57">
            <v>0.01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3</v>
          </cell>
          <cell r="AY57" t="str">
            <v>Rent &amp; Expenses</v>
          </cell>
        </row>
        <row r="58">
          <cell r="O58" t="str">
            <v>N</v>
          </cell>
          <cell r="P58" t="str">
            <v>NNNPM</v>
          </cell>
          <cell r="Q58">
            <v>60</v>
          </cell>
          <cell r="R58">
            <v>0</v>
          </cell>
          <cell r="S58">
            <v>4.6900000000000004</v>
          </cell>
          <cell r="T58">
            <v>4.3</v>
          </cell>
          <cell r="U58">
            <v>4.3</v>
          </cell>
          <cell r="V58">
            <v>-8.3199999999999996E-2</v>
          </cell>
          <cell r="W58">
            <v>2579</v>
          </cell>
          <cell r="X58">
            <v>2.92</v>
          </cell>
          <cell r="Y58">
            <v>21018</v>
          </cell>
          <cell r="Z58">
            <v>0</v>
          </cell>
          <cell r="AA58">
            <v>0</v>
          </cell>
          <cell r="AD58">
            <v>0</v>
          </cell>
          <cell r="AE58">
            <v>0</v>
          </cell>
          <cell r="AF58">
            <v>7831</v>
          </cell>
          <cell r="AG58">
            <v>5.0599999999999999E-2</v>
          </cell>
          <cell r="AH58">
            <v>3915</v>
          </cell>
          <cell r="AI58">
            <v>2.53E-2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3</v>
          </cell>
          <cell r="AY58" t="str">
            <v>Rent &amp; Expenses</v>
          </cell>
        </row>
        <row r="59">
          <cell r="O59" t="str">
            <v>R</v>
          </cell>
          <cell r="P59" t="str">
            <v>NNNPM</v>
          </cell>
          <cell r="Q59">
            <v>36</v>
          </cell>
          <cell r="S59">
            <v>5.47</v>
          </cell>
          <cell r="T59">
            <v>5.4</v>
          </cell>
          <cell r="U59">
            <v>5.4</v>
          </cell>
          <cell r="V59">
            <v>-1.2800000000000001E-2</v>
          </cell>
          <cell r="W59">
            <v>4050</v>
          </cell>
          <cell r="X59">
            <v>1</v>
          </cell>
          <cell r="Y59">
            <v>9000</v>
          </cell>
          <cell r="AA59">
            <v>0</v>
          </cell>
          <cell r="AD59">
            <v>0</v>
          </cell>
          <cell r="AE59">
            <v>0</v>
          </cell>
          <cell r="AF59">
            <v>5832</v>
          </cell>
          <cell r="AG59">
            <v>0.04</v>
          </cell>
          <cell r="AH59">
            <v>2916</v>
          </cell>
          <cell r="AI59">
            <v>0.02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3</v>
          </cell>
          <cell r="AY59" t="str">
            <v>Rent &amp; Expenses</v>
          </cell>
        </row>
        <row r="60">
          <cell r="O60" t="str">
            <v>N</v>
          </cell>
          <cell r="P60" t="str">
            <v>NNNPM</v>
          </cell>
          <cell r="Q60">
            <v>60</v>
          </cell>
          <cell r="R60">
            <v>0</v>
          </cell>
          <cell r="S60">
            <v>6.6</v>
          </cell>
          <cell r="T60">
            <v>6.19</v>
          </cell>
          <cell r="U60">
            <v>6.19</v>
          </cell>
          <cell r="V60">
            <v>-6.2100000000000002E-2</v>
          </cell>
          <cell r="W60">
            <v>2321</v>
          </cell>
          <cell r="X60">
            <v>4.4400000000000004</v>
          </cell>
          <cell r="Y60">
            <v>19980</v>
          </cell>
          <cell r="Z60">
            <v>0</v>
          </cell>
          <cell r="AA60">
            <v>0</v>
          </cell>
          <cell r="AD60">
            <v>0</v>
          </cell>
          <cell r="AE60">
            <v>0</v>
          </cell>
          <cell r="AF60">
            <v>5571</v>
          </cell>
          <cell r="AG60">
            <v>0.04</v>
          </cell>
          <cell r="AH60">
            <v>2786</v>
          </cell>
          <cell r="AI60">
            <v>0.02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3</v>
          </cell>
          <cell r="AY60" t="str">
            <v>Rent &amp; Expenses</v>
          </cell>
        </row>
        <row r="61">
          <cell r="O61" t="str">
            <v>R</v>
          </cell>
          <cell r="P61" t="str">
            <v>NNNPM</v>
          </cell>
          <cell r="Q61">
            <v>12</v>
          </cell>
          <cell r="S61">
            <v>4.8</v>
          </cell>
          <cell r="T61">
            <v>4.8</v>
          </cell>
          <cell r="U61">
            <v>4.8</v>
          </cell>
          <cell r="V61">
            <v>0</v>
          </cell>
          <cell r="W61">
            <v>14400</v>
          </cell>
          <cell r="X61">
            <v>0</v>
          </cell>
          <cell r="Y61">
            <v>0</v>
          </cell>
          <cell r="AA61">
            <v>0</v>
          </cell>
          <cell r="AD61">
            <v>0</v>
          </cell>
          <cell r="AE61">
            <v>0</v>
          </cell>
          <cell r="AF61">
            <v>6912</v>
          </cell>
          <cell r="AG61">
            <v>0.04</v>
          </cell>
          <cell r="AH61">
            <v>3456</v>
          </cell>
          <cell r="AI61">
            <v>0.02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3</v>
          </cell>
          <cell r="AY61" t="str">
            <v>Rent &amp; Expenses</v>
          </cell>
        </row>
        <row r="62">
          <cell r="O62" t="str">
            <v>R</v>
          </cell>
          <cell r="P62" t="str">
            <v>NNNPM</v>
          </cell>
          <cell r="Q62">
            <v>36</v>
          </cell>
          <cell r="S62">
            <v>5.0599999999999996</v>
          </cell>
          <cell r="T62">
            <v>4.5599999999999996</v>
          </cell>
          <cell r="U62">
            <v>4.5599999999999996</v>
          </cell>
          <cell r="V62">
            <v>-9.8799999999999999E-2</v>
          </cell>
          <cell r="W62">
            <v>4228</v>
          </cell>
          <cell r="X62">
            <v>0.5</v>
          </cell>
          <cell r="Y62">
            <v>5563</v>
          </cell>
          <cell r="AA62">
            <v>0</v>
          </cell>
          <cell r="AD62">
            <v>0</v>
          </cell>
          <cell r="AE62">
            <v>0</v>
          </cell>
          <cell r="AF62">
            <v>6088</v>
          </cell>
          <cell r="AG62">
            <v>0.04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3</v>
          </cell>
          <cell r="AY62" t="str">
            <v>Rent &amp; Expenses</v>
          </cell>
        </row>
        <row r="63">
          <cell r="O63" t="str">
            <v>N</v>
          </cell>
          <cell r="P63" t="str">
            <v>NNNPM</v>
          </cell>
          <cell r="Q63">
            <v>24</v>
          </cell>
          <cell r="S63">
            <v>2.61</v>
          </cell>
          <cell r="T63">
            <v>2.76</v>
          </cell>
          <cell r="U63">
            <v>2.76</v>
          </cell>
          <cell r="V63">
            <v>5.7500000000000002E-2</v>
          </cell>
          <cell r="W63">
            <v>5175</v>
          </cell>
          <cell r="X63">
            <v>0.5</v>
          </cell>
          <cell r="Y63">
            <v>11250</v>
          </cell>
          <cell r="Z63">
            <v>0</v>
          </cell>
          <cell r="AA63">
            <v>0</v>
          </cell>
          <cell r="AD63">
            <v>0</v>
          </cell>
          <cell r="AE63">
            <v>0</v>
          </cell>
          <cell r="AF63">
            <v>4968</v>
          </cell>
          <cell r="AG63">
            <v>0.04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3</v>
          </cell>
          <cell r="AY63" t="str">
            <v>Rent &amp; Expenses</v>
          </cell>
        </row>
        <row r="64">
          <cell r="O64" t="str">
            <v>N</v>
          </cell>
          <cell r="P64" t="str">
            <v>NNNPM</v>
          </cell>
          <cell r="Q64">
            <v>36</v>
          </cell>
          <cell r="S64">
            <v>4.4000000000000004</v>
          </cell>
          <cell r="T64">
            <v>3.32</v>
          </cell>
          <cell r="U64">
            <v>3.32</v>
          </cell>
          <cell r="V64">
            <v>-0.2455</v>
          </cell>
          <cell r="W64">
            <v>7719</v>
          </cell>
          <cell r="X64">
            <v>3</v>
          </cell>
          <cell r="Y64">
            <v>83700</v>
          </cell>
          <cell r="Z64">
            <v>0</v>
          </cell>
          <cell r="AA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3</v>
          </cell>
          <cell r="AY64" t="str">
            <v>Rent &amp; Expenses</v>
          </cell>
        </row>
        <row r="65">
          <cell r="O65" t="str">
            <v>N</v>
          </cell>
          <cell r="P65" t="str">
            <v>NNNPM</v>
          </cell>
          <cell r="Q65">
            <v>24</v>
          </cell>
          <cell r="S65">
            <v>4.4000000000000004</v>
          </cell>
          <cell r="T65">
            <v>3.32</v>
          </cell>
          <cell r="U65">
            <v>3.32</v>
          </cell>
          <cell r="V65">
            <v>-0.2455</v>
          </cell>
          <cell r="W65">
            <v>5976</v>
          </cell>
          <cell r="X65">
            <v>0.5</v>
          </cell>
          <cell r="Y65">
            <v>10800</v>
          </cell>
          <cell r="AA65">
            <v>0</v>
          </cell>
          <cell r="AD65">
            <v>0</v>
          </cell>
          <cell r="AE65">
            <v>0</v>
          </cell>
          <cell r="AF65">
            <v>5737</v>
          </cell>
          <cell r="AG65">
            <v>0.04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3</v>
          </cell>
          <cell r="AY65" t="str">
            <v>Rent &amp; Expenses</v>
          </cell>
        </row>
        <row r="66">
          <cell r="O66" t="str">
            <v>N</v>
          </cell>
          <cell r="P66" t="str">
            <v>NNNPM</v>
          </cell>
          <cell r="Q66">
            <v>36</v>
          </cell>
          <cell r="R66">
            <v>0</v>
          </cell>
          <cell r="S66">
            <v>4.37</v>
          </cell>
          <cell r="T66">
            <v>3.84</v>
          </cell>
          <cell r="U66">
            <v>3.84</v>
          </cell>
          <cell r="V66">
            <v>-0.12130000000000001</v>
          </cell>
          <cell r="W66">
            <v>4403</v>
          </cell>
          <cell r="X66">
            <v>1.5</v>
          </cell>
          <cell r="Y66">
            <v>20640</v>
          </cell>
          <cell r="Z66">
            <v>0</v>
          </cell>
          <cell r="AA66">
            <v>0</v>
          </cell>
          <cell r="AD66">
            <v>0</v>
          </cell>
          <cell r="AE66">
            <v>0</v>
          </cell>
          <cell r="AF66">
            <v>6341</v>
          </cell>
          <cell r="AG66">
            <v>0.04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3</v>
          </cell>
          <cell r="AY66" t="str">
            <v>Rent &amp; Expenses</v>
          </cell>
        </row>
        <row r="67">
          <cell r="O67" t="str">
            <v>N</v>
          </cell>
          <cell r="P67" t="str">
            <v>NNNPM</v>
          </cell>
          <cell r="Q67">
            <v>36</v>
          </cell>
          <cell r="R67">
            <v>0</v>
          </cell>
          <cell r="S67">
            <v>4.05</v>
          </cell>
          <cell r="T67">
            <v>3.84</v>
          </cell>
          <cell r="U67">
            <v>3.84</v>
          </cell>
          <cell r="V67">
            <v>-5.1900000000000002E-2</v>
          </cell>
          <cell r="W67">
            <v>4403</v>
          </cell>
          <cell r="X67">
            <v>1.5</v>
          </cell>
          <cell r="Y67">
            <v>20640</v>
          </cell>
          <cell r="Z67">
            <v>0</v>
          </cell>
          <cell r="AA67">
            <v>0</v>
          </cell>
          <cell r="AD67">
            <v>0</v>
          </cell>
          <cell r="AE67">
            <v>0</v>
          </cell>
          <cell r="AF67">
            <v>6341</v>
          </cell>
          <cell r="AG67">
            <v>0.04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3</v>
          </cell>
          <cell r="AY67" t="str">
            <v>Rent &amp; Expenses</v>
          </cell>
        </row>
        <row r="68">
          <cell r="O68" t="str">
            <v>N</v>
          </cell>
          <cell r="P68" t="str">
            <v>NNNPM</v>
          </cell>
          <cell r="Q68">
            <v>36</v>
          </cell>
          <cell r="S68">
            <v>4.55</v>
          </cell>
          <cell r="T68">
            <v>3.6</v>
          </cell>
          <cell r="U68">
            <v>3.6</v>
          </cell>
          <cell r="V68">
            <v>-0.20880000000000001</v>
          </cell>
          <cell r="W68">
            <v>13200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D68">
            <v>0</v>
          </cell>
          <cell r="AE68">
            <v>0</v>
          </cell>
          <cell r="AF68">
            <v>19008</v>
          </cell>
          <cell r="AG68">
            <v>0.04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3</v>
          </cell>
          <cell r="AY68" t="str">
            <v>Rent &amp; Expenses</v>
          </cell>
        </row>
        <row r="69">
          <cell r="O69" t="str">
            <v>N</v>
          </cell>
          <cell r="P69" t="str">
            <v>NNNPM</v>
          </cell>
          <cell r="Q69">
            <v>48</v>
          </cell>
          <cell r="S69">
            <v>4.55</v>
          </cell>
          <cell r="T69">
            <v>4.2</v>
          </cell>
          <cell r="U69">
            <v>4.2</v>
          </cell>
          <cell r="V69">
            <v>-7.6899999999999996E-2</v>
          </cell>
          <cell r="W69">
            <v>15400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D69">
            <v>0</v>
          </cell>
          <cell r="AE69">
            <v>0</v>
          </cell>
          <cell r="AF69">
            <v>29568</v>
          </cell>
          <cell r="AG69">
            <v>0.04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3</v>
          </cell>
          <cell r="AY69" t="str">
            <v>Rent &amp; Expenses</v>
          </cell>
        </row>
        <row r="70">
          <cell r="O70" t="str">
            <v>N</v>
          </cell>
          <cell r="P70" t="str">
            <v>NNNPM</v>
          </cell>
          <cell r="Q70">
            <v>36</v>
          </cell>
          <cell r="S70">
            <v>4.72</v>
          </cell>
          <cell r="T70">
            <v>4.55</v>
          </cell>
          <cell r="U70">
            <v>4.55</v>
          </cell>
          <cell r="V70">
            <v>-3.5999999999999997E-2</v>
          </cell>
          <cell r="W70">
            <v>16683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D70">
            <v>0</v>
          </cell>
          <cell r="AE70">
            <v>0</v>
          </cell>
          <cell r="AF70">
            <v>24024</v>
          </cell>
          <cell r="AG70">
            <v>0.04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3</v>
          </cell>
          <cell r="AY70" t="str">
            <v>Rent &amp; Expenses</v>
          </cell>
        </row>
        <row r="71">
          <cell r="O71" t="str">
            <v>N</v>
          </cell>
          <cell r="P71" t="str">
            <v>NNNPM</v>
          </cell>
          <cell r="Q71">
            <v>48</v>
          </cell>
          <cell r="S71">
            <v>4.72</v>
          </cell>
          <cell r="T71">
            <v>4.2</v>
          </cell>
          <cell r="U71">
            <v>4.2</v>
          </cell>
          <cell r="V71">
            <v>-0.11020000000000001</v>
          </cell>
          <cell r="W71">
            <v>15400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D71">
            <v>0</v>
          </cell>
          <cell r="AE71">
            <v>0</v>
          </cell>
          <cell r="AF71">
            <v>29568</v>
          </cell>
          <cell r="AG71">
            <v>0.04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3</v>
          </cell>
          <cell r="AY71" t="str">
            <v>Rent &amp; Expenses</v>
          </cell>
        </row>
        <row r="72">
          <cell r="O72" t="str">
            <v>R</v>
          </cell>
          <cell r="P72" t="str">
            <v>NNNPM</v>
          </cell>
          <cell r="Q72">
            <v>12</v>
          </cell>
          <cell r="S72">
            <v>4.68</v>
          </cell>
          <cell r="T72">
            <v>4.9400000000000004</v>
          </cell>
          <cell r="U72">
            <v>4.9400000000000004</v>
          </cell>
          <cell r="V72">
            <v>5.5599999999999997E-2</v>
          </cell>
          <cell r="W72">
            <v>11461</v>
          </cell>
          <cell r="X72">
            <v>0.5</v>
          </cell>
          <cell r="Y72">
            <v>13920</v>
          </cell>
          <cell r="Z72">
            <v>0</v>
          </cell>
          <cell r="AA72">
            <v>0</v>
          </cell>
          <cell r="AD72">
            <v>0</v>
          </cell>
          <cell r="AE72">
            <v>0</v>
          </cell>
          <cell r="AF72">
            <v>2751</v>
          </cell>
          <cell r="AG72">
            <v>0.02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3</v>
          </cell>
          <cell r="AY72" t="str">
            <v>Rent &amp; Expenses</v>
          </cell>
        </row>
        <row r="73">
          <cell r="O73" t="str">
            <v>R</v>
          </cell>
          <cell r="P73" t="str">
            <v>NNNPM</v>
          </cell>
          <cell r="Q73">
            <v>12</v>
          </cell>
          <cell r="S73">
            <v>3.89</v>
          </cell>
          <cell r="T73">
            <v>3.6</v>
          </cell>
          <cell r="U73">
            <v>3.6</v>
          </cell>
          <cell r="V73">
            <v>-7.46E-2</v>
          </cell>
          <cell r="W73">
            <v>5760</v>
          </cell>
          <cell r="X73">
            <v>0</v>
          </cell>
          <cell r="Y73">
            <v>0</v>
          </cell>
          <cell r="AA73">
            <v>0</v>
          </cell>
          <cell r="AD73">
            <v>0</v>
          </cell>
          <cell r="AE73">
            <v>0</v>
          </cell>
          <cell r="AF73">
            <v>2765</v>
          </cell>
          <cell r="AG73">
            <v>0.04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3</v>
          </cell>
          <cell r="AY73" t="str">
            <v>Rent &amp; Expenses</v>
          </cell>
        </row>
        <row r="74">
          <cell r="O74" t="str">
            <v>N</v>
          </cell>
          <cell r="P74" t="str">
            <v>NNNPM</v>
          </cell>
          <cell r="Q74">
            <v>36</v>
          </cell>
          <cell r="R74">
            <v>0</v>
          </cell>
          <cell r="S74">
            <v>3.78</v>
          </cell>
          <cell r="T74">
            <v>3.6</v>
          </cell>
          <cell r="U74">
            <v>3.6</v>
          </cell>
          <cell r="V74">
            <v>-4.7600000000000003E-2</v>
          </cell>
          <cell r="W74">
            <v>9450</v>
          </cell>
          <cell r="X74">
            <v>0.25</v>
          </cell>
          <cell r="Y74">
            <v>7875</v>
          </cell>
          <cell r="Z74">
            <v>0</v>
          </cell>
          <cell r="AA74">
            <v>0</v>
          </cell>
          <cell r="AD74">
            <v>0</v>
          </cell>
          <cell r="AE74">
            <v>0</v>
          </cell>
          <cell r="AF74">
            <v>13608</v>
          </cell>
          <cell r="AG74">
            <v>0.04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3</v>
          </cell>
          <cell r="AY74" t="str">
            <v>Rent &amp; Expenses</v>
          </cell>
        </row>
        <row r="75">
          <cell r="O75" t="str">
            <v>R</v>
          </cell>
          <cell r="P75" t="str">
            <v>NNNPM</v>
          </cell>
          <cell r="Q75">
            <v>36</v>
          </cell>
          <cell r="S75">
            <v>4.08</v>
          </cell>
          <cell r="T75">
            <v>3.06</v>
          </cell>
          <cell r="U75">
            <v>3.06</v>
          </cell>
          <cell r="V75">
            <v>-0.25</v>
          </cell>
          <cell r="W75">
            <v>10200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3</v>
          </cell>
          <cell r="AY75" t="str">
            <v>Rent &amp; Expenses</v>
          </cell>
        </row>
        <row r="76">
          <cell r="O76" t="str">
            <v>N</v>
          </cell>
          <cell r="P76" t="str">
            <v>NNNPM</v>
          </cell>
          <cell r="Q76">
            <v>60</v>
          </cell>
          <cell r="S76">
            <v>3.9</v>
          </cell>
          <cell r="T76">
            <v>3</v>
          </cell>
          <cell r="U76">
            <v>3</v>
          </cell>
          <cell r="V76">
            <v>-0.23080000000000001</v>
          </cell>
          <cell r="W76">
            <v>9023</v>
          </cell>
          <cell r="X76">
            <v>1</v>
          </cell>
          <cell r="Y76">
            <v>36092</v>
          </cell>
          <cell r="Z76">
            <v>0</v>
          </cell>
          <cell r="AA76">
            <v>0</v>
          </cell>
          <cell r="AD76">
            <v>0</v>
          </cell>
          <cell r="AE76">
            <v>0</v>
          </cell>
          <cell r="AF76">
            <v>24362</v>
          </cell>
          <cell r="AG76">
            <v>4.4999999999999998E-2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3</v>
          </cell>
          <cell r="AY76" t="str">
            <v>Rent &amp; Expenses</v>
          </cell>
        </row>
        <row r="77">
          <cell r="O77" t="str">
            <v>R</v>
          </cell>
          <cell r="P77" t="str">
            <v>NNNPM</v>
          </cell>
          <cell r="Q77">
            <v>60</v>
          </cell>
          <cell r="S77">
            <v>3.5</v>
          </cell>
          <cell r="T77">
            <v>3.25</v>
          </cell>
          <cell r="U77">
            <v>3.25</v>
          </cell>
          <cell r="V77">
            <v>-7.1400000000000005E-2</v>
          </cell>
          <cell r="W77">
            <v>16275</v>
          </cell>
          <cell r="X77">
            <v>0.5</v>
          </cell>
          <cell r="Y77">
            <v>30046</v>
          </cell>
          <cell r="Z77">
            <v>0</v>
          </cell>
          <cell r="AA77">
            <v>0</v>
          </cell>
          <cell r="AD77">
            <v>0</v>
          </cell>
          <cell r="AE77">
            <v>0</v>
          </cell>
          <cell r="AF77">
            <v>43942</v>
          </cell>
          <cell r="AG77">
            <v>4.4999999999999998E-2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3</v>
          </cell>
          <cell r="AY77" t="str">
            <v>Rent &amp; Expenses</v>
          </cell>
        </row>
        <row r="78">
          <cell r="O78" t="str">
            <v>N</v>
          </cell>
          <cell r="P78" t="str">
            <v>NNNPM</v>
          </cell>
          <cell r="Q78">
            <v>60</v>
          </cell>
          <cell r="S78">
            <v>3.49</v>
          </cell>
          <cell r="T78">
            <v>3</v>
          </cell>
          <cell r="U78">
            <v>3</v>
          </cell>
          <cell r="V78">
            <v>-0.1404</v>
          </cell>
          <cell r="W78">
            <v>14023</v>
          </cell>
          <cell r="X78">
            <v>1.5</v>
          </cell>
          <cell r="Y78">
            <v>84138</v>
          </cell>
          <cell r="Z78">
            <v>0</v>
          </cell>
          <cell r="AA78">
            <v>0</v>
          </cell>
          <cell r="AD78">
            <v>0</v>
          </cell>
          <cell r="AE78">
            <v>0</v>
          </cell>
          <cell r="AF78">
            <v>37862</v>
          </cell>
          <cell r="AG78">
            <v>4.4999999999999998E-2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3</v>
          </cell>
          <cell r="AY78" t="str">
            <v>Rent &amp; Expenses</v>
          </cell>
        </row>
        <row r="79">
          <cell r="O79" t="str">
            <v>R</v>
          </cell>
          <cell r="P79" t="str">
            <v>NNNPM</v>
          </cell>
          <cell r="Q79">
            <v>6</v>
          </cell>
          <cell r="S79">
            <v>3.62</v>
          </cell>
          <cell r="T79">
            <v>3.62</v>
          </cell>
          <cell r="U79">
            <v>3.62</v>
          </cell>
          <cell r="V79">
            <v>0</v>
          </cell>
          <cell r="W79">
            <v>11612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D79">
            <v>0</v>
          </cell>
          <cell r="AE79">
            <v>0</v>
          </cell>
          <cell r="AF79">
            <v>3135</v>
          </cell>
          <cell r="AG79">
            <v>4.4999999999999998E-2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3</v>
          </cell>
          <cell r="AY79" t="str">
            <v>Rent &amp; Expenses</v>
          </cell>
        </row>
        <row r="80">
          <cell r="O80" t="str">
            <v>N</v>
          </cell>
          <cell r="P80" t="str">
            <v>NNNPM</v>
          </cell>
          <cell r="Q80">
            <v>60</v>
          </cell>
          <cell r="S80">
            <v>3.96</v>
          </cell>
          <cell r="T80">
            <v>3.15</v>
          </cell>
          <cell r="U80">
            <v>3.15</v>
          </cell>
          <cell r="V80">
            <v>-0.20449999999999999</v>
          </cell>
          <cell r="W80">
            <v>11364</v>
          </cell>
          <cell r="X80">
            <v>1</v>
          </cell>
          <cell r="Y80">
            <v>43292</v>
          </cell>
          <cell r="Z80">
            <v>0</v>
          </cell>
          <cell r="AA80">
            <v>0</v>
          </cell>
          <cell r="AD80">
            <v>0</v>
          </cell>
          <cell r="AE80">
            <v>0</v>
          </cell>
          <cell r="AF80">
            <v>30683</v>
          </cell>
          <cell r="AG80">
            <v>4.4999999999999998E-2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3</v>
          </cell>
          <cell r="AY80" t="str">
            <v>Rent &amp; Expenses</v>
          </cell>
        </row>
        <row r="81">
          <cell r="O81" t="str">
            <v>N</v>
          </cell>
          <cell r="P81" t="str">
            <v>NNNPM</v>
          </cell>
          <cell r="Q81">
            <v>60</v>
          </cell>
          <cell r="S81">
            <v>3.5</v>
          </cell>
          <cell r="T81">
            <v>3.15</v>
          </cell>
          <cell r="U81">
            <v>3.15</v>
          </cell>
          <cell r="V81">
            <v>-0.1</v>
          </cell>
          <cell r="W81">
            <v>10080</v>
          </cell>
          <cell r="X81">
            <v>1</v>
          </cell>
          <cell r="Y81">
            <v>38400</v>
          </cell>
          <cell r="Z81">
            <v>0</v>
          </cell>
          <cell r="AA81">
            <v>0</v>
          </cell>
          <cell r="AD81">
            <v>0</v>
          </cell>
          <cell r="AE81">
            <v>0</v>
          </cell>
          <cell r="AF81">
            <v>27216</v>
          </cell>
          <cell r="AG81">
            <v>4.4999999999999998E-2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3</v>
          </cell>
          <cell r="AY81" t="str">
            <v>Rent &amp; Expenses</v>
          </cell>
        </row>
        <row r="82">
          <cell r="O82" t="str">
            <v>N</v>
          </cell>
          <cell r="P82" t="str">
            <v>NNNPM</v>
          </cell>
          <cell r="Q82">
            <v>60</v>
          </cell>
          <cell r="R82">
            <v>0</v>
          </cell>
          <cell r="S82">
            <v>1.8</v>
          </cell>
          <cell r="T82">
            <v>3</v>
          </cell>
          <cell r="U82">
            <v>3</v>
          </cell>
          <cell r="V82">
            <v>0.66669999999999996</v>
          </cell>
          <cell r="W82">
            <v>7073</v>
          </cell>
          <cell r="X82">
            <v>1</v>
          </cell>
          <cell r="Y82">
            <v>28292</v>
          </cell>
          <cell r="Z82">
            <v>0</v>
          </cell>
          <cell r="AA82">
            <v>0</v>
          </cell>
          <cell r="AD82">
            <v>0</v>
          </cell>
          <cell r="AE82">
            <v>0</v>
          </cell>
          <cell r="AF82">
            <v>19097</v>
          </cell>
          <cell r="AG82">
            <v>4.4999999999999998E-2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3</v>
          </cell>
          <cell r="AY82" t="str">
            <v>Rent &amp; Expenses</v>
          </cell>
        </row>
        <row r="83">
          <cell r="O83" t="str">
            <v>R</v>
          </cell>
          <cell r="P83" t="str">
            <v>NNNPM</v>
          </cell>
          <cell r="Q83">
            <v>36</v>
          </cell>
          <cell r="S83">
            <v>3.1</v>
          </cell>
          <cell r="T83">
            <v>3.25</v>
          </cell>
          <cell r="U83">
            <v>3.25</v>
          </cell>
          <cell r="V83">
            <v>4.8399999999999999E-2</v>
          </cell>
          <cell r="W83">
            <v>10425</v>
          </cell>
          <cell r="X83">
            <v>0.5</v>
          </cell>
          <cell r="Y83">
            <v>19246</v>
          </cell>
          <cell r="Z83">
            <v>0</v>
          </cell>
          <cell r="AA83">
            <v>0</v>
          </cell>
          <cell r="AD83">
            <v>0</v>
          </cell>
          <cell r="AE83">
            <v>0</v>
          </cell>
          <cell r="AF83">
            <v>16888</v>
          </cell>
          <cell r="AG83">
            <v>4.4999999999999998E-2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3</v>
          </cell>
          <cell r="AY83" t="str">
            <v>Rent &amp; Expenses</v>
          </cell>
        </row>
        <row r="84">
          <cell r="O84" t="str">
            <v>N</v>
          </cell>
          <cell r="P84" t="str">
            <v>NNNPM</v>
          </cell>
          <cell r="Q84">
            <v>36</v>
          </cell>
          <cell r="R84">
            <v>0</v>
          </cell>
          <cell r="S84">
            <v>6.5</v>
          </cell>
          <cell r="T84">
            <v>5</v>
          </cell>
          <cell r="U84">
            <v>5</v>
          </cell>
          <cell r="V84">
            <v>-0.23080000000000001</v>
          </cell>
          <cell r="W84">
            <v>4529</v>
          </cell>
          <cell r="X84">
            <v>2</v>
          </cell>
          <cell r="Y84">
            <v>21740</v>
          </cell>
          <cell r="Z84">
            <v>0</v>
          </cell>
          <cell r="AA84">
            <v>0</v>
          </cell>
          <cell r="AD84">
            <v>0</v>
          </cell>
          <cell r="AE84">
            <v>0</v>
          </cell>
          <cell r="AF84">
            <v>7337</v>
          </cell>
          <cell r="AG84">
            <v>4.4999999999999998E-2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3</v>
          </cell>
          <cell r="AY84" t="str">
            <v>Rent &amp; Expenses</v>
          </cell>
        </row>
        <row r="85">
          <cell r="O85" t="str">
            <v>R</v>
          </cell>
          <cell r="P85" t="str">
            <v>NNNPM</v>
          </cell>
          <cell r="Q85">
            <v>36</v>
          </cell>
          <cell r="S85">
            <v>3.16</v>
          </cell>
          <cell r="T85">
            <v>3.25</v>
          </cell>
          <cell r="U85">
            <v>3.25</v>
          </cell>
          <cell r="V85">
            <v>2.8500000000000001E-2</v>
          </cell>
          <cell r="W85">
            <v>5533</v>
          </cell>
          <cell r="X85">
            <v>0.5</v>
          </cell>
          <cell r="Y85">
            <v>10216</v>
          </cell>
          <cell r="Z85">
            <v>0</v>
          </cell>
          <cell r="AA85">
            <v>0</v>
          </cell>
          <cell r="AD85">
            <v>0</v>
          </cell>
          <cell r="AE85">
            <v>0</v>
          </cell>
          <cell r="AF85">
            <v>8964</v>
          </cell>
          <cell r="AG85">
            <v>4.4999999999999998E-2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3</v>
          </cell>
          <cell r="AY85" t="str">
            <v>Rent &amp; Expenses</v>
          </cell>
        </row>
        <row r="86">
          <cell r="O86" t="str">
            <v>R</v>
          </cell>
          <cell r="P86" t="str">
            <v>Gross</v>
          </cell>
          <cell r="Q86">
            <v>12</v>
          </cell>
          <cell r="S86">
            <v>1.38</v>
          </cell>
          <cell r="T86">
            <v>2.13</v>
          </cell>
          <cell r="U86">
            <v>0.93</v>
          </cell>
          <cell r="V86">
            <v>-0.3261</v>
          </cell>
          <cell r="W86">
            <v>19998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D86">
            <v>0</v>
          </cell>
          <cell r="AE86">
            <v>0</v>
          </cell>
          <cell r="AF86">
            <v>10799</v>
          </cell>
          <cell r="AG86">
            <v>4.4999999999999998E-2</v>
          </cell>
          <cell r="AH86">
            <v>0</v>
          </cell>
          <cell r="AI86">
            <v>0</v>
          </cell>
          <cell r="AJ86">
            <v>0.81</v>
          </cell>
          <cell r="AK86">
            <v>0.05</v>
          </cell>
          <cell r="AL86">
            <v>0.23</v>
          </cell>
          <cell r="AM86">
            <v>0</v>
          </cell>
          <cell r="AN86">
            <v>0</v>
          </cell>
          <cell r="AO86">
            <v>0.11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3</v>
          </cell>
          <cell r="AY86" t="str">
            <v>Rent &amp; Expenses</v>
          </cell>
        </row>
        <row r="87">
          <cell r="O87" t="str">
            <v>N</v>
          </cell>
          <cell r="P87" t="str">
            <v>NNNPM</v>
          </cell>
          <cell r="Q87">
            <v>24</v>
          </cell>
          <cell r="S87">
            <v>0.84</v>
          </cell>
          <cell r="T87">
            <v>2</v>
          </cell>
          <cell r="U87">
            <v>2</v>
          </cell>
          <cell r="V87">
            <v>1.381</v>
          </cell>
          <cell r="W87">
            <v>18777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D87">
            <v>0</v>
          </cell>
          <cell r="AE87">
            <v>0</v>
          </cell>
          <cell r="AF87">
            <v>20279</v>
          </cell>
          <cell r="AG87">
            <v>4.4999999999999998E-2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3</v>
          </cell>
          <cell r="AY87" t="str">
            <v>Rent &amp; Expenses</v>
          </cell>
        </row>
        <row r="88">
          <cell r="O88" t="str">
            <v>R</v>
          </cell>
          <cell r="P88" t="str">
            <v>NNNPM</v>
          </cell>
          <cell r="Q88">
            <v>36</v>
          </cell>
          <cell r="S88">
            <v>6.66</v>
          </cell>
          <cell r="T88">
            <v>5.5</v>
          </cell>
          <cell r="U88">
            <v>5.5</v>
          </cell>
          <cell r="V88">
            <v>-0.17419999999999999</v>
          </cell>
          <cell r="W88">
            <v>2404</v>
          </cell>
          <cell r="X88">
            <v>1</v>
          </cell>
          <cell r="Y88">
            <v>5244</v>
          </cell>
          <cell r="AA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3</v>
          </cell>
          <cell r="AY88" t="str">
            <v>Rent &amp; Expenses</v>
          </cell>
        </row>
        <row r="89">
          <cell r="O89" t="str">
            <v>N</v>
          </cell>
          <cell r="P89" t="str">
            <v>NNNPM</v>
          </cell>
          <cell r="Q89">
            <v>36</v>
          </cell>
          <cell r="S89">
            <v>3.74</v>
          </cell>
          <cell r="T89">
            <v>2.5</v>
          </cell>
          <cell r="U89">
            <v>2.5</v>
          </cell>
          <cell r="V89">
            <v>-0.33160000000000001</v>
          </cell>
          <cell r="W89">
            <v>3658</v>
          </cell>
          <cell r="X89">
            <v>1.5</v>
          </cell>
          <cell r="Y89">
            <v>26337</v>
          </cell>
          <cell r="Z89">
            <v>0</v>
          </cell>
          <cell r="AA89">
            <v>0</v>
          </cell>
          <cell r="AD89">
            <v>0</v>
          </cell>
          <cell r="AE89">
            <v>0</v>
          </cell>
          <cell r="AF89">
            <v>5926</v>
          </cell>
          <cell r="AG89">
            <v>4.4999999999999998E-2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3</v>
          </cell>
          <cell r="AY89" t="str">
            <v>Rent &amp; Expenses</v>
          </cell>
        </row>
        <row r="90">
          <cell r="O90" t="str">
            <v>R</v>
          </cell>
          <cell r="P90" t="str">
            <v>NNNPM</v>
          </cell>
          <cell r="Q90">
            <v>12</v>
          </cell>
          <cell r="S90">
            <v>6.9</v>
          </cell>
          <cell r="T90">
            <v>6.9</v>
          </cell>
          <cell r="U90">
            <v>6.9</v>
          </cell>
          <cell r="V90">
            <v>0</v>
          </cell>
          <cell r="W90">
            <v>1284</v>
          </cell>
          <cell r="X90">
            <v>0</v>
          </cell>
          <cell r="Y90">
            <v>0</v>
          </cell>
          <cell r="AA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3</v>
          </cell>
          <cell r="AY90" t="str">
            <v>Rent &amp; Expenses</v>
          </cell>
        </row>
        <row r="91">
          <cell r="O91" t="str">
            <v>N</v>
          </cell>
          <cell r="P91" t="str">
            <v>NNNPM</v>
          </cell>
          <cell r="Q91">
            <v>36</v>
          </cell>
          <cell r="S91">
            <v>4.1100000000000003</v>
          </cell>
          <cell r="T91">
            <v>4.1100000000000003</v>
          </cell>
          <cell r="U91">
            <v>4.1100000000000003</v>
          </cell>
          <cell r="V91">
            <v>0</v>
          </cell>
          <cell r="W91">
            <v>1245</v>
          </cell>
          <cell r="X91">
            <v>0.5</v>
          </cell>
          <cell r="Y91">
            <v>1818</v>
          </cell>
          <cell r="Z91">
            <v>0</v>
          </cell>
          <cell r="AA91">
            <v>0</v>
          </cell>
          <cell r="AD91">
            <v>0</v>
          </cell>
          <cell r="AE91">
            <v>0</v>
          </cell>
          <cell r="AF91">
            <v>2017</v>
          </cell>
          <cell r="AG91">
            <v>4.4999999999999998E-2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3</v>
          </cell>
          <cell r="AY91" t="str">
            <v>Rent &amp; Expenses</v>
          </cell>
        </row>
        <row r="92">
          <cell r="O92" t="str">
            <v>R</v>
          </cell>
          <cell r="P92" t="str">
            <v>NNNPM</v>
          </cell>
          <cell r="Q92">
            <v>24</v>
          </cell>
          <cell r="S92">
            <v>3.41</v>
          </cell>
          <cell r="T92">
            <v>3.4</v>
          </cell>
          <cell r="U92">
            <v>3.4</v>
          </cell>
          <cell r="V92">
            <v>-2.8999999999999998E-3</v>
          </cell>
          <cell r="W92">
            <v>2080</v>
          </cell>
          <cell r="X92">
            <v>0</v>
          </cell>
          <cell r="Y92">
            <v>0</v>
          </cell>
          <cell r="AA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3</v>
          </cell>
          <cell r="AY92" t="str">
            <v>Rent &amp; Expenses</v>
          </cell>
        </row>
        <row r="93">
          <cell r="O93" t="str">
            <v>R</v>
          </cell>
          <cell r="P93" t="str">
            <v>NNNPM</v>
          </cell>
          <cell r="Q93">
            <v>6</v>
          </cell>
          <cell r="S93">
            <v>3.29</v>
          </cell>
          <cell r="T93">
            <v>4</v>
          </cell>
          <cell r="U93">
            <v>4</v>
          </cell>
          <cell r="V93">
            <v>0.21579999999999999</v>
          </cell>
          <cell r="W93">
            <v>33806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D93">
            <v>0</v>
          </cell>
          <cell r="AE93">
            <v>0</v>
          </cell>
          <cell r="AF93">
            <v>7302</v>
          </cell>
          <cell r="AG93">
            <v>3.5999999999999997E-2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3</v>
          </cell>
          <cell r="AY93" t="str">
            <v>Rent &amp; Expenses</v>
          </cell>
        </row>
        <row r="94">
          <cell r="O94" t="str">
            <v>N</v>
          </cell>
          <cell r="P94" t="str">
            <v>NNNPM</v>
          </cell>
          <cell r="Q94">
            <v>24</v>
          </cell>
          <cell r="R94">
            <v>0</v>
          </cell>
          <cell r="S94">
            <v>3.29</v>
          </cell>
          <cell r="T94">
            <v>3.29</v>
          </cell>
          <cell r="U94">
            <v>3.29</v>
          </cell>
          <cell r="V94">
            <v>0</v>
          </cell>
          <cell r="W94">
            <v>27805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D94">
            <v>0</v>
          </cell>
          <cell r="AE94">
            <v>0</v>
          </cell>
          <cell r="AF94">
            <v>30030</v>
          </cell>
          <cell r="AG94">
            <v>4.4999999999999998E-2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3</v>
          </cell>
          <cell r="AY94" t="str">
            <v>Rent &amp; Expenses</v>
          </cell>
        </row>
        <row r="95">
          <cell r="O95" t="str">
            <v>N</v>
          </cell>
          <cell r="P95" t="str">
            <v>NNNPM</v>
          </cell>
          <cell r="Q95">
            <v>36</v>
          </cell>
          <cell r="R95">
            <v>0</v>
          </cell>
          <cell r="S95">
            <v>3.4</v>
          </cell>
          <cell r="T95">
            <v>2.75</v>
          </cell>
          <cell r="U95">
            <v>2.75</v>
          </cell>
          <cell r="V95">
            <v>-0.19120000000000001</v>
          </cell>
          <cell r="W95">
            <v>5972</v>
          </cell>
          <cell r="X95">
            <v>1.5</v>
          </cell>
          <cell r="Y95">
            <v>39090</v>
          </cell>
          <cell r="Z95">
            <v>0</v>
          </cell>
          <cell r="AA95">
            <v>0</v>
          </cell>
          <cell r="AD95">
            <v>0</v>
          </cell>
          <cell r="AE95">
            <v>0</v>
          </cell>
          <cell r="AF95">
            <v>9675</v>
          </cell>
          <cell r="AG95">
            <v>4.4999999999999998E-2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3</v>
          </cell>
          <cell r="AY95" t="str">
            <v>Rent &amp; Expenses</v>
          </cell>
        </row>
        <row r="96">
          <cell r="O96" t="str">
            <v>R</v>
          </cell>
          <cell r="P96" t="str">
            <v>NNNPM</v>
          </cell>
          <cell r="Q96">
            <v>9</v>
          </cell>
          <cell r="S96">
            <v>3.1</v>
          </cell>
          <cell r="T96">
            <v>2.75</v>
          </cell>
          <cell r="U96">
            <v>2.75</v>
          </cell>
          <cell r="V96">
            <v>-0.1129</v>
          </cell>
          <cell r="W96">
            <v>18928</v>
          </cell>
          <cell r="X96">
            <v>0.5</v>
          </cell>
          <cell r="Y96">
            <v>41297</v>
          </cell>
          <cell r="Z96">
            <v>0</v>
          </cell>
          <cell r="AA96">
            <v>0</v>
          </cell>
          <cell r="AD96">
            <v>0</v>
          </cell>
          <cell r="AE96">
            <v>0</v>
          </cell>
          <cell r="AF96">
            <v>7666</v>
          </cell>
          <cell r="AG96">
            <v>4.4999999999999998E-2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3</v>
          </cell>
          <cell r="AY96" t="str">
            <v>Rent &amp; Expenses</v>
          </cell>
        </row>
        <row r="97">
          <cell r="O97" t="str">
            <v>N</v>
          </cell>
          <cell r="P97" t="str">
            <v>NNNPM</v>
          </cell>
          <cell r="Q97">
            <v>36</v>
          </cell>
          <cell r="S97">
            <v>3.1</v>
          </cell>
          <cell r="T97">
            <v>2.75</v>
          </cell>
          <cell r="U97">
            <v>2.75</v>
          </cell>
          <cell r="V97">
            <v>-0.1129</v>
          </cell>
          <cell r="W97">
            <v>18928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D97">
            <v>0</v>
          </cell>
          <cell r="AE97">
            <v>0</v>
          </cell>
          <cell r="AF97">
            <v>30663</v>
          </cell>
          <cell r="AG97">
            <v>4.4999999999999998E-2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3</v>
          </cell>
          <cell r="AY97" t="str">
            <v>Rent &amp; Expenses</v>
          </cell>
        </row>
        <row r="98">
          <cell r="O98" t="str">
            <v>R</v>
          </cell>
          <cell r="P98" t="str">
            <v>NNNPM</v>
          </cell>
          <cell r="Q98">
            <v>24</v>
          </cell>
          <cell r="S98">
            <v>2.21</v>
          </cell>
          <cell r="T98">
            <v>2.25</v>
          </cell>
          <cell r="U98">
            <v>2.25</v>
          </cell>
          <cell r="V98">
            <v>1.8100000000000002E-2</v>
          </cell>
          <cell r="W98">
            <v>13013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D98">
            <v>0</v>
          </cell>
          <cell r="AE98">
            <v>0</v>
          </cell>
          <cell r="AF98">
            <v>14055</v>
          </cell>
          <cell r="AG98">
            <v>4.4999999999999998E-2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3</v>
          </cell>
          <cell r="AY98" t="str">
            <v>Rent &amp; Expenses</v>
          </cell>
        </row>
        <row r="99">
          <cell r="O99" t="str">
            <v>N</v>
          </cell>
          <cell r="P99" t="str">
            <v>NNNPM</v>
          </cell>
          <cell r="Q99">
            <v>12</v>
          </cell>
          <cell r="S99">
            <v>2.85</v>
          </cell>
          <cell r="T99">
            <v>2.85</v>
          </cell>
          <cell r="U99">
            <v>2.85</v>
          </cell>
          <cell r="V99">
            <v>0</v>
          </cell>
          <cell r="W99">
            <v>18359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D99">
            <v>0</v>
          </cell>
          <cell r="AE99">
            <v>0</v>
          </cell>
          <cell r="AF99">
            <v>9914</v>
          </cell>
          <cell r="AG99">
            <v>4.4999999999999998E-2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3</v>
          </cell>
          <cell r="AY99" t="str">
            <v>Rent &amp; Expenses</v>
          </cell>
        </row>
        <row r="100">
          <cell r="O100" t="str">
            <v>N</v>
          </cell>
          <cell r="P100" t="str">
            <v>NNNPM</v>
          </cell>
          <cell r="Q100">
            <v>36</v>
          </cell>
          <cell r="S100">
            <v>2.95</v>
          </cell>
          <cell r="T100">
            <v>2.75</v>
          </cell>
          <cell r="U100">
            <v>2.75</v>
          </cell>
          <cell r="V100">
            <v>-6.7799999999999999E-2</v>
          </cell>
          <cell r="W100">
            <v>4159</v>
          </cell>
          <cell r="X100">
            <v>0.5</v>
          </cell>
          <cell r="Y100">
            <v>9074</v>
          </cell>
          <cell r="Z100">
            <v>0</v>
          </cell>
          <cell r="AA100">
            <v>0</v>
          </cell>
          <cell r="AD100">
            <v>0</v>
          </cell>
          <cell r="AE100">
            <v>0</v>
          </cell>
          <cell r="AF100">
            <v>6737</v>
          </cell>
          <cell r="AG100">
            <v>4.4999999999999998E-2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3</v>
          </cell>
          <cell r="AY100" t="str">
            <v>Rent &amp; Expenses</v>
          </cell>
        </row>
        <row r="101">
          <cell r="O101" t="str">
            <v>N</v>
          </cell>
          <cell r="P101" t="str">
            <v>NNNPM</v>
          </cell>
          <cell r="Q101">
            <v>24</v>
          </cell>
          <cell r="S101">
            <v>1.31</v>
          </cell>
          <cell r="T101">
            <v>2</v>
          </cell>
          <cell r="U101">
            <v>2</v>
          </cell>
          <cell r="V101">
            <v>0.52669999999999995</v>
          </cell>
          <cell r="W101">
            <v>3996</v>
          </cell>
          <cell r="X101">
            <v>1</v>
          </cell>
          <cell r="Y101">
            <v>23976</v>
          </cell>
          <cell r="Z101">
            <v>0</v>
          </cell>
          <cell r="AA101">
            <v>0</v>
          </cell>
          <cell r="AD101">
            <v>0</v>
          </cell>
          <cell r="AE101">
            <v>0</v>
          </cell>
          <cell r="AF101">
            <v>4316</v>
          </cell>
          <cell r="AG101">
            <v>4.4999999999999998E-2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3</v>
          </cell>
          <cell r="AY101" t="str">
            <v>Rent &amp; Expenses</v>
          </cell>
        </row>
        <row r="102">
          <cell r="O102" t="str">
            <v>RL</v>
          </cell>
          <cell r="P102" t="str">
            <v>Gross</v>
          </cell>
          <cell r="Q102">
            <v>5</v>
          </cell>
          <cell r="R102">
            <v>0</v>
          </cell>
          <cell r="S102">
            <v>2.67</v>
          </cell>
          <cell r="T102">
            <v>2.4900000000000002</v>
          </cell>
          <cell r="U102">
            <v>2.4900000000000002</v>
          </cell>
          <cell r="V102">
            <v>-6.7400000000000002E-2</v>
          </cell>
          <cell r="W102">
            <v>3448</v>
          </cell>
          <cell r="X102">
            <v>4.78</v>
          </cell>
          <cell r="Y102">
            <v>79429</v>
          </cell>
          <cell r="Z102">
            <v>0</v>
          </cell>
          <cell r="AA102">
            <v>0</v>
          </cell>
          <cell r="AD102">
            <v>0</v>
          </cell>
          <cell r="AE102">
            <v>0</v>
          </cell>
          <cell r="AF102">
            <v>776</v>
          </cell>
          <cell r="AG102">
            <v>4.4999999999999998E-2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3</v>
          </cell>
          <cell r="AY102" t="str">
            <v>Rent &amp; Expenses</v>
          </cell>
        </row>
        <row r="103">
          <cell r="O103" t="str">
            <v>RL</v>
          </cell>
          <cell r="P103" t="str">
            <v>NNNPM</v>
          </cell>
          <cell r="Q103">
            <v>60</v>
          </cell>
          <cell r="R103">
            <v>0</v>
          </cell>
          <cell r="S103">
            <v>2.67</v>
          </cell>
          <cell r="T103">
            <v>2.4900000000000002</v>
          </cell>
          <cell r="U103">
            <v>2.4900000000000002</v>
          </cell>
          <cell r="V103">
            <v>-6.7400000000000002E-2</v>
          </cell>
          <cell r="W103">
            <v>3448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D103">
            <v>0</v>
          </cell>
          <cell r="AE103">
            <v>0</v>
          </cell>
          <cell r="AF103">
            <v>9310</v>
          </cell>
          <cell r="AG103">
            <v>4.4999999999999998E-2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3</v>
          </cell>
          <cell r="AY103" t="str">
            <v>Rent &amp; Expenses</v>
          </cell>
        </row>
        <row r="104">
          <cell r="O104" t="str">
            <v>N</v>
          </cell>
          <cell r="P104" t="str">
            <v>NNNPM</v>
          </cell>
          <cell r="Q104">
            <v>36</v>
          </cell>
          <cell r="S104">
            <v>2.93</v>
          </cell>
          <cell r="T104">
            <v>2.75</v>
          </cell>
          <cell r="U104">
            <v>2.75</v>
          </cell>
          <cell r="V104">
            <v>-6.1400000000000003E-2</v>
          </cell>
          <cell r="W104">
            <v>9167</v>
          </cell>
          <cell r="X104">
            <v>0.5</v>
          </cell>
          <cell r="Y104">
            <v>20000</v>
          </cell>
          <cell r="Z104">
            <v>0</v>
          </cell>
          <cell r="AA104">
            <v>0</v>
          </cell>
          <cell r="AD104">
            <v>0</v>
          </cell>
          <cell r="AE104">
            <v>0</v>
          </cell>
          <cell r="AF104">
            <v>14850</v>
          </cell>
          <cell r="AG104">
            <v>4.4999999999999998E-2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3</v>
          </cell>
          <cell r="AY104" t="str">
            <v>Rent &amp; Expenses</v>
          </cell>
        </row>
        <row r="105">
          <cell r="O105" t="str">
            <v>N</v>
          </cell>
          <cell r="P105" t="str">
            <v>NNNPM</v>
          </cell>
          <cell r="Q105">
            <v>36</v>
          </cell>
          <cell r="S105">
            <v>2.85</v>
          </cell>
          <cell r="T105">
            <v>2.6</v>
          </cell>
          <cell r="U105">
            <v>2.6</v>
          </cell>
          <cell r="V105">
            <v>-8.77E-2</v>
          </cell>
          <cell r="W105">
            <v>11107</v>
          </cell>
          <cell r="X105">
            <v>3.5</v>
          </cell>
          <cell r="Y105">
            <v>179424</v>
          </cell>
          <cell r="Z105">
            <v>0</v>
          </cell>
          <cell r="AA105">
            <v>0</v>
          </cell>
          <cell r="AD105">
            <v>0</v>
          </cell>
          <cell r="AE105">
            <v>0</v>
          </cell>
          <cell r="AF105">
            <v>17994</v>
          </cell>
          <cell r="AG105">
            <v>4.4999999999999998E-2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3</v>
          </cell>
          <cell r="AY105" t="str">
            <v>Rent &amp; Expenses</v>
          </cell>
        </row>
        <row r="106">
          <cell r="O106" t="str">
            <v>R</v>
          </cell>
          <cell r="P106" t="str">
            <v>NNNPM</v>
          </cell>
          <cell r="Q106">
            <v>24</v>
          </cell>
          <cell r="S106">
            <v>3.05</v>
          </cell>
          <cell r="T106">
            <v>3.05</v>
          </cell>
          <cell r="U106">
            <v>3.05</v>
          </cell>
          <cell r="V106">
            <v>0</v>
          </cell>
          <cell r="W106">
            <v>1068</v>
          </cell>
          <cell r="X106">
            <v>0</v>
          </cell>
          <cell r="Y106">
            <v>0</v>
          </cell>
          <cell r="AA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3</v>
          </cell>
          <cell r="AY106" t="str">
            <v>Rent &amp; Expenses</v>
          </cell>
        </row>
        <row r="107">
          <cell r="O107" t="str">
            <v>N</v>
          </cell>
          <cell r="P107" t="str">
            <v>NNNPM</v>
          </cell>
          <cell r="S107">
            <v>2.9</v>
          </cell>
          <cell r="T107">
            <v>2.5</v>
          </cell>
          <cell r="U107">
            <v>0</v>
          </cell>
          <cell r="V107">
            <v>-1</v>
          </cell>
          <cell r="W107">
            <v>3008</v>
          </cell>
          <cell r="X107">
            <v>0.5</v>
          </cell>
          <cell r="Y107">
            <v>7218</v>
          </cell>
          <cell r="Z107">
            <v>0</v>
          </cell>
          <cell r="AA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4.4999999999999998E-2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3</v>
          </cell>
          <cell r="AY107" t="str">
            <v>Rent &amp; Expenses</v>
          </cell>
        </row>
        <row r="108">
          <cell r="O108" t="str">
            <v>RL</v>
          </cell>
          <cell r="P108" t="str">
            <v>NNNPM</v>
          </cell>
          <cell r="Q108">
            <v>22</v>
          </cell>
          <cell r="R108">
            <v>0</v>
          </cell>
          <cell r="S108">
            <v>3.11</v>
          </cell>
          <cell r="T108">
            <v>2.87</v>
          </cell>
          <cell r="U108">
            <v>2.87</v>
          </cell>
          <cell r="V108">
            <v>-7.7200000000000005E-2</v>
          </cell>
          <cell r="W108">
            <v>6669</v>
          </cell>
          <cell r="X108">
            <v>0.1</v>
          </cell>
          <cell r="Y108">
            <v>2789</v>
          </cell>
          <cell r="Z108">
            <v>0</v>
          </cell>
          <cell r="AA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3</v>
          </cell>
          <cell r="AY108" t="str">
            <v>Rent &amp; Expenses</v>
          </cell>
        </row>
        <row r="109">
          <cell r="O109" t="str">
            <v>R</v>
          </cell>
          <cell r="P109" t="str">
            <v>NNNPM</v>
          </cell>
          <cell r="Q109">
            <v>36</v>
          </cell>
          <cell r="S109">
            <v>2.77</v>
          </cell>
          <cell r="T109">
            <v>2.85</v>
          </cell>
          <cell r="U109">
            <v>2.85</v>
          </cell>
          <cell r="V109">
            <v>2.8899999999999999E-2</v>
          </cell>
          <cell r="W109">
            <v>8541</v>
          </cell>
          <cell r="X109">
            <v>0.5</v>
          </cell>
          <cell r="Y109">
            <v>17981</v>
          </cell>
          <cell r="Z109">
            <v>0</v>
          </cell>
          <cell r="AA109">
            <v>0</v>
          </cell>
          <cell r="AD109">
            <v>0</v>
          </cell>
          <cell r="AE109">
            <v>0</v>
          </cell>
          <cell r="AF109">
            <v>13836</v>
          </cell>
          <cell r="AG109">
            <v>4.4999999999999998E-2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3</v>
          </cell>
          <cell r="AY109" t="str">
            <v>Rent &amp; Expenses</v>
          </cell>
        </row>
        <row r="110">
          <cell r="O110" t="str">
            <v>N</v>
          </cell>
          <cell r="P110" t="str">
            <v>NNNPM</v>
          </cell>
          <cell r="Q110">
            <v>36</v>
          </cell>
          <cell r="S110">
            <v>3.11</v>
          </cell>
          <cell r="T110">
            <v>3.15</v>
          </cell>
          <cell r="U110">
            <v>3.15</v>
          </cell>
          <cell r="V110">
            <v>1.29E-2</v>
          </cell>
          <cell r="W110">
            <v>11789</v>
          </cell>
          <cell r="X110">
            <v>0.5</v>
          </cell>
          <cell r="Y110">
            <v>22456</v>
          </cell>
          <cell r="Z110">
            <v>0</v>
          </cell>
          <cell r="AA110">
            <v>0</v>
          </cell>
          <cell r="AD110">
            <v>0</v>
          </cell>
          <cell r="AE110">
            <v>0</v>
          </cell>
          <cell r="AF110">
            <v>19099</v>
          </cell>
          <cell r="AG110">
            <v>4.4999999999999998E-2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3</v>
          </cell>
          <cell r="AY110" t="str">
            <v>Rent &amp; Expenses</v>
          </cell>
        </row>
        <row r="111">
          <cell r="O111" t="str">
            <v>R</v>
          </cell>
          <cell r="P111" t="str">
            <v>NNNPM</v>
          </cell>
          <cell r="Q111">
            <v>36</v>
          </cell>
          <cell r="S111">
            <v>2.2200000000000002</v>
          </cell>
          <cell r="T111">
            <v>2.35</v>
          </cell>
          <cell r="U111">
            <v>2.35</v>
          </cell>
          <cell r="V111">
            <v>5.8599999999999999E-2</v>
          </cell>
          <cell r="W111">
            <v>2264</v>
          </cell>
          <cell r="X111">
            <v>1</v>
          </cell>
          <cell r="Y111">
            <v>11560</v>
          </cell>
          <cell r="Z111">
            <v>0</v>
          </cell>
          <cell r="AA111">
            <v>0</v>
          </cell>
          <cell r="AD111">
            <v>0</v>
          </cell>
          <cell r="AE111">
            <v>0</v>
          </cell>
          <cell r="AF111">
            <v>3667</v>
          </cell>
          <cell r="AG111">
            <v>4.4999999999999998E-2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3</v>
          </cell>
          <cell r="AY111" t="str">
            <v>Rent &amp; Expenses</v>
          </cell>
        </row>
        <row r="112">
          <cell r="O112" t="str">
            <v>N</v>
          </cell>
          <cell r="P112" t="str">
            <v>NNNPM</v>
          </cell>
          <cell r="Q112">
            <v>36</v>
          </cell>
          <cell r="S112">
            <v>3.38</v>
          </cell>
          <cell r="T112">
            <v>3</v>
          </cell>
          <cell r="U112">
            <v>3</v>
          </cell>
          <cell r="V112">
            <v>-0.1124</v>
          </cell>
          <cell r="W112">
            <v>7459</v>
          </cell>
          <cell r="X112">
            <v>1</v>
          </cell>
          <cell r="Y112">
            <v>29835</v>
          </cell>
          <cell r="Z112">
            <v>0</v>
          </cell>
          <cell r="AA112">
            <v>0</v>
          </cell>
          <cell r="AD112">
            <v>0</v>
          </cell>
          <cell r="AE112">
            <v>0</v>
          </cell>
          <cell r="AF112">
            <v>12083</v>
          </cell>
          <cell r="AG112">
            <v>4.4999999999999998E-2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3</v>
          </cell>
          <cell r="AY112" t="str">
            <v>Rent &amp; Expenses</v>
          </cell>
        </row>
        <row r="113">
          <cell r="O113" t="str">
            <v>N</v>
          </cell>
          <cell r="P113" t="str">
            <v>NNNPM</v>
          </cell>
          <cell r="Q113">
            <v>36</v>
          </cell>
          <cell r="S113">
            <v>3.39</v>
          </cell>
          <cell r="T113">
            <v>3</v>
          </cell>
          <cell r="U113">
            <v>3</v>
          </cell>
          <cell r="V113">
            <v>-0.115</v>
          </cell>
          <cell r="W113">
            <v>13535</v>
          </cell>
          <cell r="X113">
            <v>2</v>
          </cell>
          <cell r="Y113">
            <v>108282</v>
          </cell>
          <cell r="Z113">
            <v>0</v>
          </cell>
          <cell r="AA113">
            <v>0</v>
          </cell>
          <cell r="AD113">
            <v>0</v>
          </cell>
          <cell r="AE113">
            <v>0</v>
          </cell>
          <cell r="AF113">
            <v>21927</v>
          </cell>
          <cell r="AG113">
            <v>4.4999999999999998E-2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3</v>
          </cell>
          <cell r="AY113" t="str">
            <v>Rent &amp; Expenses</v>
          </cell>
        </row>
        <row r="114">
          <cell r="O114" t="str">
            <v>R</v>
          </cell>
          <cell r="P114" t="str">
            <v>NNNPM</v>
          </cell>
          <cell r="Q114">
            <v>24</v>
          </cell>
          <cell r="S114">
            <v>4.38</v>
          </cell>
          <cell r="T114">
            <v>4.5</v>
          </cell>
          <cell r="U114">
            <v>4.5</v>
          </cell>
          <cell r="V114">
            <v>2.7400000000000001E-2</v>
          </cell>
          <cell r="W114">
            <v>3090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3</v>
          </cell>
          <cell r="AY114" t="str">
            <v>Rent &amp; Expenses</v>
          </cell>
        </row>
        <row r="115">
          <cell r="O115" t="str">
            <v>N</v>
          </cell>
          <cell r="P115" t="str">
            <v>Gross</v>
          </cell>
          <cell r="Q115">
            <v>5</v>
          </cell>
          <cell r="R115">
            <v>0</v>
          </cell>
          <cell r="S115">
            <v>3.3</v>
          </cell>
          <cell r="T115">
            <v>1.86</v>
          </cell>
          <cell r="U115">
            <v>1.86</v>
          </cell>
          <cell r="V115">
            <v>-0.43640000000000001</v>
          </cell>
          <cell r="W115">
            <v>3457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3</v>
          </cell>
          <cell r="AY115" t="str">
            <v>Rent &amp; Expenses</v>
          </cell>
        </row>
        <row r="116">
          <cell r="O116" t="str">
            <v>N</v>
          </cell>
          <cell r="P116" t="str">
            <v>NNNPM</v>
          </cell>
          <cell r="Q116">
            <v>36</v>
          </cell>
          <cell r="S116">
            <v>3.3</v>
          </cell>
          <cell r="T116">
            <v>2.75</v>
          </cell>
          <cell r="U116">
            <v>2.75</v>
          </cell>
          <cell r="V116">
            <v>-0.16669999999999999</v>
          </cell>
          <cell r="W116">
            <v>5111</v>
          </cell>
          <cell r="X116">
            <v>0.5</v>
          </cell>
          <cell r="Y116">
            <v>11151</v>
          </cell>
          <cell r="Z116">
            <v>0</v>
          </cell>
          <cell r="AA116">
            <v>0</v>
          </cell>
          <cell r="AD116">
            <v>0</v>
          </cell>
          <cell r="AE116">
            <v>0</v>
          </cell>
          <cell r="AF116">
            <v>8280</v>
          </cell>
          <cell r="AG116">
            <v>4.4999999999999998E-2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3</v>
          </cell>
          <cell r="AY116" t="str">
            <v>Rent &amp; Expenses</v>
          </cell>
        </row>
        <row r="117">
          <cell r="O117" t="str">
            <v>N</v>
          </cell>
          <cell r="P117" t="str">
            <v>Gross</v>
          </cell>
          <cell r="Q117">
            <v>11</v>
          </cell>
          <cell r="S117">
            <v>2.75</v>
          </cell>
          <cell r="T117">
            <v>2.54</v>
          </cell>
          <cell r="U117">
            <v>2.54</v>
          </cell>
          <cell r="V117">
            <v>-7.6399999999999996E-2</v>
          </cell>
          <cell r="W117">
            <v>55033</v>
          </cell>
          <cell r="X117">
            <v>0.56000000000000005</v>
          </cell>
          <cell r="Y117">
            <v>145600</v>
          </cell>
          <cell r="Z117">
            <v>0</v>
          </cell>
          <cell r="AA117">
            <v>0</v>
          </cell>
          <cell r="AD117">
            <v>0</v>
          </cell>
          <cell r="AE117">
            <v>0</v>
          </cell>
          <cell r="AF117">
            <v>27242</v>
          </cell>
          <cell r="AG117">
            <v>4.4999999999999998E-2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3</v>
          </cell>
          <cell r="AY117" t="str">
            <v>Rent &amp; Expenses</v>
          </cell>
        </row>
        <row r="118">
          <cell r="O118" t="str">
            <v>R</v>
          </cell>
          <cell r="P118" t="str">
            <v>NNNPM</v>
          </cell>
          <cell r="Q118">
            <v>109</v>
          </cell>
          <cell r="S118">
            <v>2.54</v>
          </cell>
          <cell r="T118">
            <v>2.54</v>
          </cell>
          <cell r="U118">
            <v>2.54</v>
          </cell>
          <cell r="V118">
            <v>0</v>
          </cell>
          <cell r="W118">
            <v>55033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3</v>
          </cell>
          <cell r="AY118" t="str">
            <v>Rent &amp; Expenses</v>
          </cell>
        </row>
        <row r="119">
          <cell r="O119" t="str">
            <v>N</v>
          </cell>
          <cell r="P119" t="str">
            <v>NNNPM</v>
          </cell>
          <cell r="Q119">
            <v>36</v>
          </cell>
          <cell r="S119">
            <v>3.15</v>
          </cell>
          <cell r="T119">
            <v>2.85</v>
          </cell>
          <cell r="U119">
            <v>2.85</v>
          </cell>
          <cell r="V119">
            <v>-9.5200000000000007E-2</v>
          </cell>
          <cell r="W119">
            <v>5654</v>
          </cell>
          <cell r="X119">
            <v>1</v>
          </cell>
          <cell r="Y119">
            <v>23808</v>
          </cell>
          <cell r="Z119">
            <v>0</v>
          </cell>
          <cell r="AA119">
            <v>0</v>
          </cell>
          <cell r="AD119">
            <v>0</v>
          </cell>
          <cell r="AE119">
            <v>0</v>
          </cell>
          <cell r="AF119">
            <v>9160</v>
          </cell>
          <cell r="AG119">
            <v>4.4999999999999998E-2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3</v>
          </cell>
          <cell r="AY119" t="str">
            <v>Rent &amp; Expenses</v>
          </cell>
        </row>
        <row r="120">
          <cell r="O120" t="str">
            <v>N</v>
          </cell>
          <cell r="P120" t="str">
            <v>NNNPM</v>
          </cell>
          <cell r="Q120">
            <v>36</v>
          </cell>
          <cell r="S120">
            <v>3.15</v>
          </cell>
          <cell r="T120">
            <v>2.85</v>
          </cell>
          <cell r="U120">
            <v>2.85</v>
          </cell>
          <cell r="V120">
            <v>-9.5200000000000007E-2</v>
          </cell>
          <cell r="W120">
            <v>3800</v>
          </cell>
          <cell r="X120">
            <v>1</v>
          </cell>
          <cell r="Y120">
            <v>16000</v>
          </cell>
          <cell r="Z120">
            <v>0</v>
          </cell>
          <cell r="AA120">
            <v>0</v>
          </cell>
          <cell r="AD120">
            <v>0</v>
          </cell>
          <cell r="AE120">
            <v>0</v>
          </cell>
          <cell r="AF120">
            <v>6156</v>
          </cell>
          <cell r="AG120">
            <v>4.4999999999999998E-2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3</v>
          </cell>
          <cell r="AY120" t="str">
            <v>Rent &amp; Expenses</v>
          </cell>
        </row>
        <row r="121">
          <cell r="O121" t="str">
            <v>N</v>
          </cell>
          <cell r="P121" t="str">
            <v>NNNPM</v>
          </cell>
          <cell r="Q121">
            <v>48</v>
          </cell>
          <cell r="S121">
            <v>3.15</v>
          </cell>
          <cell r="T121">
            <v>2.85</v>
          </cell>
          <cell r="U121">
            <v>2.85</v>
          </cell>
          <cell r="V121">
            <v>-9.5200000000000007E-2</v>
          </cell>
          <cell r="W121">
            <v>11281</v>
          </cell>
          <cell r="X121">
            <v>0.5</v>
          </cell>
          <cell r="Y121">
            <v>23750</v>
          </cell>
          <cell r="Z121">
            <v>0</v>
          </cell>
          <cell r="AA121">
            <v>0</v>
          </cell>
          <cell r="AD121">
            <v>0</v>
          </cell>
          <cell r="AE121">
            <v>0</v>
          </cell>
          <cell r="AF121">
            <v>24368</v>
          </cell>
          <cell r="AG121">
            <v>4.4999999999999998E-2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3</v>
          </cell>
          <cell r="AY121" t="str">
            <v>Rent &amp; Expenses</v>
          </cell>
        </row>
        <row r="122">
          <cell r="O122" t="str">
            <v>N</v>
          </cell>
          <cell r="P122" t="str">
            <v>NNNPM</v>
          </cell>
          <cell r="Q122">
            <v>60</v>
          </cell>
          <cell r="S122">
            <v>2.0499999999999998</v>
          </cell>
          <cell r="T122">
            <v>2.0499999999999998</v>
          </cell>
          <cell r="U122">
            <v>2.0499999999999998</v>
          </cell>
          <cell r="V122">
            <v>0</v>
          </cell>
          <cell r="W122">
            <v>29852</v>
          </cell>
          <cell r="X122">
            <v>1</v>
          </cell>
          <cell r="Y122">
            <v>174741</v>
          </cell>
          <cell r="Z122">
            <v>0</v>
          </cell>
          <cell r="AA122">
            <v>0</v>
          </cell>
          <cell r="AD122">
            <v>0</v>
          </cell>
          <cell r="AE122">
            <v>0</v>
          </cell>
          <cell r="AF122">
            <v>80599</v>
          </cell>
          <cell r="AG122">
            <v>4.4999999999999998E-2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3</v>
          </cell>
          <cell r="AY122" t="str">
            <v>Rent &amp; Expenses</v>
          </cell>
        </row>
        <row r="123">
          <cell r="O123" t="str">
            <v>R</v>
          </cell>
          <cell r="P123" t="str">
            <v>NNNPM</v>
          </cell>
          <cell r="Q123">
            <v>60</v>
          </cell>
          <cell r="S123">
            <v>3.05</v>
          </cell>
          <cell r="T123">
            <v>2.97</v>
          </cell>
          <cell r="U123">
            <v>2.97</v>
          </cell>
          <cell r="V123">
            <v>-2.6200000000000001E-2</v>
          </cell>
          <cell r="W123">
            <v>7689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3</v>
          </cell>
          <cell r="AY123" t="str">
            <v>Rent &amp; Expenses</v>
          </cell>
        </row>
        <row r="124">
          <cell r="O124" t="str">
            <v>N</v>
          </cell>
          <cell r="P124" t="str">
            <v>NNNPM</v>
          </cell>
          <cell r="Q124">
            <v>36</v>
          </cell>
          <cell r="S124">
            <v>3.4</v>
          </cell>
          <cell r="T124">
            <v>3.25</v>
          </cell>
          <cell r="U124">
            <v>3.25</v>
          </cell>
          <cell r="V124">
            <v>-4.41E-2</v>
          </cell>
          <cell r="W124">
            <v>10833</v>
          </cell>
          <cell r="X124">
            <v>1</v>
          </cell>
          <cell r="Y124">
            <v>40000</v>
          </cell>
          <cell r="Z124">
            <v>0</v>
          </cell>
          <cell r="AA124">
            <v>0</v>
          </cell>
          <cell r="AD124">
            <v>0</v>
          </cell>
          <cell r="AE124">
            <v>0</v>
          </cell>
          <cell r="AF124">
            <v>17550</v>
          </cell>
          <cell r="AG124">
            <v>4.4999999999999998E-2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3</v>
          </cell>
          <cell r="AY124" t="str">
            <v>Rent &amp; Expenses</v>
          </cell>
        </row>
        <row r="125">
          <cell r="O125" t="str">
            <v>N</v>
          </cell>
          <cell r="P125" t="str">
            <v>NNNPM</v>
          </cell>
          <cell r="Q125">
            <v>36</v>
          </cell>
          <cell r="R125">
            <v>0</v>
          </cell>
          <cell r="S125">
            <v>7.22</v>
          </cell>
          <cell r="T125">
            <v>6.75</v>
          </cell>
          <cell r="U125">
            <v>6.75</v>
          </cell>
          <cell r="V125">
            <v>-6.5100000000000005E-2</v>
          </cell>
          <cell r="W125">
            <v>1080</v>
          </cell>
          <cell r="X125">
            <v>0.5</v>
          </cell>
          <cell r="Y125">
            <v>960</v>
          </cell>
          <cell r="Z125">
            <v>0</v>
          </cell>
          <cell r="AA125">
            <v>0</v>
          </cell>
          <cell r="AD125">
            <v>0</v>
          </cell>
          <cell r="AE125">
            <v>0</v>
          </cell>
          <cell r="AF125">
            <v>1750</v>
          </cell>
          <cell r="AG125">
            <v>4.4999999999999998E-2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3</v>
          </cell>
          <cell r="AY125" t="str">
            <v>Rent &amp; Expenses</v>
          </cell>
        </row>
        <row r="126">
          <cell r="O126" t="str">
            <v>N</v>
          </cell>
          <cell r="P126" t="str">
            <v>NNNPM</v>
          </cell>
          <cell r="Q126">
            <v>36</v>
          </cell>
          <cell r="S126">
            <v>3.5</v>
          </cell>
          <cell r="T126">
            <v>3.5</v>
          </cell>
          <cell r="U126">
            <v>3.5</v>
          </cell>
          <cell r="V126">
            <v>0</v>
          </cell>
          <cell r="W126">
            <v>5600</v>
          </cell>
          <cell r="X126">
            <v>1</v>
          </cell>
          <cell r="Y126">
            <v>19200</v>
          </cell>
          <cell r="Z126">
            <v>0</v>
          </cell>
          <cell r="AA126">
            <v>0</v>
          </cell>
          <cell r="AD126">
            <v>0</v>
          </cell>
          <cell r="AE126">
            <v>0</v>
          </cell>
          <cell r="AF126">
            <v>9072</v>
          </cell>
          <cell r="AG126">
            <v>4.4999999999999998E-2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3</v>
          </cell>
          <cell r="AY126" t="str">
            <v>Rent &amp; Expenses</v>
          </cell>
        </row>
        <row r="127">
          <cell r="O127" t="str">
            <v>N</v>
          </cell>
          <cell r="P127" t="str">
            <v>NNNPM</v>
          </cell>
          <cell r="Q127">
            <v>48</v>
          </cell>
          <cell r="S127">
            <v>2.92</v>
          </cell>
          <cell r="T127">
            <v>2.75</v>
          </cell>
          <cell r="U127">
            <v>2.75</v>
          </cell>
          <cell r="V127">
            <v>-5.8200000000000002E-2</v>
          </cell>
          <cell r="W127">
            <v>84275</v>
          </cell>
          <cell r="X127">
            <v>1.03</v>
          </cell>
          <cell r="Y127">
            <v>378776</v>
          </cell>
          <cell r="Z127">
            <v>0</v>
          </cell>
          <cell r="AA127">
            <v>0</v>
          </cell>
          <cell r="AD127">
            <v>0</v>
          </cell>
          <cell r="AE127">
            <v>0</v>
          </cell>
          <cell r="AF127">
            <v>182033</v>
          </cell>
          <cell r="AG127">
            <v>4.4999999999999998E-2</v>
          </cell>
          <cell r="AH127">
            <v>91017</v>
          </cell>
          <cell r="AI127">
            <v>2.2499999999999999E-2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3</v>
          </cell>
          <cell r="AY127" t="str">
            <v>Rent &amp; Expenses</v>
          </cell>
        </row>
        <row r="128">
          <cell r="O128" t="str">
            <v>N</v>
          </cell>
          <cell r="P128" t="str">
            <v>Gross</v>
          </cell>
          <cell r="Q128">
            <v>6</v>
          </cell>
          <cell r="R128">
            <v>0</v>
          </cell>
          <cell r="S128">
            <v>3.08</v>
          </cell>
          <cell r="T128">
            <v>2.2400000000000002</v>
          </cell>
          <cell r="U128">
            <v>2.2400000000000002</v>
          </cell>
          <cell r="V128">
            <v>-0.2727</v>
          </cell>
          <cell r="W128">
            <v>23801</v>
          </cell>
          <cell r="X128">
            <v>1.73</v>
          </cell>
          <cell r="Y128">
            <v>220585</v>
          </cell>
          <cell r="Z128">
            <v>0</v>
          </cell>
          <cell r="AA128">
            <v>0</v>
          </cell>
          <cell r="AD128">
            <v>0</v>
          </cell>
          <cell r="AE128">
            <v>0</v>
          </cell>
          <cell r="AF128">
            <v>6441</v>
          </cell>
          <cell r="AG128">
            <v>4.5100000000000001E-2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3</v>
          </cell>
          <cell r="AY128" t="str">
            <v>Rent &amp; Expenses</v>
          </cell>
        </row>
        <row r="129">
          <cell r="O129" t="str">
            <v>N</v>
          </cell>
          <cell r="P129" t="str">
            <v>NNNPM</v>
          </cell>
          <cell r="Q129">
            <v>78</v>
          </cell>
          <cell r="R129">
            <v>0</v>
          </cell>
          <cell r="S129">
            <v>2.2400000000000002</v>
          </cell>
          <cell r="T129">
            <v>2.2400000000000002</v>
          </cell>
          <cell r="U129">
            <v>2.2400000000000002</v>
          </cell>
          <cell r="V129">
            <v>0</v>
          </cell>
          <cell r="W129">
            <v>23801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3</v>
          </cell>
          <cell r="AY129" t="str">
            <v>Rent &amp; Expenses</v>
          </cell>
        </row>
        <row r="130">
          <cell r="O130" t="str">
            <v>N</v>
          </cell>
          <cell r="P130" t="str">
            <v>NNNPM</v>
          </cell>
          <cell r="Q130">
            <v>60</v>
          </cell>
          <cell r="R130">
            <v>0</v>
          </cell>
          <cell r="S130">
            <v>3.44</v>
          </cell>
          <cell r="T130">
            <v>2.5</v>
          </cell>
          <cell r="U130">
            <v>2.5</v>
          </cell>
          <cell r="V130">
            <v>-0.27329999999999999</v>
          </cell>
          <cell r="W130">
            <v>14550</v>
          </cell>
          <cell r="X130">
            <v>0.25</v>
          </cell>
          <cell r="Y130">
            <v>17460</v>
          </cell>
          <cell r="Z130">
            <v>0</v>
          </cell>
          <cell r="AA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3</v>
          </cell>
          <cell r="AY130" t="str">
            <v>Rent &amp; Expenses</v>
          </cell>
        </row>
        <row r="131">
          <cell r="O131" t="str">
            <v>N</v>
          </cell>
          <cell r="P131" t="str">
            <v>NNNPM</v>
          </cell>
          <cell r="Q131">
            <v>60</v>
          </cell>
          <cell r="S131">
            <v>3.75</v>
          </cell>
          <cell r="T131">
            <v>3.25</v>
          </cell>
          <cell r="U131">
            <v>3.25</v>
          </cell>
          <cell r="V131">
            <v>-0.1333</v>
          </cell>
          <cell r="W131">
            <v>11406</v>
          </cell>
          <cell r="X131">
            <v>0.5</v>
          </cell>
          <cell r="Y131">
            <v>21057</v>
          </cell>
          <cell r="Z131">
            <v>0</v>
          </cell>
          <cell r="AA131">
            <v>0</v>
          </cell>
          <cell r="AD131">
            <v>0</v>
          </cell>
          <cell r="AE131">
            <v>0</v>
          </cell>
          <cell r="AF131">
            <v>30795</v>
          </cell>
          <cell r="AG131">
            <v>4.4999999999999998E-2</v>
          </cell>
          <cell r="AH131">
            <v>15398</v>
          </cell>
          <cell r="AI131">
            <v>2.2499999999999999E-2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3</v>
          </cell>
          <cell r="AY131" t="str">
            <v>Rent &amp; Expenses</v>
          </cell>
        </row>
        <row r="132">
          <cell r="O132" t="str">
            <v>R</v>
          </cell>
          <cell r="P132" t="str">
            <v>NNNPM</v>
          </cell>
          <cell r="Q132">
            <v>60</v>
          </cell>
          <cell r="R132">
            <v>0</v>
          </cell>
          <cell r="S132">
            <v>3.52</v>
          </cell>
          <cell r="T132">
            <v>3.52</v>
          </cell>
          <cell r="U132">
            <v>3.52</v>
          </cell>
          <cell r="V132">
            <v>0</v>
          </cell>
          <cell r="W132">
            <v>32384</v>
          </cell>
          <cell r="X132">
            <v>1</v>
          </cell>
          <cell r="Y132">
            <v>110400</v>
          </cell>
          <cell r="Z132">
            <v>0</v>
          </cell>
          <cell r="AA132">
            <v>0</v>
          </cell>
          <cell r="AD132">
            <v>0</v>
          </cell>
          <cell r="AE132">
            <v>0</v>
          </cell>
          <cell r="AF132">
            <v>87437</v>
          </cell>
          <cell r="AG132">
            <v>4.4999999999999998E-2</v>
          </cell>
          <cell r="AH132">
            <v>43718</v>
          </cell>
          <cell r="AI132">
            <v>2.2499999999999999E-2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3</v>
          </cell>
          <cell r="AY132" t="str">
            <v>Rent &amp; Expenses</v>
          </cell>
        </row>
        <row r="133">
          <cell r="O133" t="str">
            <v>N</v>
          </cell>
          <cell r="P133" t="str">
            <v>NNNPM</v>
          </cell>
          <cell r="Q133">
            <v>36</v>
          </cell>
          <cell r="S133">
            <v>3.17</v>
          </cell>
          <cell r="T133">
            <v>3.25</v>
          </cell>
          <cell r="U133">
            <v>3.25</v>
          </cell>
          <cell r="V133">
            <v>2.52E-2</v>
          </cell>
          <cell r="W133">
            <v>6435</v>
          </cell>
          <cell r="X133">
            <v>0.5</v>
          </cell>
          <cell r="Y133">
            <v>11880</v>
          </cell>
          <cell r="Z133">
            <v>0</v>
          </cell>
          <cell r="AA133">
            <v>0</v>
          </cell>
          <cell r="AD133">
            <v>0</v>
          </cell>
          <cell r="AE133">
            <v>0</v>
          </cell>
          <cell r="AF133">
            <v>10425</v>
          </cell>
          <cell r="AG133">
            <v>4.4999999999999998E-2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3</v>
          </cell>
          <cell r="AY133" t="str">
            <v>Rent &amp; Expenses</v>
          </cell>
        </row>
        <row r="134">
          <cell r="O134" t="str">
            <v>N</v>
          </cell>
          <cell r="P134" t="str">
            <v>NNNPM</v>
          </cell>
          <cell r="Q134">
            <v>36</v>
          </cell>
          <cell r="S134">
            <v>2.75</v>
          </cell>
          <cell r="T134">
            <v>2.75</v>
          </cell>
          <cell r="U134">
            <v>2.75</v>
          </cell>
          <cell r="V134">
            <v>0</v>
          </cell>
          <cell r="W134">
            <v>3317</v>
          </cell>
          <cell r="X134">
            <v>3</v>
          </cell>
          <cell r="Y134">
            <v>43425</v>
          </cell>
          <cell r="Z134">
            <v>0</v>
          </cell>
          <cell r="AA134">
            <v>0</v>
          </cell>
          <cell r="AD134">
            <v>0</v>
          </cell>
          <cell r="AE134">
            <v>0</v>
          </cell>
          <cell r="AF134">
            <v>5374</v>
          </cell>
          <cell r="AG134">
            <v>4.4999999999999998E-2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3</v>
          </cell>
          <cell r="AY134" t="str">
            <v>Rent &amp; Expenses</v>
          </cell>
        </row>
        <row r="135">
          <cell r="O135" t="str">
            <v>N</v>
          </cell>
          <cell r="P135" t="str">
            <v>NNNPM</v>
          </cell>
          <cell r="Q135">
            <v>60</v>
          </cell>
          <cell r="S135">
            <v>1.83</v>
          </cell>
          <cell r="T135">
            <v>2.75</v>
          </cell>
          <cell r="U135">
            <v>2.75</v>
          </cell>
          <cell r="V135">
            <v>0.50270000000000004</v>
          </cell>
          <cell r="W135">
            <v>36392</v>
          </cell>
          <cell r="X135">
            <v>0.66</v>
          </cell>
          <cell r="Y135">
            <v>104808</v>
          </cell>
          <cell r="Z135">
            <v>0</v>
          </cell>
          <cell r="AA135">
            <v>0</v>
          </cell>
          <cell r="AD135">
            <v>0</v>
          </cell>
          <cell r="AE135">
            <v>0</v>
          </cell>
          <cell r="AF135">
            <v>98258</v>
          </cell>
          <cell r="AG135">
            <v>4.4999999999999998E-2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3</v>
          </cell>
          <cell r="AY135" t="str">
            <v>Rent &amp; Expenses</v>
          </cell>
        </row>
        <row r="136">
          <cell r="O136" t="str">
            <v>N</v>
          </cell>
          <cell r="P136" t="str">
            <v>NNNPM</v>
          </cell>
          <cell r="Q136">
            <v>60</v>
          </cell>
          <cell r="R136">
            <v>0</v>
          </cell>
          <cell r="S136">
            <v>1.83</v>
          </cell>
          <cell r="T136">
            <v>2.5</v>
          </cell>
          <cell r="U136">
            <v>2.5</v>
          </cell>
          <cell r="V136">
            <v>0.36609999999999998</v>
          </cell>
          <cell r="W136">
            <v>10667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D136">
            <v>0</v>
          </cell>
          <cell r="AE136">
            <v>0</v>
          </cell>
          <cell r="AF136">
            <v>28800</v>
          </cell>
          <cell r="AG136">
            <v>4.4999999999999998E-2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3</v>
          </cell>
          <cell r="AY136" t="str">
            <v>Rent &amp; Expenses</v>
          </cell>
        </row>
        <row r="137">
          <cell r="O137" t="str">
            <v>N</v>
          </cell>
          <cell r="P137" t="str">
            <v>NNNPM</v>
          </cell>
          <cell r="Q137">
            <v>12</v>
          </cell>
          <cell r="S137">
            <v>1.83</v>
          </cell>
          <cell r="T137">
            <v>2.5</v>
          </cell>
          <cell r="U137">
            <v>2.5</v>
          </cell>
          <cell r="V137">
            <v>0.36609999999999998</v>
          </cell>
          <cell r="W137">
            <v>20833</v>
          </cell>
          <cell r="X137">
            <v>0.14000000000000001</v>
          </cell>
          <cell r="Y137">
            <v>14000</v>
          </cell>
          <cell r="Z137">
            <v>0</v>
          </cell>
          <cell r="AA137">
            <v>0</v>
          </cell>
          <cell r="AD137">
            <v>0</v>
          </cell>
          <cell r="AE137">
            <v>0</v>
          </cell>
          <cell r="AF137">
            <v>11250</v>
          </cell>
          <cell r="AG137">
            <v>4.4999999999999998E-2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3</v>
          </cell>
          <cell r="AY137" t="str">
            <v>Rent &amp; Expenses</v>
          </cell>
        </row>
        <row r="138">
          <cell r="O138" t="str">
            <v>N</v>
          </cell>
          <cell r="P138" t="str">
            <v>NNNPM</v>
          </cell>
          <cell r="Q138">
            <v>60</v>
          </cell>
          <cell r="S138">
            <v>1.83</v>
          </cell>
          <cell r="T138">
            <v>2.5</v>
          </cell>
          <cell r="U138">
            <v>2.5</v>
          </cell>
          <cell r="V138">
            <v>0.36609999999999998</v>
          </cell>
          <cell r="W138">
            <v>11713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D138">
            <v>0</v>
          </cell>
          <cell r="AE138">
            <v>0</v>
          </cell>
          <cell r="AF138">
            <v>31624</v>
          </cell>
          <cell r="AG138">
            <v>4.4999999999999998E-2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3</v>
          </cell>
          <cell r="AY138" t="str">
            <v>Rent &amp; Expenses</v>
          </cell>
        </row>
        <row r="139">
          <cell r="O139" t="str">
            <v>R</v>
          </cell>
          <cell r="P139" t="str">
            <v>NNNPM</v>
          </cell>
          <cell r="Q139">
            <v>36</v>
          </cell>
          <cell r="S139">
            <v>2.77</v>
          </cell>
          <cell r="T139">
            <v>2.8</v>
          </cell>
          <cell r="U139">
            <v>2.8</v>
          </cell>
          <cell r="V139">
            <v>1.0800000000000001E-2</v>
          </cell>
          <cell r="W139">
            <v>2759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D139">
            <v>0</v>
          </cell>
          <cell r="AE139">
            <v>0</v>
          </cell>
          <cell r="AF139">
            <v>4470</v>
          </cell>
          <cell r="AG139">
            <v>4.4999999999999998E-2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3</v>
          </cell>
          <cell r="AY139" t="str">
            <v>Rent &amp; Expenses</v>
          </cell>
        </row>
        <row r="140">
          <cell r="O140" t="str">
            <v>R</v>
          </cell>
          <cell r="P140" t="str">
            <v>NNNPM</v>
          </cell>
          <cell r="Q140">
            <v>24</v>
          </cell>
          <cell r="R140">
            <v>0</v>
          </cell>
          <cell r="S140">
            <v>1.87</v>
          </cell>
          <cell r="T140">
            <v>2.25</v>
          </cell>
          <cell r="U140">
            <v>2.25</v>
          </cell>
          <cell r="V140">
            <v>0.20319999999999999</v>
          </cell>
          <cell r="W140">
            <v>7200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D140">
            <v>0</v>
          </cell>
          <cell r="AE140">
            <v>0</v>
          </cell>
          <cell r="AF140">
            <v>7776</v>
          </cell>
          <cell r="AG140">
            <v>4.4999999999999998E-2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3</v>
          </cell>
          <cell r="AY140" t="str">
            <v>Rent &amp; Expenses</v>
          </cell>
        </row>
        <row r="141">
          <cell r="O141" t="str">
            <v>N</v>
          </cell>
          <cell r="P141" t="str">
            <v>NNNPM</v>
          </cell>
          <cell r="Q141">
            <v>60</v>
          </cell>
          <cell r="R141">
            <v>0</v>
          </cell>
          <cell r="S141">
            <v>3.3</v>
          </cell>
          <cell r="T141">
            <v>3</v>
          </cell>
          <cell r="U141">
            <v>3</v>
          </cell>
          <cell r="V141">
            <v>-9.0899999999999995E-2</v>
          </cell>
          <cell r="W141">
            <v>14400</v>
          </cell>
          <cell r="X141">
            <v>1</v>
          </cell>
          <cell r="Y141">
            <v>57600</v>
          </cell>
          <cell r="Z141">
            <v>0</v>
          </cell>
          <cell r="AA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3</v>
          </cell>
          <cell r="AY141" t="str">
            <v>Rent &amp; Expenses</v>
          </cell>
        </row>
        <row r="142">
          <cell r="O142" t="str">
            <v>N</v>
          </cell>
          <cell r="P142" t="str">
            <v>NNNPM</v>
          </cell>
          <cell r="Q142">
            <v>60</v>
          </cell>
          <cell r="R142">
            <v>0</v>
          </cell>
          <cell r="S142">
            <v>3.3</v>
          </cell>
          <cell r="T142">
            <v>2.25</v>
          </cell>
          <cell r="U142">
            <v>2.25</v>
          </cell>
          <cell r="V142">
            <v>-0.31819999999999998</v>
          </cell>
          <cell r="W142">
            <v>3150</v>
          </cell>
          <cell r="X142">
            <v>0.25</v>
          </cell>
          <cell r="Y142">
            <v>4200</v>
          </cell>
          <cell r="Z142">
            <v>0</v>
          </cell>
          <cell r="AA142">
            <v>0</v>
          </cell>
          <cell r="AD142">
            <v>0</v>
          </cell>
          <cell r="AE142">
            <v>0</v>
          </cell>
          <cell r="AF142">
            <v>8505</v>
          </cell>
          <cell r="AG142">
            <v>4.4999999999999998E-2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3</v>
          </cell>
          <cell r="AY142" t="str">
            <v>Rent &amp; Expenses</v>
          </cell>
        </row>
        <row r="143">
          <cell r="O143" t="str">
            <v>N</v>
          </cell>
          <cell r="P143" t="str">
            <v>NNNPM</v>
          </cell>
          <cell r="Q143">
            <v>60</v>
          </cell>
          <cell r="S143">
            <v>3.7</v>
          </cell>
          <cell r="T143">
            <v>3.25</v>
          </cell>
          <cell r="U143">
            <v>3.25</v>
          </cell>
          <cell r="V143">
            <v>-0.1216</v>
          </cell>
          <cell r="W143">
            <v>16088</v>
          </cell>
          <cell r="X143">
            <v>1</v>
          </cell>
          <cell r="Y143">
            <v>59400</v>
          </cell>
          <cell r="Z143">
            <v>0</v>
          </cell>
          <cell r="AA143">
            <v>0</v>
          </cell>
          <cell r="AD143">
            <v>0</v>
          </cell>
          <cell r="AE143">
            <v>0</v>
          </cell>
          <cell r="AF143">
            <v>43436</v>
          </cell>
          <cell r="AG143">
            <v>4.4999999999999998E-2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3</v>
          </cell>
          <cell r="AY143" t="str">
            <v>Rent &amp; Expenses</v>
          </cell>
        </row>
        <row r="144">
          <cell r="O144" t="str">
            <v>R</v>
          </cell>
          <cell r="P144" t="str">
            <v>NNNPM</v>
          </cell>
          <cell r="Q144">
            <v>12</v>
          </cell>
          <cell r="S144">
            <v>3.45</v>
          </cell>
          <cell r="T144">
            <v>3.25</v>
          </cell>
          <cell r="U144">
            <v>3.25</v>
          </cell>
          <cell r="V144">
            <v>-5.8000000000000003E-2</v>
          </cell>
          <cell r="W144">
            <v>62129</v>
          </cell>
          <cell r="X144">
            <v>1</v>
          </cell>
          <cell r="Y144">
            <v>229400</v>
          </cell>
          <cell r="Z144">
            <v>0</v>
          </cell>
          <cell r="AA144">
            <v>0</v>
          </cell>
          <cell r="AD144">
            <v>0</v>
          </cell>
          <cell r="AE144">
            <v>0</v>
          </cell>
          <cell r="AF144">
            <v>16775</v>
          </cell>
          <cell r="AG144">
            <v>2.2499999999999999E-2</v>
          </cell>
          <cell r="AH144">
            <v>16775</v>
          </cell>
          <cell r="AI144">
            <v>2.2499999999999999E-2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3</v>
          </cell>
          <cell r="AY144" t="str">
            <v>Rent &amp; Expenses</v>
          </cell>
        </row>
        <row r="145">
          <cell r="O145" t="str">
            <v>R</v>
          </cell>
          <cell r="P145" t="str">
            <v>NNNPM</v>
          </cell>
          <cell r="Q145">
            <v>36</v>
          </cell>
          <cell r="S145">
            <v>3.6</v>
          </cell>
          <cell r="T145">
            <v>3.25</v>
          </cell>
          <cell r="U145">
            <v>3.25</v>
          </cell>
          <cell r="V145">
            <v>-9.7199999999999995E-2</v>
          </cell>
          <cell r="W145">
            <v>4088</v>
          </cell>
          <cell r="X145">
            <v>1</v>
          </cell>
          <cell r="Y145">
            <v>15093</v>
          </cell>
          <cell r="Z145">
            <v>0</v>
          </cell>
          <cell r="AA145">
            <v>0</v>
          </cell>
          <cell r="AD145">
            <v>0</v>
          </cell>
          <cell r="AE145">
            <v>0</v>
          </cell>
          <cell r="AF145">
            <v>6622</v>
          </cell>
          <cell r="AG145">
            <v>4.4999999999999998E-2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3</v>
          </cell>
          <cell r="AY145" t="str">
            <v>Rent &amp; Expenses</v>
          </cell>
        </row>
        <row r="146">
          <cell r="O146" t="str">
            <v>N</v>
          </cell>
          <cell r="P146" t="str">
            <v>NNNPM</v>
          </cell>
          <cell r="Q146">
            <v>36</v>
          </cell>
          <cell r="S146">
            <v>3.25</v>
          </cell>
          <cell r="T146">
            <v>2.75</v>
          </cell>
          <cell r="U146">
            <v>2.75</v>
          </cell>
          <cell r="V146">
            <v>-0.15379999999999999</v>
          </cell>
          <cell r="W146">
            <v>10566</v>
          </cell>
          <cell r="X146">
            <v>1</v>
          </cell>
          <cell r="Y146">
            <v>46104</v>
          </cell>
          <cell r="Z146">
            <v>0</v>
          </cell>
          <cell r="AA146">
            <v>0</v>
          </cell>
          <cell r="AD146">
            <v>0</v>
          </cell>
          <cell r="AE146">
            <v>0</v>
          </cell>
          <cell r="AF146">
            <v>17116</v>
          </cell>
          <cell r="AG146">
            <v>4.4999999999999998E-2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3</v>
          </cell>
          <cell r="AY146" t="str">
            <v>Rent &amp; Expenses</v>
          </cell>
        </row>
        <row r="147">
          <cell r="O147" t="str">
            <v>N</v>
          </cell>
          <cell r="P147" t="str">
            <v>NNNPM</v>
          </cell>
          <cell r="Q147">
            <v>36</v>
          </cell>
          <cell r="S147">
            <v>3.44</v>
          </cell>
          <cell r="T147">
            <v>2.75</v>
          </cell>
          <cell r="U147">
            <v>2.75</v>
          </cell>
          <cell r="V147">
            <v>-0.2006</v>
          </cell>
          <cell r="W147">
            <v>11550</v>
          </cell>
          <cell r="X147">
            <v>1</v>
          </cell>
          <cell r="Y147">
            <v>50400</v>
          </cell>
          <cell r="Z147">
            <v>0</v>
          </cell>
          <cell r="AA147">
            <v>0</v>
          </cell>
          <cell r="AD147">
            <v>0</v>
          </cell>
          <cell r="AE147">
            <v>0</v>
          </cell>
          <cell r="AF147">
            <v>18711</v>
          </cell>
          <cell r="AG147">
            <v>4.4999999999999998E-2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3</v>
          </cell>
          <cell r="AY147" t="str">
            <v>Rent &amp; Expenses</v>
          </cell>
        </row>
        <row r="148">
          <cell r="O148" t="str">
            <v>R</v>
          </cell>
          <cell r="P148" t="str">
            <v>NNNPM</v>
          </cell>
          <cell r="Q148">
            <v>36</v>
          </cell>
          <cell r="S148">
            <v>3.3</v>
          </cell>
          <cell r="T148">
            <v>2.8</v>
          </cell>
          <cell r="U148">
            <v>2.8</v>
          </cell>
          <cell r="V148">
            <v>-0.1515</v>
          </cell>
          <cell r="W148">
            <v>34968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D148">
            <v>0</v>
          </cell>
          <cell r="AE148">
            <v>0</v>
          </cell>
          <cell r="AF148">
            <v>56649</v>
          </cell>
          <cell r="AG148">
            <v>4.4999999999999998E-2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3</v>
          </cell>
          <cell r="AY148" t="str">
            <v>Rent &amp; Expenses</v>
          </cell>
        </row>
        <row r="149">
          <cell r="O149" t="str">
            <v>N</v>
          </cell>
          <cell r="P149" t="str">
            <v>NNNPM</v>
          </cell>
          <cell r="Q149">
            <v>24</v>
          </cell>
          <cell r="S149">
            <v>3.35</v>
          </cell>
          <cell r="T149">
            <v>3.35</v>
          </cell>
          <cell r="U149">
            <v>3.35</v>
          </cell>
          <cell r="V149">
            <v>0</v>
          </cell>
          <cell r="W149">
            <v>11205</v>
          </cell>
          <cell r="X149">
            <v>1</v>
          </cell>
          <cell r="Y149">
            <v>40136</v>
          </cell>
          <cell r="Z149">
            <v>0</v>
          </cell>
          <cell r="AA149">
            <v>0</v>
          </cell>
          <cell r="AD149">
            <v>0</v>
          </cell>
          <cell r="AE149">
            <v>0</v>
          </cell>
          <cell r="AF149">
            <v>12101</v>
          </cell>
          <cell r="AG149">
            <v>4.4999999999999998E-2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3</v>
          </cell>
          <cell r="AY149" t="str">
            <v>Rent &amp; Expenses</v>
          </cell>
        </row>
        <row r="150">
          <cell r="O150" t="str">
            <v>N</v>
          </cell>
          <cell r="P150" t="str">
            <v>NNNPM</v>
          </cell>
          <cell r="Q150">
            <v>36</v>
          </cell>
          <cell r="S150">
            <v>2.94</v>
          </cell>
          <cell r="T150">
            <v>2.5</v>
          </cell>
          <cell r="U150">
            <v>2.5</v>
          </cell>
          <cell r="V150">
            <v>-0.1497</v>
          </cell>
          <cell r="W150">
            <v>11537</v>
          </cell>
          <cell r="X150">
            <v>2</v>
          </cell>
          <cell r="Y150">
            <v>110752</v>
          </cell>
          <cell r="Z150">
            <v>0</v>
          </cell>
          <cell r="AA150">
            <v>0</v>
          </cell>
          <cell r="AD150">
            <v>0</v>
          </cell>
          <cell r="AE150">
            <v>0</v>
          </cell>
          <cell r="AF150">
            <v>18689</v>
          </cell>
          <cell r="AG150">
            <v>4.4999999999999998E-2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3</v>
          </cell>
          <cell r="AY150" t="str">
            <v>Rent &amp; Expenses</v>
          </cell>
        </row>
        <row r="151">
          <cell r="O151" t="str">
            <v>R</v>
          </cell>
          <cell r="P151" t="str">
            <v>NNNPM</v>
          </cell>
          <cell r="Q151">
            <v>12</v>
          </cell>
          <cell r="S151">
            <v>2.1800000000000002</v>
          </cell>
          <cell r="T151">
            <v>1.75</v>
          </cell>
          <cell r="U151">
            <v>1.75</v>
          </cell>
          <cell r="V151">
            <v>-0.19719999999999999</v>
          </cell>
          <cell r="W151">
            <v>33122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D151">
            <v>0</v>
          </cell>
          <cell r="AE151">
            <v>0</v>
          </cell>
          <cell r="AF151">
            <v>17886</v>
          </cell>
          <cell r="AG151">
            <v>4.4999999999999998E-2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3</v>
          </cell>
          <cell r="AY151" t="str">
            <v>Rent &amp; Expenses</v>
          </cell>
        </row>
        <row r="152">
          <cell r="O152" t="str">
            <v>N</v>
          </cell>
          <cell r="P152" t="str">
            <v>NNNPM</v>
          </cell>
          <cell r="Q152">
            <v>36</v>
          </cell>
          <cell r="S152">
            <v>3.46</v>
          </cell>
          <cell r="T152">
            <v>3.15</v>
          </cell>
          <cell r="U152">
            <v>3.15</v>
          </cell>
          <cell r="V152">
            <v>-8.9599999999999999E-2</v>
          </cell>
          <cell r="W152">
            <v>3909</v>
          </cell>
          <cell r="X152">
            <v>2</v>
          </cell>
          <cell r="Y152">
            <v>29784</v>
          </cell>
          <cell r="Z152">
            <v>0</v>
          </cell>
          <cell r="AA152">
            <v>0</v>
          </cell>
          <cell r="AD152">
            <v>0</v>
          </cell>
          <cell r="AE152">
            <v>0</v>
          </cell>
          <cell r="AF152">
            <v>6333</v>
          </cell>
          <cell r="AG152">
            <v>4.4999999999999998E-2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3</v>
          </cell>
          <cell r="AY152" t="str">
            <v>Rent &amp; Expenses</v>
          </cell>
        </row>
        <row r="153">
          <cell r="O153" t="str">
            <v>N</v>
          </cell>
          <cell r="P153" t="str">
            <v>NNNPM</v>
          </cell>
          <cell r="Q153">
            <v>36</v>
          </cell>
          <cell r="S153">
            <v>3.1</v>
          </cell>
          <cell r="T153">
            <v>3.1</v>
          </cell>
          <cell r="U153">
            <v>3.1</v>
          </cell>
          <cell r="V153">
            <v>0</v>
          </cell>
          <cell r="W153">
            <v>3811</v>
          </cell>
          <cell r="X153">
            <v>0.5</v>
          </cell>
          <cell r="Y153">
            <v>7376</v>
          </cell>
          <cell r="Z153">
            <v>0</v>
          </cell>
          <cell r="AA153">
            <v>0</v>
          </cell>
          <cell r="AD153">
            <v>0</v>
          </cell>
          <cell r="AE153">
            <v>0</v>
          </cell>
          <cell r="AF153">
            <v>6173</v>
          </cell>
          <cell r="AG153">
            <v>4.4999999999999998E-2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3</v>
          </cell>
          <cell r="AY153" t="str">
            <v>Rent &amp; Expenses</v>
          </cell>
        </row>
        <row r="154">
          <cell r="O154" t="str">
            <v>N</v>
          </cell>
          <cell r="P154" t="str">
            <v>NNNPM</v>
          </cell>
          <cell r="Q154">
            <v>36</v>
          </cell>
          <cell r="R154">
            <v>0</v>
          </cell>
          <cell r="S154">
            <v>2.73</v>
          </cell>
          <cell r="T154">
            <v>2.85</v>
          </cell>
          <cell r="U154">
            <v>2.85</v>
          </cell>
          <cell r="V154">
            <v>4.3999999999999997E-2</v>
          </cell>
          <cell r="W154">
            <v>10930</v>
          </cell>
          <cell r="X154">
            <v>1</v>
          </cell>
          <cell r="Y154">
            <v>46020</v>
          </cell>
          <cell r="Z154">
            <v>0</v>
          </cell>
          <cell r="AA154">
            <v>0</v>
          </cell>
          <cell r="AD154">
            <v>0</v>
          </cell>
          <cell r="AE154">
            <v>0</v>
          </cell>
          <cell r="AF154">
            <v>17706</v>
          </cell>
          <cell r="AG154">
            <v>4.4999999999999998E-2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3</v>
          </cell>
          <cell r="AY154" t="str">
            <v>Rent &amp; Expenses</v>
          </cell>
        </row>
        <row r="155">
          <cell r="O155" t="str">
            <v>R</v>
          </cell>
          <cell r="P155" t="str">
            <v>NNNPM</v>
          </cell>
          <cell r="Q155">
            <v>36</v>
          </cell>
          <cell r="S155">
            <v>2.75</v>
          </cell>
          <cell r="T155">
            <v>2.5</v>
          </cell>
          <cell r="U155">
            <v>2.5</v>
          </cell>
          <cell r="V155">
            <v>-9.0899999999999995E-2</v>
          </cell>
          <cell r="W155">
            <v>10442</v>
          </cell>
          <cell r="X155">
            <v>0.5</v>
          </cell>
          <cell r="Y155">
            <v>25061</v>
          </cell>
          <cell r="Z155">
            <v>0</v>
          </cell>
          <cell r="AA155">
            <v>0</v>
          </cell>
          <cell r="AD155">
            <v>0</v>
          </cell>
          <cell r="AE155">
            <v>0</v>
          </cell>
          <cell r="AF155">
            <v>16916</v>
          </cell>
          <cell r="AG155">
            <v>4.4999999999999998E-2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3</v>
          </cell>
          <cell r="AY155" t="str">
            <v>Rent &amp; Expenses</v>
          </cell>
        </row>
        <row r="156">
          <cell r="O156" t="str">
            <v>N</v>
          </cell>
          <cell r="P156" t="str">
            <v>NNNPM</v>
          </cell>
          <cell r="Q156">
            <v>36</v>
          </cell>
          <cell r="S156">
            <v>2.5499999999999998</v>
          </cell>
          <cell r="T156">
            <v>2</v>
          </cell>
          <cell r="U156">
            <v>2</v>
          </cell>
          <cell r="V156">
            <v>-0.2157</v>
          </cell>
          <cell r="W156">
            <v>7058</v>
          </cell>
          <cell r="X156">
            <v>2</v>
          </cell>
          <cell r="Y156">
            <v>84700</v>
          </cell>
          <cell r="Z156">
            <v>0</v>
          </cell>
          <cell r="AA156">
            <v>0</v>
          </cell>
          <cell r="AD156">
            <v>0</v>
          </cell>
          <cell r="AE156">
            <v>0</v>
          </cell>
          <cell r="AF156">
            <v>11435</v>
          </cell>
          <cell r="AG156">
            <v>4.4999999999999998E-2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3</v>
          </cell>
          <cell r="AY156" t="str">
            <v>Rent &amp; Expenses</v>
          </cell>
        </row>
        <row r="157">
          <cell r="O157" t="str">
            <v>N</v>
          </cell>
          <cell r="P157" t="str">
            <v>NNNPM</v>
          </cell>
          <cell r="Q157">
            <v>36</v>
          </cell>
          <cell r="R157">
            <v>0</v>
          </cell>
          <cell r="S157">
            <v>3.03</v>
          </cell>
          <cell r="T157">
            <v>2.5</v>
          </cell>
          <cell r="U157">
            <v>2.5</v>
          </cell>
          <cell r="V157">
            <v>-0.1749</v>
          </cell>
          <cell r="W157">
            <v>14367</v>
          </cell>
          <cell r="X157">
            <v>1</v>
          </cell>
          <cell r="Y157">
            <v>68962</v>
          </cell>
          <cell r="Z157">
            <v>0</v>
          </cell>
          <cell r="AA157">
            <v>0</v>
          </cell>
          <cell r="AD157">
            <v>0</v>
          </cell>
          <cell r="AE157">
            <v>0</v>
          </cell>
          <cell r="AF157">
            <v>23275</v>
          </cell>
          <cell r="AG157">
            <v>4.4999999999999998E-2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3</v>
          </cell>
          <cell r="AY157" t="str">
            <v>Rent &amp; Expenses</v>
          </cell>
        </row>
        <row r="158">
          <cell r="O158" t="str">
            <v>N</v>
          </cell>
          <cell r="P158" t="str">
            <v>NNNPM</v>
          </cell>
          <cell r="Q158">
            <v>36</v>
          </cell>
          <cell r="S158">
            <v>3.35</v>
          </cell>
          <cell r="T158">
            <v>3</v>
          </cell>
          <cell r="U158">
            <v>3</v>
          </cell>
          <cell r="V158">
            <v>-0.1045</v>
          </cell>
          <cell r="W158">
            <v>8280</v>
          </cell>
          <cell r="X158">
            <v>1</v>
          </cell>
          <cell r="Y158">
            <v>33120</v>
          </cell>
          <cell r="AA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3</v>
          </cell>
          <cell r="AY158" t="str">
            <v>Rent &amp; Expenses</v>
          </cell>
        </row>
        <row r="159">
          <cell r="O159" t="str">
            <v>N</v>
          </cell>
          <cell r="P159" t="str">
            <v>NNNPM</v>
          </cell>
          <cell r="Q159">
            <v>36</v>
          </cell>
          <cell r="S159">
            <v>3.05</v>
          </cell>
          <cell r="T159">
            <v>2.75</v>
          </cell>
          <cell r="U159">
            <v>2.75</v>
          </cell>
          <cell r="V159">
            <v>-9.8400000000000001E-2</v>
          </cell>
          <cell r="W159">
            <v>37364</v>
          </cell>
          <cell r="X159">
            <v>2</v>
          </cell>
          <cell r="Y159">
            <v>326086</v>
          </cell>
          <cell r="AA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3</v>
          </cell>
          <cell r="AY159" t="str">
            <v>Rent &amp; Expenses</v>
          </cell>
        </row>
        <row r="160">
          <cell r="O160" t="str">
            <v>N</v>
          </cell>
          <cell r="P160" t="str">
            <v>NNNPM</v>
          </cell>
          <cell r="Q160">
            <v>83</v>
          </cell>
          <cell r="R160">
            <v>0</v>
          </cell>
          <cell r="S160">
            <v>3.3</v>
          </cell>
          <cell r="T160">
            <v>1.99</v>
          </cell>
          <cell r="U160">
            <v>1.99</v>
          </cell>
          <cell r="V160">
            <v>-0.39700000000000002</v>
          </cell>
          <cell r="W160">
            <v>3692</v>
          </cell>
          <cell r="X160">
            <v>3.08</v>
          </cell>
          <cell r="Y160">
            <v>68576</v>
          </cell>
          <cell r="Z160">
            <v>0</v>
          </cell>
          <cell r="AA160">
            <v>0</v>
          </cell>
          <cell r="AD160">
            <v>0</v>
          </cell>
          <cell r="AE160">
            <v>0</v>
          </cell>
          <cell r="AF160">
            <v>13791</v>
          </cell>
          <cell r="AG160">
            <v>4.4999999999999998E-2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3</v>
          </cell>
          <cell r="AY160" t="str">
            <v>Rent &amp; Expenses</v>
          </cell>
        </row>
        <row r="161">
          <cell r="O161" t="str">
            <v>N</v>
          </cell>
          <cell r="P161" t="str">
            <v>Gross</v>
          </cell>
          <cell r="Q161">
            <v>1</v>
          </cell>
          <cell r="R161">
            <v>0</v>
          </cell>
          <cell r="S161">
            <v>3.3</v>
          </cell>
          <cell r="T161">
            <v>1.99</v>
          </cell>
          <cell r="U161">
            <v>1.99</v>
          </cell>
          <cell r="V161">
            <v>-0.39700000000000002</v>
          </cell>
          <cell r="W161">
            <v>3692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D161">
            <v>0</v>
          </cell>
          <cell r="AE161">
            <v>0</v>
          </cell>
          <cell r="AF161">
            <v>166</v>
          </cell>
          <cell r="AG161">
            <v>4.4999999999999998E-2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3</v>
          </cell>
          <cell r="AY161" t="str">
            <v>Rent &amp; Expenses</v>
          </cell>
        </row>
        <row r="162">
          <cell r="O162" t="str">
            <v>R</v>
          </cell>
          <cell r="P162" t="str">
            <v>NNNPM</v>
          </cell>
          <cell r="Q162">
            <v>36</v>
          </cell>
          <cell r="S162">
            <v>3.5</v>
          </cell>
          <cell r="T162">
            <v>3</v>
          </cell>
          <cell r="U162">
            <v>3</v>
          </cell>
          <cell r="V162">
            <v>-0.1429</v>
          </cell>
          <cell r="W162">
            <v>5666</v>
          </cell>
          <cell r="X162">
            <v>0.5</v>
          </cell>
          <cell r="Y162">
            <v>11332</v>
          </cell>
          <cell r="Z162">
            <v>0</v>
          </cell>
          <cell r="AA162">
            <v>0</v>
          </cell>
          <cell r="AD162">
            <v>0</v>
          </cell>
          <cell r="AE162">
            <v>0</v>
          </cell>
          <cell r="AF162">
            <v>9179</v>
          </cell>
          <cell r="AG162">
            <v>4.4999999999999998E-2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3</v>
          </cell>
          <cell r="AY162" t="str">
            <v>Rent &amp; Expenses</v>
          </cell>
        </row>
        <row r="163">
          <cell r="O163" t="str">
            <v>R</v>
          </cell>
          <cell r="P163" t="str">
            <v>NNNPM</v>
          </cell>
          <cell r="Q163">
            <v>24</v>
          </cell>
          <cell r="S163">
            <v>1.53</v>
          </cell>
          <cell r="T163">
            <v>2</v>
          </cell>
          <cell r="U163">
            <v>2</v>
          </cell>
          <cell r="V163">
            <v>0.30719999999999997</v>
          </cell>
          <cell r="W163">
            <v>33471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D163">
            <v>0</v>
          </cell>
          <cell r="AE163">
            <v>0</v>
          </cell>
          <cell r="AF163">
            <v>36149</v>
          </cell>
          <cell r="AG163">
            <v>4.4999999999999998E-2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3</v>
          </cell>
          <cell r="AY163" t="str">
            <v>Rent &amp; Expenses</v>
          </cell>
        </row>
        <row r="164">
          <cell r="O164" t="str">
            <v>N</v>
          </cell>
          <cell r="P164" t="str">
            <v>NNNPM</v>
          </cell>
          <cell r="Q164">
            <v>36</v>
          </cell>
          <cell r="S164">
            <v>3.7</v>
          </cell>
          <cell r="T164">
            <v>2.7</v>
          </cell>
          <cell r="U164">
            <v>2.7</v>
          </cell>
          <cell r="V164">
            <v>-0.27029999999999998</v>
          </cell>
          <cell r="W164">
            <v>12330</v>
          </cell>
          <cell r="X164">
            <v>1</v>
          </cell>
          <cell r="Y164">
            <v>54800</v>
          </cell>
          <cell r="Z164">
            <v>0</v>
          </cell>
          <cell r="AA164">
            <v>0</v>
          </cell>
          <cell r="AD164">
            <v>0</v>
          </cell>
          <cell r="AE164">
            <v>0</v>
          </cell>
          <cell r="AF164">
            <v>19975</v>
          </cell>
          <cell r="AG164">
            <v>4.4999999999999998E-2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3</v>
          </cell>
          <cell r="AY164" t="str">
            <v>Rent &amp; Expenses</v>
          </cell>
        </row>
        <row r="165">
          <cell r="O165" t="str">
            <v>N</v>
          </cell>
          <cell r="P165" t="str">
            <v>NNNPM</v>
          </cell>
          <cell r="Q165">
            <v>36</v>
          </cell>
          <cell r="S165">
            <v>3.9</v>
          </cell>
          <cell r="T165">
            <v>2.5</v>
          </cell>
          <cell r="U165">
            <v>2.5</v>
          </cell>
          <cell r="V165">
            <v>-0.35899999999999999</v>
          </cell>
          <cell r="W165">
            <v>11333</v>
          </cell>
          <cell r="X165">
            <v>2</v>
          </cell>
          <cell r="Y165">
            <v>108800</v>
          </cell>
          <cell r="Z165">
            <v>0</v>
          </cell>
          <cell r="AA165">
            <v>0</v>
          </cell>
          <cell r="AD165">
            <v>0</v>
          </cell>
          <cell r="AE165">
            <v>0</v>
          </cell>
          <cell r="AF165">
            <v>18360</v>
          </cell>
          <cell r="AG165">
            <v>4.4999999999999998E-2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3</v>
          </cell>
          <cell r="AY165" t="str">
            <v>Rent &amp; Expenses</v>
          </cell>
        </row>
        <row r="166">
          <cell r="O166" t="str">
            <v>R</v>
          </cell>
          <cell r="P166" t="str">
            <v>NNNPM</v>
          </cell>
          <cell r="Q166">
            <v>36</v>
          </cell>
          <cell r="S166">
            <v>4.3600000000000003</v>
          </cell>
          <cell r="T166">
            <v>4</v>
          </cell>
          <cell r="U166">
            <v>4</v>
          </cell>
          <cell r="V166">
            <v>-8.2600000000000007E-2</v>
          </cell>
          <cell r="W166">
            <v>8599</v>
          </cell>
          <cell r="X166">
            <v>0.5</v>
          </cell>
          <cell r="Y166">
            <v>12899</v>
          </cell>
          <cell r="Z166">
            <v>0</v>
          </cell>
          <cell r="AA166">
            <v>0</v>
          </cell>
          <cell r="AD166">
            <v>0</v>
          </cell>
          <cell r="AE166">
            <v>0</v>
          </cell>
          <cell r="AF166">
            <v>13931</v>
          </cell>
          <cell r="AG166">
            <v>4.4999999999999998E-2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3</v>
          </cell>
          <cell r="AY166" t="str">
            <v>Rent &amp; Expenses</v>
          </cell>
        </row>
        <row r="167">
          <cell r="O167" t="str">
            <v>R</v>
          </cell>
          <cell r="P167" t="str">
            <v>NNNPM</v>
          </cell>
          <cell r="Q167">
            <v>15</v>
          </cell>
          <cell r="S167">
            <v>1</v>
          </cell>
          <cell r="T167">
            <v>2</v>
          </cell>
          <cell r="U167">
            <v>2</v>
          </cell>
          <cell r="V167">
            <v>1</v>
          </cell>
          <cell r="W167">
            <v>6013</v>
          </cell>
          <cell r="X167">
            <v>3</v>
          </cell>
          <cell r="Y167">
            <v>108237</v>
          </cell>
          <cell r="Z167">
            <v>0</v>
          </cell>
          <cell r="AA167">
            <v>0</v>
          </cell>
          <cell r="AD167">
            <v>0</v>
          </cell>
          <cell r="AE167">
            <v>0</v>
          </cell>
          <cell r="AF167">
            <v>4059</v>
          </cell>
          <cell r="AG167">
            <v>4.4999999999999998E-2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3</v>
          </cell>
          <cell r="AY167" t="str">
            <v>Rent &amp; Expenses</v>
          </cell>
        </row>
        <row r="168">
          <cell r="O168" t="str">
            <v>N</v>
          </cell>
          <cell r="P168" t="str">
            <v>NNNPM</v>
          </cell>
          <cell r="Q168">
            <v>36</v>
          </cell>
          <cell r="S168">
            <v>0.33</v>
          </cell>
          <cell r="T168">
            <v>2.5</v>
          </cell>
          <cell r="U168">
            <v>2.5</v>
          </cell>
          <cell r="V168">
            <v>6.5758000000000001</v>
          </cell>
          <cell r="W168">
            <v>7597</v>
          </cell>
          <cell r="X168">
            <v>1</v>
          </cell>
          <cell r="Y168">
            <v>36466</v>
          </cell>
          <cell r="Z168">
            <v>0</v>
          </cell>
          <cell r="AA168">
            <v>0</v>
          </cell>
          <cell r="AD168">
            <v>0</v>
          </cell>
          <cell r="AE168">
            <v>0</v>
          </cell>
          <cell r="AF168">
            <v>12307</v>
          </cell>
          <cell r="AG168">
            <v>4.4999999999999998E-2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3</v>
          </cell>
          <cell r="AY168" t="str">
            <v>Rent &amp; Expenses</v>
          </cell>
        </row>
        <row r="169">
          <cell r="O169" t="str">
            <v>N</v>
          </cell>
          <cell r="P169" t="str">
            <v>NNNPM</v>
          </cell>
          <cell r="Q169">
            <v>36</v>
          </cell>
          <cell r="S169">
            <v>3.05</v>
          </cell>
          <cell r="T169">
            <v>2.75</v>
          </cell>
          <cell r="U169">
            <v>2.75</v>
          </cell>
          <cell r="V169">
            <v>-9.8400000000000001E-2</v>
          </cell>
          <cell r="W169">
            <v>7333</v>
          </cell>
          <cell r="X169">
            <v>1</v>
          </cell>
          <cell r="Y169">
            <v>32000</v>
          </cell>
          <cell r="Z169">
            <v>0</v>
          </cell>
          <cell r="AA169">
            <v>0</v>
          </cell>
          <cell r="AD169">
            <v>0</v>
          </cell>
          <cell r="AE169">
            <v>0</v>
          </cell>
          <cell r="AF169">
            <v>11880</v>
          </cell>
          <cell r="AG169">
            <v>4.4999999999999998E-2</v>
          </cell>
          <cell r="AH169">
            <v>5940</v>
          </cell>
          <cell r="AI169">
            <v>2.2499999999999999E-2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3</v>
          </cell>
          <cell r="AY169" t="str">
            <v>Rent &amp; Expenses</v>
          </cell>
        </row>
        <row r="170">
          <cell r="O170" t="str">
            <v>N</v>
          </cell>
          <cell r="P170" t="str">
            <v>NNNPM</v>
          </cell>
          <cell r="Q170">
            <v>36</v>
          </cell>
          <cell r="S170">
            <v>2.65</v>
          </cell>
          <cell r="T170">
            <v>2.75</v>
          </cell>
          <cell r="U170">
            <v>2.75</v>
          </cell>
          <cell r="V170">
            <v>3.7699999999999997E-2</v>
          </cell>
          <cell r="W170">
            <v>7333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D170">
            <v>0</v>
          </cell>
          <cell r="AE170">
            <v>0</v>
          </cell>
          <cell r="AF170">
            <v>11880</v>
          </cell>
          <cell r="AG170">
            <v>4.4999999999999998E-2</v>
          </cell>
          <cell r="AH170">
            <v>5940</v>
          </cell>
          <cell r="AI170">
            <v>2.2499999999999999E-2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3</v>
          </cell>
          <cell r="AY170" t="str">
            <v>Rent &amp; Expenses</v>
          </cell>
        </row>
        <row r="171">
          <cell r="O171" t="str">
            <v>N</v>
          </cell>
          <cell r="P171" t="str">
            <v>NNNPM</v>
          </cell>
          <cell r="Q171">
            <v>36</v>
          </cell>
          <cell r="S171">
            <v>2.91</v>
          </cell>
          <cell r="T171">
            <v>2.75</v>
          </cell>
          <cell r="U171">
            <v>2.75</v>
          </cell>
          <cell r="V171">
            <v>-5.5E-2</v>
          </cell>
          <cell r="W171">
            <v>18734</v>
          </cell>
          <cell r="X171">
            <v>1</v>
          </cell>
          <cell r="Y171">
            <v>81750</v>
          </cell>
          <cell r="Z171">
            <v>0</v>
          </cell>
          <cell r="AA171">
            <v>0</v>
          </cell>
          <cell r="AD171">
            <v>0</v>
          </cell>
          <cell r="AE171">
            <v>0</v>
          </cell>
          <cell r="AF171">
            <v>30350</v>
          </cell>
          <cell r="AG171">
            <v>4.4999999999999998E-2</v>
          </cell>
          <cell r="AH171">
            <v>15175</v>
          </cell>
          <cell r="AI171">
            <v>2.2499999999999999E-2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3</v>
          </cell>
          <cell r="AY171" t="str">
            <v>Rent &amp; Expenses</v>
          </cell>
        </row>
        <row r="172">
          <cell r="O172" t="str">
            <v>R</v>
          </cell>
          <cell r="P172" t="str">
            <v>NNNPM</v>
          </cell>
          <cell r="Q172">
            <v>36</v>
          </cell>
          <cell r="S172">
            <v>1.25</v>
          </cell>
          <cell r="T172">
            <v>2</v>
          </cell>
          <cell r="U172">
            <v>2</v>
          </cell>
          <cell r="V172">
            <v>0.6</v>
          </cell>
          <cell r="W172">
            <v>16667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27000</v>
          </cell>
          <cell r="AI172">
            <v>4.4999999999999998E-2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3</v>
          </cell>
          <cell r="AY172" t="str">
            <v>Rent &amp; Expenses</v>
          </cell>
        </row>
        <row r="173">
          <cell r="O173" t="str">
            <v>N</v>
          </cell>
          <cell r="P173" t="str">
            <v>NNNPM</v>
          </cell>
          <cell r="Q173">
            <v>36</v>
          </cell>
          <cell r="S173">
            <v>3.2</v>
          </cell>
          <cell r="T173">
            <v>3.2</v>
          </cell>
          <cell r="U173">
            <v>3.2</v>
          </cell>
          <cell r="V173">
            <v>0</v>
          </cell>
          <cell r="W173">
            <v>3928</v>
          </cell>
          <cell r="Y173">
            <v>0</v>
          </cell>
          <cell r="AA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3</v>
          </cell>
          <cell r="AY173" t="str">
            <v>Rent &amp; Expenses</v>
          </cell>
        </row>
        <row r="174">
          <cell r="O174" t="str">
            <v>R</v>
          </cell>
          <cell r="P174" t="str">
            <v>NNNPM</v>
          </cell>
          <cell r="Q174">
            <v>52</v>
          </cell>
          <cell r="S174">
            <v>3.5</v>
          </cell>
          <cell r="T174">
            <v>3.07</v>
          </cell>
          <cell r="U174">
            <v>3.07</v>
          </cell>
          <cell r="V174">
            <v>-0.1229</v>
          </cell>
          <cell r="W174">
            <v>37543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3</v>
          </cell>
          <cell r="AY174" t="str">
            <v>Rent &amp; Expenses</v>
          </cell>
        </row>
        <row r="175">
          <cell r="O175" t="str">
            <v>N</v>
          </cell>
          <cell r="P175" t="str">
            <v>NNNPM</v>
          </cell>
          <cell r="Q175">
            <v>24</v>
          </cell>
          <cell r="S175">
            <v>3.5</v>
          </cell>
          <cell r="T175">
            <v>3.1</v>
          </cell>
          <cell r="U175">
            <v>3.1</v>
          </cell>
          <cell r="V175">
            <v>-0.1143</v>
          </cell>
          <cell r="W175">
            <v>4197</v>
          </cell>
          <cell r="X175">
            <v>1.54</v>
          </cell>
          <cell r="Y175">
            <v>25022</v>
          </cell>
          <cell r="Z175">
            <v>0</v>
          </cell>
          <cell r="AA175">
            <v>0</v>
          </cell>
          <cell r="AD175">
            <v>0</v>
          </cell>
          <cell r="AE175">
            <v>0</v>
          </cell>
          <cell r="AF175">
            <v>4533</v>
          </cell>
          <cell r="AG175">
            <v>4.4999999999999998E-2</v>
          </cell>
          <cell r="AH175">
            <v>2267</v>
          </cell>
          <cell r="AI175">
            <v>2.2499999999999999E-2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3</v>
          </cell>
          <cell r="AY175" t="str">
            <v>Rent &amp; Expenses</v>
          </cell>
        </row>
        <row r="176">
          <cell r="O176" t="str">
            <v>N</v>
          </cell>
          <cell r="P176" t="str">
            <v>NNNPM</v>
          </cell>
          <cell r="Q176">
            <v>24</v>
          </cell>
          <cell r="S176">
            <v>3.65</v>
          </cell>
          <cell r="T176">
            <v>3.15</v>
          </cell>
          <cell r="U176">
            <v>3.15</v>
          </cell>
          <cell r="V176">
            <v>-0.13700000000000001</v>
          </cell>
          <cell r="W176">
            <v>9183</v>
          </cell>
          <cell r="X176">
            <v>1</v>
          </cell>
          <cell r="Y176">
            <v>34983</v>
          </cell>
          <cell r="Z176">
            <v>0</v>
          </cell>
          <cell r="AA176">
            <v>0</v>
          </cell>
          <cell r="AD176">
            <v>0</v>
          </cell>
          <cell r="AE176">
            <v>0</v>
          </cell>
          <cell r="AF176">
            <v>9918</v>
          </cell>
          <cell r="AG176">
            <v>4.4999999999999998E-2</v>
          </cell>
          <cell r="AH176">
            <v>4959</v>
          </cell>
          <cell r="AI176">
            <v>2.2499999999999999E-2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3</v>
          </cell>
          <cell r="AY176" t="str">
            <v>Rent &amp; Expenses</v>
          </cell>
        </row>
        <row r="177">
          <cell r="O177" t="str">
            <v>N</v>
          </cell>
          <cell r="P177" t="str">
            <v>NNNPM</v>
          </cell>
          <cell r="Q177">
            <v>48</v>
          </cell>
          <cell r="R177">
            <v>0</v>
          </cell>
          <cell r="S177">
            <v>3.45</v>
          </cell>
          <cell r="T177">
            <v>2.75</v>
          </cell>
          <cell r="U177">
            <v>2.75</v>
          </cell>
          <cell r="V177">
            <v>-0.2029</v>
          </cell>
          <cell r="W177">
            <v>9174</v>
          </cell>
          <cell r="X177">
            <v>3.17</v>
          </cell>
          <cell r="Y177">
            <v>126908</v>
          </cell>
          <cell r="Z177">
            <v>0</v>
          </cell>
          <cell r="AA177">
            <v>0</v>
          </cell>
          <cell r="AD177">
            <v>0</v>
          </cell>
          <cell r="AE177">
            <v>0</v>
          </cell>
          <cell r="AF177">
            <v>19817</v>
          </cell>
          <cell r="AG177">
            <v>4.4999999999999998E-2</v>
          </cell>
          <cell r="AH177">
            <v>9908</v>
          </cell>
          <cell r="AI177">
            <v>2.2499999999999999E-2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3</v>
          </cell>
          <cell r="AY177" t="str">
            <v>Rent &amp; Expenses</v>
          </cell>
        </row>
        <row r="178">
          <cell r="O178" t="str">
            <v>N</v>
          </cell>
          <cell r="P178" t="str">
            <v>NNNPM</v>
          </cell>
          <cell r="Q178">
            <v>36</v>
          </cell>
          <cell r="S178">
            <v>3.25</v>
          </cell>
          <cell r="T178">
            <v>2.75</v>
          </cell>
          <cell r="U178">
            <v>2.75</v>
          </cell>
          <cell r="V178">
            <v>-0.15379999999999999</v>
          </cell>
          <cell r="W178">
            <v>9174</v>
          </cell>
          <cell r="X178">
            <v>1</v>
          </cell>
          <cell r="Y178">
            <v>40034</v>
          </cell>
          <cell r="Z178">
            <v>0</v>
          </cell>
          <cell r="AA178">
            <v>0</v>
          </cell>
          <cell r="AD178">
            <v>0</v>
          </cell>
          <cell r="AE178">
            <v>0</v>
          </cell>
          <cell r="AF178">
            <v>14863</v>
          </cell>
          <cell r="AG178">
            <v>4.4999999999999998E-2</v>
          </cell>
          <cell r="AH178">
            <v>7431</v>
          </cell>
          <cell r="AI178">
            <v>2.2499999999999999E-2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3</v>
          </cell>
          <cell r="AY178" t="str">
            <v>Rent &amp; Expenses</v>
          </cell>
        </row>
        <row r="179">
          <cell r="O179" t="str">
            <v>N</v>
          </cell>
          <cell r="P179" t="str">
            <v>NNNPM</v>
          </cell>
          <cell r="Q179">
            <v>36</v>
          </cell>
          <cell r="S179">
            <v>5.25</v>
          </cell>
          <cell r="T179">
            <v>4</v>
          </cell>
          <cell r="U179">
            <v>4</v>
          </cell>
          <cell r="V179">
            <v>-0.23810000000000001</v>
          </cell>
          <cell r="W179">
            <v>43266</v>
          </cell>
          <cell r="X179">
            <v>2</v>
          </cell>
          <cell r="Y179">
            <v>259596</v>
          </cell>
          <cell r="Z179">
            <v>0</v>
          </cell>
          <cell r="AA179">
            <v>0</v>
          </cell>
          <cell r="AD179">
            <v>0</v>
          </cell>
          <cell r="AE179">
            <v>0</v>
          </cell>
          <cell r="AF179">
            <v>70091</v>
          </cell>
          <cell r="AG179">
            <v>4.4999999999999998E-2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3</v>
          </cell>
          <cell r="AY179" t="str">
            <v>Rent &amp; Expenses</v>
          </cell>
        </row>
        <row r="180">
          <cell r="O180" t="str">
            <v>R</v>
          </cell>
          <cell r="P180" t="str">
            <v>NNNPM</v>
          </cell>
          <cell r="Q180">
            <v>24</v>
          </cell>
          <cell r="S180">
            <v>5.25</v>
          </cell>
          <cell r="T180">
            <v>4.95</v>
          </cell>
          <cell r="U180">
            <v>4.95</v>
          </cell>
          <cell r="V180">
            <v>-5.7099999999999998E-2</v>
          </cell>
          <cell r="W180">
            <v>51479</v>
          </cell>
          <cell r="Y180">
            <v>0</v>
          </cell>
          <cell r="AA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3</v>
          </cell>
          <cell r="AY180" t="str">
            <v>Rent &amp; Expenses</v>
          </cell>
        </row>
        <row r="181">
          <cell r="O181" t="str">
            <v>R</v>
          </cell>
          <cell r="P181" t="str">
            <v>NNNPM</v>
          </cell>
          <cell r="Q181">
            <v>36</v>
          </cell>
          <cell r="S181">
            <v>3.35</v>
          </cell>
          <cell r="T181">
            <v>3</v>
          </cell>
          <cell r="U181">
            <v>3</v>
          </cell>
          <cell r="V181">
            <v>-0.1045</v>
          </cell>
          <cell r="W181">
            <v>39780</v>
          </cell>
          <cell r="X181">
            <v>0.5</v>
          </cell>
          <cell r="Y181">
            <v>79560</v>
          </cell>
          <cell r="Z181">
            <v>0</v>
          </cell>
          <cell r="AA181">
            <v>0</v>
          </cell>
          <cell r="AD181">
            <v>0</v>
          </cell>
          <cell r="AE181">
            <v>0</v>
          </cell>
          <cell r="AF181">
            <v>64444</v>
          </cell>
          <cell r="AG181">
            <v>4.4999999999999998E-2</v>
          </cell>
          <cell r="AH181">
            <v>32222</v>
          </cell>
          <cell r="AI181">
            <v>2.2499999999999999E-2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3</v>
          </cell>
          <cell r="AY181" t="str">
            <v>Rent &amp; Expenses</v>
          </cell>
        </row>
        <row r="182">
          <cell r="O182" t="str">
            <v>N</v>
          </cell>
          <cell r="P182" t="str">
            <v>NNNPM</v>
          </cell>
          <cell r="Q182">
            <v>60</v>
          </cell>
          <cell r="S182">
            <v>0</v>
          </cell>
          <cell r="T182">
            <v>3.16</v>
          </cell>
          <cell r="U182">
            <v>3.16</v>
          </cell>
          <cell r="V182">
            <v>0</v>
          </cell>
          <cell r="W182">
            <v>16063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3</v>
          </cell>
          <cell r="AY182" t="str">
            <v>Rent &amp; Expenses</v>
          </cell>
        </row>
        <row r="183">
          <cell r="O183" t="str">
            <v>R</v>
          </cell>
          <cell r="P183" t="str">
            <v>NNNPM</v>
          </cell>
          <cell r="Q183">
            <v>60</v>
          </cell>
          <cell r="S183">
            <v>3.25</v>
          </cell>
          <cell r="T183">
            <v>3.25</v>
          </cell>
          <cell r="U183">
            <v>3.25</v>
          </cell>
          <cell r="V183">
            <v>0</v>
          </cell>
          <cell r="W183">
            <v>20177</v>
          </cell>
          <cell r="X183">
            <v>1</v>
          </cell>
          <cell r="Y183">
            <v>74500</v>
          </cell>
          <cell r="Z183">
            <v>0</v>
          </cell>
          <cell r="AA183">
            <v>0</v>
          </cell>
          <cell r="AD183">
            <v>0</v>
          </cell>
          <cell r="AE183">
            <v>0</v>
          </cell>
          <cell r="AF183">
            <v>54478</v>
          </cell>
          <cell r="AG183">
            <v>4.4999999999999998E-2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3</v>
          </cell>
          <cell r="AY183" t="str">
            <v>Rent &amp; Expenses</v>
          </cell>
        </row>
        <row r="184">
          <cell r="O184" t="str">
            <v>N</v>
          </cell>
          <cell r="P184" t="str">
            <v>NNNPM</v>
          </cell>
          <cell r="Q184">
            <v>80</v>
          </cell>
          <cell r="S184">
            <v>2.71</v>
          </cell>
          <cell r="T184">
            <v>3.84</v>
          </cell>
          <cell r="U184">
            <v>3.84</v>
          </cell>
          <cell r="V184">
            <v>0.41699999999999998</v>
          </cell>
          <cell r="W184">
            <v>26212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3</v>
          </cell>
          <cell r="AY184" t="str">
            <v>Rent &amp; Expenses</v>
          </cell>
        </row>
        <row r="185">
          <cell r="O185" t="str">
            <v>N</v>
          </cell>
          <cell r="P185" t="str">
            <v>NNNPM</v>
          </cell>
          <cell r="Q185">
            <v>80</v>
          </cell>
          <cell r="S185">
            <v>2.71</v>
          </cell>
          <cell r="T185">
            <v>3.21</v>
          </cell>
          <cell r="U185">
            <v>3.21</v>
          </cell>
          <cell r="V185">
            <v>0.1845</v>
          </cell>
          <cell r="W185">
            <v>19684</v>
          </cell>
          <cell r="X185">
            <v>3.26</v>
          </cell>
          <cell r="Y185">
            <v>239884</v>
          </cell>
          <cell r="Z185">
            <v>0</v>
          </cell>
          <cell r="AA185">
            <v>0</v>
          </cell>
          <cell r="AD185">
            <v>0</v>
          </cell>
          <cell r="AE185">
            <v>0</v>
          </cell>
          <cell r="AF185">
            <v>70861</v>
          </cell>
          <cell r="AG185">
            <v>4.4999999999999998E-2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3</v>
          </cell>
          <cell r="AY185" t="str">
            <v>Rent &amp; Expenses</v>
          </cell>
        </row>
        <row r="186">
          <cell r="O186" t="str">
            <v>R</v>
          </cell>
          <cell r="P186" t="str">
            <v>NNNPM</v>
          </cell>
          <cell r="Q186">
            <v>18</v>
          </cell>
          <cell r="S186">
            <v>3.88</v>
          </cell>
          <cell r="T186">
            <v>3.88</v>
          </cell>
          <cell r="U186">
            <v>3.88</v>
          </cell>
          <cell r="V186">
            <v>0</v>
          </cell>
          <cell r="W186">
            <v>13451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D186">
            <v>0</v>
          </cell>
          <cell r="AE186">
            <v>0</v>
          </cell>
          <cell r="AF186">
            <v>10895</v>
          </cell>
          <cell r="AG186">
            <v>4.4999999999999998E-2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3</v>
          </cell>
          <cell r="AY186" t="str">
            <v>Rent &amp; Expenses</v>
          </cell>
        </row>
        <row r="187">
          <cell r="O187" t="str">
            <v>N</v>
          </cell>
          <cell r="P187" t="str">
            <v>NNNPM</v>
          </cell>
          <cell r="Q187">
            <v>24</v>
          </cell>
          <cell r="R187">
            <v>0</v>
          </cell>
          <cell r="S187">
            <v>6.77</v>
          </cell>
          <cell r="T187">
            <v>6</v>
          </cell>
          <cell r="U187">
            <v>6</v>
          </cell>
          <cell r="V187">
            <v>-0.1137</v>
          </cell>
          <cell r="W187">
            <v>2350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D187">
            <v>0</v>
          </cell>
          <cell r="AE187">
            <v>0</v>
          </cell>
          <cell r="AF187">
            <v>2538</v>
          </cell>
          <cell r="AG187">
            <v>4.4999999999999998E-2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3</v>
          </cell>
          <cell r="AY187" t="str">
            <v>Rent &amp; Expenses</v>
          </cell>
        </row>
        <row r="188">
          <cell r="O188" t="str">
            <v>R</v>
          </cell>
          <cell r="P188" t="str">
            <v>NNNPM</v>
          </cell>
          <cell r="Q188">
            <v>12</v>
          </cell>
          <cell r="S188">
            <v>5.97</v>
          </cell>
          <cell r="T188">
            <v>6.5</v>
          </cell>
          <cell r="U188">
            <v>6.5</v>
          </cell>
          <cell r="V188">
            <v>8.8800000000000004E-2</v>
          </cell>
          <cell r="W188">
            <v>3954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3</v>
          </cell>
          <cell r="AY188" t="str">
            <v>Rent &amp; Expenses</v>
          </cell>
        </row>
        <row r="189">
          <cell r="O189" t="str">
            <v>R</v>
          </cell>
          <cell r="P189" t="str">
            <v>NNNPM</v>
          </cell>
          <cell r="Q189">
            <v>12</v>
          </cell>
          <cell r="S189">
            <v>3.05</v>
          </cell>
          <cell r="T189">
            <v>3.05</v>
          </cell>
          <cell r="U189">
            <v>3.05</v>
          </cell>
          <cell r="V189">
            <v>0</v>
          </cell>
          <cell r="W189">
            <v>18849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D189">
            <v>0</v>
          </cell>
          <cell r="AE189">
            <v>0</v>
          </cell>
          <cell r="AF189">
            <v>10178</v>
          </cell>
          <cell r="AG189">
            <v>4.4999999999999998E-2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3</v>
          </cell>
          <cell r="AY189" t="str">
            <v>Rent &amp; Expenses</v>
          </cell>
        </row>
        <row r="190">
          <cell r="O190" t="str">
            <v>R</v>
          </cell>
          <cell r="P190" t="str">
            <v>NNNPM</v>
          </cell>
          <cell r="Q190">
            <v>12</v>
          </cell>
          <cell r="S190">
            <v>3.75</v>
          </cell>
          <cell r="T190">
            <v>3.5</v>
          </cell>
          <cell r="U190">
            <v>3.5</v>
          </cell>
          <cell r="V190">
            <v>-6.6699999999999995E-2</v>
          </cell>
          <cell r="W190">
            <v>29050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D190">
            <v>0</v>
          </cell>
          <cell r="AE190">
            <v>0</v>
          </cell>
          <cell r="AF190">
            <v>15687</v>
          </cell>
          <cell r="AG190">
            <v>4.4999999999999998E-2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3</v>
          </cell>
          <cell r="AY190" t="str">
            <v>Rent &amp; Expenses</v>
          </cell>
        </row>
        <row r="191">
          <cell r="O191" t="str">
            <v>N</v>
          </cell>
          <cell r="P191" t="str">
            <v>NNNPM</v>
          </cell>
          <cell r="Q191">
            <v>36</v>
          </cell>
          <cell r="R191">
            <v>0</v>
          </cell>
          <cell r="S191">
            <v>3.5</v>
          </cell>
          <cell r="T191">
            <v>2.75</v>
          </cell>
          <cell r="U191">
            <v>2.75</v>
          </cell>
          <cell r="V191">
            <v>-0.21429999999999999</v>
          </cell>
          <cell r="W191">
            <v>10725</v>
          </cell>
          <cell r="X191">
            <v>2</v>
          </cell>
          <cell r="Y191">
            <v>93600</v>
          </cell>
          <cell r="Z191">
            <v>0</v>
          </cell>
          <cell r="AA191">
            <v>0</v>
          </cell>
          <cell r="AD191">
            <v>0</v>
          </cell>
          <cell r="AE191">
            <v>0</v>
          </cell>
          <cell r="AF191">
            <v>17375</v>
          </cell>
          <cell r="AG191">
            <v>4.4999999999999998E-2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3</v>
          </cell>
          <cell r="AY191" t="str">
            <v>Rent &amp; Expenses</v>
          </cell>
        </row>
        <row r="192">
          <cell r="O192" t="str">
            <v>N</v>
          </cell>
          <cell r="P192" t="str">
            <v>NNNPM</v>
          </cell>
          <cell r="Q192">
            <v>24</v>
          </cell>
          <cell r="R192">
            <v>0</v>
          </cell>
          <cell r="S192">
            <v>3.2</v>
          </cell>
          <cell r="T192">
            <v>2.25</v>
          </cell>
          <cell r="U192">
            <v>2.25</v>
          </cell>
          <cell r="V192">
            <v>-0.2969</v>
          </cell>
          <cell r="W192">
            <v>10316</v>
          </cell>
          <cell r="X192">
            <v>1</v>
          </cell>
          <cell r="Y192">
            <v>55020</v>
          </cell>
          <cell r="Z192">
            <v>0</v>
          </cell>
          <cell r="AA192">
            <v>0</v>
          </cell>
          <cell r="AD192">
            <v>0</v>
          </cell>
          <cell r="AE192">
            <v>0</v>
          </cell>
          <cell r="AF192">
            <v>11142</v>
          </cell>
          <cell r="AG192">
            <v>4.4999999999999998E-2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3</v>
          </cell>
          <cell r="AY192" t="str">
            <v>Rent &amp; Expenses</v>
          </cell>
        </row>
        <row r="193">
          <cell r="O193" t="str">
            <v>R</v>
          </cell>
          <cell r="P193" t="str">
            <v>NNNPM</v>
          </cell>
          <cell r="Q193">
            <v>12</v>
          </cell>
          <cell r="S193">
            <v>3.5</v>
          </cell>
          <cell r="T193">
            <v>3.5</v>
          </cell>
          <cell r="U193">
            <v>3.5</v>
          </cell>
          <cell r="V193">
            <v>0</v>
          </cell>
          <cell r="W193">
            <v>8400</v>
          </cell>
          <cell r="X193">
            <v>0.16</v>
          </cell>
          <cell r="Y193">
            <v>4608</v>
          </cell>
          <cell r="Z193">
            <v>0</v>
          </cell>
          <cell r="AA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3</v>
          </cell>
          <cell r="AY193" t="str">
            <v>Rent &amp; Expenses</v>
          </cell>
        </row>
        <row r="194">
          <cell r="O194" t="str">
            <v>N</v>
          </cell>
          <cell r="P194" t="str">
            <v>NNNPM</v>
          </cell>
          <cell r="Q194">
            <v>24</v>
          </cell>
          <cell r="R194">
            <v>0</v>
          </cell>
          <cell r="S194">
            <v>3.35</v>
          </cell>
          <cell r="T194">
            <v>3.35</v>
          </cell>
          <cell r="U194">
            <v>3.35</v>
          </cell>
          <cell r="V194">
            <v>0</v>
          </cell>
          <cell r="W194">
            <v>13400</v>
          </cell>
          <cell r="X194">
            <v>1</v>
          </cell>
          <cell r="Y194">
            <v>48000</v>
          </cell>
          <cell r="Z194">
            <v>0</v>
          </cell>
          <cell r="AA194">
            <v>0</v>
          </cell>
          <cell r="AD194">
            <v>0</v>
          </cell>
          <cell r="AE194">
            <v>0</v>
          </cell>
          <cell r="AF194">
            <v>14472</v>
          </cell>
          <cell r="AG194">
            <v>4.4999999999999998E-2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3</v>
          </cell>
          <cell r="AY194" t="str">
            <v>Rent &amp; Expenses</v>
          </cell>
        </row>
        <row r="195">
          <cell r="O195" t="str">
            <v>N</v>
          </cell>
          <cell r="P195" t="str">
            <v>NNNPM</v>
          </cell>
          <cell r="Q195">
            <v>36</v>
          </cell>
          <cell r="S195">
            <v>7.2</v>
          </cell>
          <cell r="T195">
            <v>5</v>
          </cell>
          <cell r="U195">
            <v>5</v>
          </cell>
          <cell r="V195">
            <v>-0.30559999999999998</v>
          </cell>
          <cell r="W195">
            <v>16847</v>
          </cell>
          <cell r="X195">
            <v>2</v>
          </cell>
          <cell r="Y195">
            <v>80866</v>
          </cell>
          <cell r="Z195">
            <v>0</v>
          </cell>
          <cell r="AA195">
            <v>0</v>
          </cell>
          <cell r="AD195">
            <v>0</v>
          </cell>
          <cell r="AE195">
            <v>0</v>
          </cell>
          <cell r="AF195">
            <v>27292</v>
          </cell>
          <cell r="AG195">
            <v>4.4999999999999998E-2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3</v>
          </cell>
          <cell r="AY195" t="str">
            <v>Rent &amp; Expenses</v>
          </cell>
        </row>
        <row r="196">
          <cell r="O196" t="str">
            <v>N</v>
          </cell>
          <cell r="P196" t="str">
            <v>NNNPM</v>
          </cell>
          <cell r="Q196">
            <v>36</v>
          </cell>
          <cell r="S196">
            <v>7.23</v>
          </cell>
          <cell r="T196">
            <v>5.5</v>
          </cell>
          <cell r="U196">
            <v>5.5</v>
          </cell>
          <cell r="V196">
            <v>-0.23930000000000001</v>
          </cell>
          <cell r="W196">
            <v>9167</v>
          </cell>
          <cell r="X196">
            <v>1</v>
          </cell>
          <cell r="Y196">
            <v>20000</v>
          </cell>
          <cell r="Z196">
            <v>0</v>
          </cell>
          <cell r="AA196">
            <v>0</v>
          </cell>
          <cell r="AD196">
            <v>0</v>
          </cell>
          <cell r="AE196">
            <v>0</v>
          </cell>
          <cell r="AF196">
            <v>14850</v>
          </cell>
          <cell r="AG196">
            <v>4.4999999999999998E-2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3</v>
          </cell>
          <cell r="AY196" t="str">
            <v>Rent &amp; Expenses</v>
          </cell>
        </row>
        <row r="197">
          <cell r="O197" t="str">
            <v>N</v>
          </cell>
          <cell r="P197" t="str">
            <v>NNNPM</v>
          </cell>
          <cell r="Q197">
            <v>36</v>
          </cell>
          <cell r="S197">
            <v>6.86</v>
          </cell>
          <cell r="T197">
            <v>5.5</v>
          </cell>
          <cell r="U197">
            <v>5.5</v>
          </cell>
          <cell r="V197">
            <v>-0.1983</v>
          </cell>
          <cell r="W197">
            <v>15400</v>
          </cell>
          <cell r="X197">
            <v>3</v>
          </cell>
          <cell r="Y197">
            <v>100800</v>
          </cell>
          <cell r="Z197">
            <v>0</v>
          </cell>
          <cell r="AA197">
            <v>0</v>
          </cell>
          <cell r="AD197">
            <v>0</v>
          </cell>
          <cell r="AE197">
            <v>0</v>
          </cell>
          <cell r="AF197">
            <v>24948</v>
          </cell>
          <cell r="AG197">
            <v>4.4999999999999998E-2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3</v>
          </cell>
          <cell r="AY197" t="str">
            <v>Rent &amp; Expenses</v>
          </cell>
        </row>
        <row r="198">
          <cell r="O198" t="str">
            <v>N</v>
          </cell>
          <cell r="P198" t="str">
            <v>NNNPM</v>
          </cell>
          <cell r="Q198">
            <v>12</v>
          </cell>
          <cell r="S198">
            <v>7.2</v>
          </cell>
          <cell r="T198">
            <v>4.66</v>
          </cell>
          <cell r="U198">
            <v>4.66</v>
          </cell>
          <cell r="V198">
            <v>-0.3528</v>
          </cell>
          <cell r="W198">
            <v>6915</v>
          </cell>
          <cell r="X198">
            <v>6.18</v>
          </cell>
          <cell r="Y198">
            <v>110041</v>
          </cell>
          <cell r="Z198">
            <v>0</v>
          </cell>
          <cell r="AA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3</v>
          </cell>
          <cell r="AY198" t="str">
            <v>Rent &amp; Expenses</v>
          </cell>
        </row>
        <row r="199">
          <cell r="O199" t="str">
            <v>R</v>
          </cell>
          <cell r="P199" t="str">
            <v>Gross</v>
          </cell>
          <cell r="Q199">
            <v>1</v>
          </cell>
          <cell r="S199">
            <v>4.66</v>
          </cell>
          <cell r="T199">
            <v>4.66</v>
          </cell>
          <cell r="U199">
            <v>4.66</v>
          </cell>
          <cell r="V199">
            <v>0</v>
          </cell>
          <cell r="W199">
            <v>6915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3</v>
          </cell>
          <cell r="AY199" t="str">
            <v>Rent &amp; Expenses</v>
          </cell>
        </row>
        <row r="200">
          <cell r="O200" t="str">
            <v>R</v>
          </cell>
          <cell r="P200" t="str">
            <v>NNNPM</v>
          </cell>
          <cell r="Q200">
            <v>23</v>
          </cell>
          <cell r="S200">
            <v>4.66</v>
          </cell>
          <cell r="T200">
            <v>4.66</v>
          </cell>
          <cell r="U200">
            <v>4.66</v>
          </cell>
          <cell r="V200">
            <v>0</v>
          </cell>
          <cell r="W200">
            <v>6915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3</v>
          </cell>
          <cell r="AY200" t="str">
            <v>Rent &amp; Expenses</v>
          </cell>
        </row>
        <row r="201">
          <cell r="O201" t="str">
            <v>N</v>
          </cell>
          <cell r="P201" t="str">
            <v>NNNPM</v>
          </cell>
          <cell r="Q201">
            <v>36</v>
          </cell>
          <cell r="S201">
            <v>6</v>
          </cell>
          <cell r="T201">
            <v>6</v>
          </cell>
          <cell r="U201">
            <v>6</v>
          </cell>
          <cell r="V201">
            <v>0</v>
          </cell>
          <cell r="W201">
            <v>5600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D201">
            <v>0</v>
          </cell>
          <cell r="AE201">
            <v>0</v>
          </cell>
          <cell r="AF201">
            <v>9072</v>
          </cell>
          <cell r="AG201">
            <v>4.4999999999999998E-2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3</v>
          </cell>
          <cell r="AY201" t="str">
            <v>Rent &amp; Expenses</v>
          </cell>
        </row>
        <row r="202">
          <cell r="O202" t="str">
            <v>R</v>
          </cell>
          <cell r="P202" t="str">
            <v>NNNPM</v>
          </cell>
          <cell r="Q202">
            <v>36</v>
          </cell>
          <cell r="S202">
            <v>6.51</v>
          </cell>
          <cell r="T202">
            <v>6.51</v>
          </cell>
          <cell r="U202">
            <v>6.51</v>
          </cell>
          <cell r="V202">
            <v>0</v>
          </cell>
          <cell r="W202">
            <v>6076</v>
          </cell>
          <cell r="X202">
            <v>1</v>
          </cell>
          <cell r="Y202">
            <v>11200</v>
          </cell>
          <cell r="Z202">
            <v>0</v>
          </cell>
          <cell r="AA202">
            <v>0</v>
          </cell>
          <cell r="AD202">
            <v>0</v>
          </cell>
          <cell r="AE202">
            <v>0</v>
          </cell>
          <cell r="AF202">
            <v>9843</v>
          </cell>
          <cell r="AG202">
            <v>4.4999999999999998E-2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3</v>
          </cell>
          <cell r="AY202" t="str">
            <v>Rent &amp; Expenses</v>
          </cell>
        </row>
        <row r="203">
          <cell r="O203" t="str">
            <v>R</v>
          </cell>
          <cell r="P203" t="str">
            <v>NNNPM</v>
          </cell>
          <cell r="Q203">
            <v>36</v>
          </cell>
          <cell r="S203">
            <v>5.5</v>
          </cell>
          <cell r="T203">
            <v>5.5</v>
          </cell>
          <cell r="U203">
            <v>5.5</v>
          </cell>
          <cell r="V203">
            <v>0</v>
          </cell>
          <cell r="W203">
            <v>2567</v>
          </cell>
          <cell r="X203">
            <v>1</v>
          </cell>
          <cell r="Y203">
            <v>5600</v>
          </cell>
          <cell r="Z203">
            <v>0</v>
          </cell>
          <cell r="AA203">
            <v>0</v>
          </cell>
          <cell r="AD203">
            <v>0</v>
          </cell>
          <cell r="AE203">
            <v>0</v>
          </cell>
          <cell r="AF203">
            <v>4158</v>
          </cell>
          <cell r="AG203">
            <v>4.4999999999999998E-2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3</v>
          </cell>
          <cell r="AY203" t="str">
            <v>Rent &amp; Expenses</v>
          </cell>
        </row>
        <row r="204">
          <cell r="O204" t="str">
            <v>R</v>
          </cell>
          <cell r="P204" t="str">
            <v>NNNPM</v>
          </cell>
          <cell r="Q204">
            <v>36</v>
          </cell>
          <cell r="S204">
            <v>6.35</v>
          </cell>
          <cell r="T204">
            <v>6.35</v>
          </cell>
          <cell r="U204">
            <v>6.35</v>
          </cell>
          <cell r="V204">
            <v>0</v>
          </cell>
          <cell r="W204">
            <v>2963</v>
          </cell>
          <cell r="X204">
            <v>1</v>
          </cell>
          <cell r="Y204">
            <v>5600</v>
          </cell>
          <cell r="Z204">
            <v>0</v>
          </cell>
          <cell r="AA204">
            <v>0</v>
          </cell>
          <cell r="AD204">
            <v>0</v>
          </cell>
          <cell r="AE204">
            <v>0</v>
          </cell>
          <cell r="AF204">
            <v>4801</v>
          </cell>
          <cell r="AG204">
            <v>4.4999999999999998E-2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3</v>
          </cell>
          <cell r="AY204" t="str">
            <v>Rent &amp; Expenses</v>
          </cell>
        </row>
        <row r="205">
          <cell r="O205" t="str">
            <v>N</v>
          </cell>
          <cell r="P205" t="str">
            <v>NNNPM</v>
          </cell>
          <cell r="Q205">
            <v>36</v>
          </cell>
          <cell r="S205">
            <v>4.91</v>
          </cell>
          <cell r="T205">
            <v>4.5</v>
          </cell>
          <cell r="U205">
            <v>4.5</v>
          </cell>
          <cell r="V205">
            <v>-8.3500000000000005E-2</v>
          </cell>
          <cell r="W205">
            <v>4200</v>
          </cell>
          <cell r="X205">
            <v>2</v>
          </cell>
          <cell r="Y205">
            <v>22400</v>
          </cell>
          <cell r="Z205">
            <v>0</v>
          </cell>
          <cell r="AA205">
            <v>0</v>
          </cell>
          <cell r="AD205">
            <v>0</v>
          </cell>
          <cell r="AE205">
            <v>0</v>
          </cell>
          <cell r="AF205">
            <v>6804</v>
          </cell>
          <cell r="AG205">
            <v>4.4999999999999998E-2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3</v>
          </cell>
          <cell r="AY205" t="str">
            <v>Rent &amp; Expenses</v>
          </cell>
        </row>
        <row r="206">
          <cell r="O206" t="str">
            <v>N</v>
          </cell>
          <cell r="P206" t="str">
            <v>NNNPM</v>
          </cell>
          <cell r="Q206">
            <v>36</v>
          </cell>
          <cell r="S206">
            <v>5</v>
          </cell>
          <cell r="T206">
            <v>5</v>
          </cell>
          <cell r="U206">
            <v>5</v>
          </cell>
          <cell r="V206">
            <v>0</v>
          </cell>
          <cell r="W206">
            <v>9333</v>
          </cell>
          <cell r="X206">
            <v>0</v>
          </cell>
          <cell r="Y206">
            <v>0</v>
          </cell>
          <cell r="AA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3</v>
          </cell>
          <cell r="AY206" t="str">
            <v>Rent &amp; Expenses</v>
          </cell>
        </row>
        <row r="207">
          <cell r="O207" t="str">
            <v>N</v>
          </cell>
          <cell r="P207" t="str">
            <v>MGPM</v>
          </cell>
          <cell r="Q207">
            <v>36</v>
          </cell>
          <cell r="S207">
            <v>3.37</v>
          </cell>
          <cell r="T207">
            <v>3.46</v>
          </cell>
          <cell r="U207">
            <v>1.83</v>
          </cell>
          <cell r="V207">
            <v>-0.45700000000000002</v>
          </cell>
          <cell r="W207">
            <v>9044</v>
          </cell>
          <cell r="X207">
            <v>1.91</v>
          </cell>
          <cell r="Y207">
            <v>59909</v>
          </cell>
          <cell r="Z207">
            <v>0</v>
          </cell>
          <cell r="AA207">
            <v>0</v>
          </cell>
          <cell r="AD207">
            <v>0</v>
          </cell>
          <cell r="AE207">
            <v>0</v>
          </cell>
          <cell r="AF207">
            <v>6837</v>
          </cell>
          <cell r="AG207">
            <v>2.1000000000000001E-2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1.63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3</v>
          </cell>
          <cell r="AY207" t="str">
            <v>Rent &amp; Expenses</v>
          </cell>
        </row>
        <row r="208">
          <cell r="O208" t="str">
            <v>R</v>
          </cell>
          <cell r="P208" t="str">
            <v>MGPM</v>
          </cell>
          <cell r="Q208">
            <v>16</v>
          </cell>
          <cell r="R208">
            <v>0</v>
          </cell>
          <cell r="S208">
            <v>3.37</v>
          </cell>
          <cell r="T208">
            <v>6.25</v>
          </cell>
          <cell r="U208">
            <v>4.62</v>
          </cell>
          <cell r="V208">
            <v>0.37090000000000001</v>
          </cell>
          <cell r="W208">
            <v>25045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1.63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3</v>
          </cell>
          <cell r="AY208" t="str">
            <v>Rent &amp; Expenses</v>
          </cell>
        </row>
        <row r="209">
          <cell r="O209" t="str">
            <v>N</v>
          </cell>
          <cell r="P209" t="str">
            <v>NNNPM</v>
          </cell>
          <cell r="Q209">
            <v>48</v>
          </cell>
          <cell r="S209">
            <v>4.82</v>
          </cell>
          <cell r="T209">
            <v>3.25</v>
          </cell>
          <cell r="U209">
            <v>3.25</v>
          </cell>
          <cell r="V209">
            <v>-0.32569999999999999</v>
          </cell>
          <cell r="W209">
            <v>8885</v>
          </cell>
          <cell r="X209">
            <v>3</v>
          </cell>
          <cell r="Y209">
            <v>98418</v>
          </cell>
          <cell r="Z209">
            <v>0</v>
          </cell>
          <cell r="AA209">
            <v>0</v>
          </cell>
          <cell r="AD209">
            <v>0</v>
          </cell>
          <cell r="AE209">
            <v>0</v>
          </cell>
          <cell r="AF209">
            <v>19192</v>
          </cell>
          <cell r="AG209">
            <v>4.4999999999999998E-2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3</v>
          </cell>
          <cell r="AY209" t="str">
            <v>Rent &amp; Expenses</v>
          </cell>
        </row>
        <row r="210">
          <cell r="O210" t="str">
            <v>N</v>
          </cell>
          <cell r="P210" t="str">
            <v>NNNPM</v>
          </cell>
          <cell r="Q210">
            <v>48</v>
          </cell>
          <cell r="S210">
            <v>4.82</v>
          </cell>
          <cell r="T210">
            <v>3.25</v>
          </cell>
          <cell r="U210">
            <v>3.25</v>
          </cell>
          <cell r="V210">
            <v>-0.32569999999999999</v>
          </cell>
          <cell r="W210">
            <v>2708</v>
          </cell>
          <cell r="X210">
            <v>3</v>
          </cell>
          <cell r="Y210">
            <v>30000</v>
          </cell>
          <cell r="Z210">
            <v>0</v>
          </cell>
          <cell r="AA210">
            <v>0</v>
          </cell>
          <cell r="AD210">
            <v>0</v>
          </cell>
          <cell r="AE210">
            <v>0</v>
          </cell>
          <cell r="AF210">
            <v>5850</v>
          </cell>
          <cell r="AG210">
            <v>4.4999999999999998E-2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3</v>
          </cell>
          <cell r="AY210" t="str">
            <v>Rent &amp; Expenses</v>
          </cell>
        </row>
        <row r="211">
          <cell r="O211" t="str">
            <v>R</v>
          </cell>
          <cell r="P211" t="str">
            <v>NNNPM</v>
          </cell>
          <cell r="Q211">
            <v>60</v>
          </cell>
          <cell r="S211">
            <v>4.3</v>
          </cell>
          <cell r="T211">
            <v>3.25</v>
          </cell>
          <cell r="U211">
            <v>3.25</v>
          </cell>
          <cell r="V211">
            <v>-0.2442</v>
          </cell>
          <cell r="W211">
            <v>133385</v>
          </cell>
          <cell r="X211">
            <v>1</v>
          </cell>
          <cell r="Y211">
            <v>492500</v>
          </cell>
          <cell r="Z211">
            <v>0</v>
          </cell>
          <cell r="AA211">
            <v>0</v>
          </cell>
          <cell r="AD211">
            <v>0</v>
          </cell>
          <cell r="AE211">
            <v>0</v>
          </cell>
          <cell r="AF211">
            <v>360141</v>
          </cell>
          <cell r="AG211">
            <v>4.4999999999999998E-2</v>
          </cell>
          <cell r="AH211">
            <v>180070</v>
          </cell>
          <cell r="AI211">
            <v>2.2499999999999999E-2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3</v>
          </cell>
          <cell r="AY211" t="str">
            <v>Rent &amp; Expenses</v>
          </cell>
        </row>
        <row r="212">
          <cell r="O212" t="str">
            <v>N</v>
          </cell>
          <cell r="P212" t="str">
            <v>NNNPM</v>
          </cell>
          <cell r="Q212">
            <v>60</v>
          </cell>
          <cell r="S212">
            <v>0</v>
          </cell>
          <cell r="T212">
            <v>2.02</v>
          </cell>
          <cell r="U212">
            <v>2.02</v>
          </cell>
          <cell r="V212">
            <v>0</v>
          </cell>
          <cell r="W212">
            <v>14813</v>
          </cell>
          <cell r="X212">
            <v>0</v>
          </cell>
          <cell r="Y212">
            <v>0</v>
          </cell>
          <cell r="Z212">
            <v>3.57</v>
          </cell>
          <cell r="AA212">
            <v>314160</v>
          </cell>
          <cell r="AD212">
            <v>0</v>
          </cell>
          <cell r="AE212">
            <v>0</v>
          </cell>
          <cell r="AF212">
            <v>39996</v>
          </cell>
          <cell r="AG212">
            <v>4.4999999999999998E-2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3</v>
          </cell>
          <cell r="AY212" t="str">
            <v>Rent &amp; Expenses</v>
          </cell>
        </row>
        <row r="213">
          <cell r="O213" t="str">
            <v>N</v>
          </cell>
          <cell r="P213" t="str">
            <v>NNNPM</v>
          </cell>
          <cell r="Q213">
            <v>60</v>
          </cell>
          <cell r="S213">
            <v>0</v>
          </cell>
          <cell r="T213">
            <v>2.6</v>
          </cell>
          <cell r="U213">
            <v>2.6</v>
          </cell>
          <cell r="V213">
            <v>0</v>
          </cell>
          <cell r="W213">
            <v>10330</v>
          </cell>
          <cell r="X213">
            <v>0</v>
          </cell>
          <cell r="Y213">
            <v>0</v>
          </cell>
          <cell r="Z213">
            <v>3</v>
          </cell>
          <cell r="AA213">
            <v>143025</v>
          </cell>
          <cell r="AD213">
            <v>0</v>
          </cell>
          <cell r="AE213">
            <v>0</v>
          </cell>
          <cell r="AF213">
            <v>27890</v>
          </cell>
          <cell r="AG213">
            <v>4.4999999999999998E-2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3</v>
          </cell>
          <cell r="AY213" t="str">
            <v>Rent &amp; Expenses</v>
          </cell>
        </row>
        <row r="214">
          <cell r="O214" t="str">
            <v>R</v>
          </cell>
          <cell r="P214" t="str">
            <v>NNN</v>
          </cell>
          <cell r="Q214">
            <v>12</v>
          </cell>
          <cell r="S214">
            <v>2.75</v>
          </cell>
          <cell r="T214">
            <v>2.75</v>
          </cell>
          <cell r="U214">
            <v>2.75</v>
          </cell>
          <cell r="V214">
            <v>0</v>
          </cell>
          <cell r="W214">
            <v>64130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D214">
            <v>0</v>
          </cell>
          <cell r="AE214">
            <v>0</v>
          </cell>
          <cell r="AF214">
            <v>34630</v>
          </cell>
          <cell r="AG214">
            <v>4.4999999999999998E-2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3</v>
          </cell>
          <cell r="AY214" t="str">
            <v>Rent &amp; Expenses</v>
          </cell>
        </row>
        <row r="215">
          <cell r="O215" t="str">
            <v>N</v>
          </cell>
          <cell r="P215" t="str">
            <v>NNNPM</v>
          </cell>
          <cell r="Q215">
            <v>48</v>
          </cell>
          <cell r="R215">
            <v>0</v>
          </cell>
          <cell r="S215">
            <v>0</v>
          </cell>
          <cell r="T215">
            <v>2.75</v>
          </cell>
          <cell r="U215">
            <v>2.75</v>
          </cell>
          <cell r="V215">
            <v>0</v>
          </cell>
          <cell r="W215">
            <v>22486</v>
          </cell>
          <cell r="X215">
            <v>0</v>
          </cell>
          <cell r="Y215">
            <v>0</v>
          </cell>
          <cell r="Z215">
            <v>3</v>
          </cell>
          <cell r="AA215">
            <v>294360</v>
          </cell>
          <cell r="AD215">
            <v>0</v>
          </cell>
          <cell r="AE215">
            <v>0</v>
          </cell>
          <cell r="AF215">
            <v>48569</v>
          </cell>
          <cell r="AG215">
            <v>4.4999999999999998E-2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3</v>
          </cell>
          <cell r="AY215" t="str">
            <v>Rent &amp; Expenses</v>
          </cell>
        </row>
        <row r="216">
          <cell r="O216" t="str">
            <v>N</v>
          </cell>
          <cell r="P216" t="str">
            <v>NNNPM</v>
          </cell>
          <cell r="Q216">
            <v>36</v>
          </cell>
          <cell r="S216">
            <v>3.34</v>
          </cell>
          <cell r="T216">
            <v>2.6</v>
          </cell>
          <cell r="U216">
            <v>2.6</v>
          </cell>
          <cell r="V216">
            <v>-0.22159999999999999</v>
          </cell>
          <cell r="W216">
            <v>8638</v>
          </cell>
          <cell r="X216">
            <v>1.5</v>
          </cell>
          <cell r="Y216">
            <v>59799</v>
          </cell>
          <cell r="Z216">
            <v>0</v>
          </cell>
          <cell r="AA216">
            <v>0</v>
          </cell>
          <cell r="AD216">
            <v>0</v>
          </cell>
          <cell r="AE216">
            <v>0</v>
          </cell>
          <cell r="AF216">
            <v>15548</v>
          </cell>
          <cell r="AG216">
            <v>0.05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3</v>
          </cell>
          <cell r="AY216" t="str">
            <v>Rent &amp; Expenses</v>
          </cell>
        </row>
        <row r="217">
          <cell r="O217" t="str">
            <v>N</v>
          </cell>
          <cell r="P217" t="str">
            <v>NNNPM</v>
          </cell>
          <cell r="Q217">
            <v>36</v>
          </cell>
          <cell r="S217">
            <v>3.34</v>
          </cell>
          <cell r="T217">
            <v>2.6</v>
          </cell>
          <cell r="U217">
            <v>2.6</v>
          </cell>
          <cell r="V217">
            <v>-0.22159999999999999</v>
          </cell>
          <cell r="W217">
            <v>8637</v>
          </cell>
          <cell r="X217">
            <v>1</v>
          </cell>
          <cell r="Y217">
            <v>39865</v>
          </cell>
          <cell r="Z217">
            <v>0</v>
          </cell>
          <cell r="AA217">
            <v>0</v>
          </cell>
          <cell r="AD217">
            <v>0</v>
          </cell>
          <cell r="AE217">
            <v>0</v>
          </cell>
          <cell r="AF217">
            <v>15547</v>
          </cell>
          <cell r="AG217">
            <v>0.05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3</v>
          </cell>
          <cell r="AY217" t="str">
            <v>Rent &amp; Expenses</v>
          </cell>
        </row>
        <row r="218">
          <cell r="O218" t="str">
            <v>N</v>
          </cell>
          <cell r="P218" t="str">
            <v>NNNPM</v>
          </cell>
          <cell r="Q218">
            <v>36</v>
          </cell>
          <cell r="S218">
            <v>5.75</v>
          </cell>
          <cell r="T218">
            <v>5.45</v>
          </cell>
          <cell r="U218">
            <v>5.45</v>
          </cell>
          <cell r="V218">
            <v>-5.2200000000000003E-2</v>
          </cell>
          <cell r="W218">
            <v>6781</v>
          </cell>
          <cell r="X218">
            <v>1.5</v>
          </cell>
          <cell r="Y218">
            <v>22395</v>
          </cell>
          <cell r="Z218">
            <v>0</v>
          </cell>
          <cell r="AA218">
            <v>0</v>
          </cell>
          <cell r="AD218">
            <v>0</v>
          </cell>
          <cell r="AE218">
            <v>0</v>
          </cell>
          <cell r="AF218">
            <v>12205</v>
          </cell>
          <cell r="AG218">
            <v>0.05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3</v>
          </cell>
          <cell r="AY218" t="str">
            <v>Rent &amp; Expenses</v>
          </cell>
        </row>
        <row r="219">
          <cell r="O219" t="str">
            <v>R</v>
          </cell>
          <cell r="P219" t="str">
            <v>NNNPM</v>
          </cell>
          <cell r="Q219">
            <v>24</v>
          </cell>
          <cell r="S219">
            <v>3.97</v>
          </cell>
          <cell r="T219">
            <v>3.5</v>
          </cell>
          <cell r="U219">
            <v>3.5</v>
          </cell>
          <cell r="V219">
            <v>-0.11840000000000001</v>
          </cell>
          <cell r="W219">
            <v>4667</v>
          </cell>
          <cell r="X219">
            <v>0.5</v>
          </cell>
          <cell r="Y219">
            <v>8000</v>
          </cell>
          <cell r="Z219">
            <v>0</v>
          </cell>
          <cell r="AA219">
            <v>0</v>
          </cell>
          <cell r="AD219">
            <v>0</v>
          </cell>
          <cell r="AE219">
            <v>0</v>
          </cell>
          <cell r="AF219">
            <v>5600</v>
          </cell>
          <cell r="AG219">
            <v>0.05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3</v>
          </cell>
          <cell r="AY219" t="str">
            <v>Rent &amp; Expenses</v>
          </cell>
        </row>
        <row r="220">
          <cell r="O220" t="str">
            <v>N</v>
          </cell>
          <cell r="P220" t="str">
            <v>NNNPM</v>
          </cell>
          <cell r="Q220">
            <v>36</v>
          </cell>
          <cell r="S220">
            <v>2.75</v>
          </cell>
          <cell r="T220">
            <v>2.75</v>
          </cell>
          <cell r="U220">
            <v>2.75</v>
          </cell>
          <cell r="V220">
            <v>0</v>
          </cell>
          <cell r="W220">
            <v>7333</v>
          </cell>
          <cell r="X220">
            <v>0.5</v>
          </cell>
          <cell r="Y220">
            <v>16000</v>
          </cell>
          <cell r="Z220">
            <v>0</v>
          </cell>
          <cell r="AA220">
            <v>0</v>
          </cell>
          <cell r="AD220">
            <v>0</v>
          </cell>
          <cell r="AE220">
            <v>0</v>
          </cell>
          <cell r="AF220">
            <v>13200</v>
          </cell>
          <cell r="AG220">
            <v>0.05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3</v>
          </cell>
          <cell r="AY220" t="str">
            <v>Rent &amp; Expenses</v>
          </cell>
        </row>
        <row r="221">
          <cell r="O221" t="str">
            <v>N</v>
          </cell>
          <cell r="P221" t="str">
            <v>NNNPM</v>
          </cell>
          <cell r="Q221">
            <v>36</v>
          </cell>
          <cell r="S221">
            <v>3.45</v>
          </cell>
          <cell r="T221">
            <v>4.25</v>
          </cell>
          <cell r="U221">
            <v>4.25</v>
          </cell>
          <cell r="V221">
            <v>0.2319</v>
          </cell>
          <cell r="W221">
            <v>10271</v>
          </cell>
          <cell r="X221">
            <v>3</v>
          </cell>
          <cell r="Y221">
            <v>87000</v>
          </cell>
          <cell r="Z221">
            <v>0</v>
          </cell>
          <cell r="AA221">
            <v>0</v>
          </cell>
          <cell r="AD221">
            <v>0</v>
          </cell>
          <cell r="AE221">
            <v>0</v>
          </cell>
          <cell r="AF221">
            <v>18488</v>
          </cell>
          <cell r="AG221">
            <v>0.05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3</v>
          </cell>
          <cell r="AY221" t="str">
            <v>Rent &amp; Expenses</v>
          </cell>
        </row>
        <row r="222">
          <cell r="O222" t="str">
            <v>N</v>
          </cell>
          <cell r="P222" t="str">
            <v>NNNPM</v>
          </cell>
          <cell r="Q222">
            <v>52</v>
          </cell>
          <cell r="S222">
            <v>3.45</v>
          </cell>
          <cell r="T222">
            <v>4.3099999999999996</v>
          </cell>
          <cell r="U222">
            <v>4.3099999999999996</v>
          </cell>
          <cell r="V222">
            <v>0.24929999999999999</v>
          </cell>
          <cell r="W222">
            <v>9698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D222">
            <v>0</v>
          </cell>
          <cell r="AE222">
            <v>0</v>
          </cell>
          <cell r="AF222">
            <v>25214</v>
          </cell>
          <cell r="AG222">
            <v>0.05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3</v>
          </cell>
          <cell r="AY222" t="str">
            <v>Rent &amp; Expenses</v>
          </cell>
        </row>
        <row r="223">
          <cell r="O223" t="str">
            <v>N</v>
          </cell>
          <cell r="P223" t="str">
            <v>NNNPM</v>
          </cell>
          <cell r="Q223">
            <v>36</v>
          </cell>
          <cell r="S223">
            <v>0</v>
          </cell>
          <cell r="T223">
            <v>2.85</v>
          </cell>
          <cell r="U223">
            <v>2.85</v>
          </cell>
          <cell r="V223">
            <v>0</v>
          </cell>
          <cell r="W223">
            <v>5958</v>
          </cell>
          <cell r="X223">
            <v>1.5</v>
          </cell>
          <cell r="Y223">
            <v>37631</v>
          </cell>
          <cell r="AA223">
            <v>0</v>
          </cell>
          <cell r="AD223">
            <v>0</v>
          </cell>
          <cell r="AE223">
            <v>0</v>
          </cell>
          <cell r="AF223">
            <v>10725</v>
          </cell>
          <cell r="AG223">
            <v>0.05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3</v>
          </cell>
          <cell r="AY223" t="str">
            <v>Rent &amp; Expenses</v>
          </cell>
        </row>
        <row r="224">
          <cell r="O224" t="str">
            <v>N</v>
          </cell>
          <cell r="P224" t="str">
            <v>NNNPM</v>
          </cell>
          <cell r="Q224">
            <v>36</v>
          </cell>
          <cell r="S224">
            <v>3.21</v>
          </cell>
          <cell r="T224">
            <v>2.85</v>
          </cell>
          <cell r="U224">
            <v>2.85</v>
          </cell>
          <cell r="V224">
            <v>-0.11210000000000001</v>
          </cell>
          <cell r="W224">
            <v>4750</v>
          </cell>
          <cell r="X224">
            <v>1.5</v>
          </cell>
          <cell r="Y224">
            <v>30000</v>
          </cell>
          <cell r="AA224">
            <v>0</v>
          </cell>
          <cell r="AD224">
            <v>0</v>
          </cell>
          <cell r="AE224">
            <v>0</v>
          </cell>
          <cell r="AF224">
            <v>8550</v>
          </cell>
          <cell r="AG224">
            <v>0.05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3</v>
          </cell>
          <cell r="AY224" t="str">
            <v>Rent &amp; Expenses</v>
          </cell>
        </row>
        <row r="225">
          <cell r="O225" t="str">
            <v>N</v>
          </cell>
          <cell r="P225" t="str">
            <v>NNNPM</v>
          </cell>
          <cell r="Q225">
            <v>36</v>
          </cell>
          <cell r="S225">
            <v>0</v>
          </cell>
          <cell r="T225">
            <v>2.85</v>
          </cell>
          <cell r="U225">
            <v>2.85</v>
          </cell>
          <cell r="V225">
            <v>0</v>
          </cell>
          <cell r="W225">
            <v>5938</v>
          </cell>
          <cell r="X225">
            <v>1.5</v>
          </cell>
          <cell r="Y225">
            <v>37500</v>
          </cell>
          <cell r="AA225">
            <v>0</v>
          </cell>
          <cell r="AD225">
            <v>0</v>
          </cell>
          <cell r="AE225">
            <v>0</v>
          </cell>
          <cell r="AF225">
            <v>10688</v>
          </cell>
          <cell r="AG225">
            <v>0.05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3</v>
          </cell>
          <cell r="AY225" t="str">
            <v>Rent &amp; Expenses</v>
          </cell>
        </row>
        <row r="226"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Y226">
            <v>0</v>
          </cell>
          <cell r="AA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0.05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3</v>
          </cell>
          <cell r="AY226" t="str">
            <v>Rent &amp; Expenses</v>
          </cell>
        </row>
        <row r="227">
          <cell r="O227" t="str">
            <v>R</v>
          </cell>
          <cell r="P227" t="str">
            <v>NNNPM</v>
          </cell>
          <cell r="Q227">
            <v>48</v>
          </cell>
          <cell r="S227">
            <v>3.6</v>
          </cell>
          <cell r="T227">
            <v>3.25</v>
          </cell>
          <cell r="U227">
            <v>3.25</v>
          </cell>
          <cell r="V227">
            <v>-9.7199999999999995E-2</v>
          </cell>
          <cell r="W227">
            <v>10833</v>
          </cell>
          <cell r="X227">
            <v>1</v>
          </cell>
          <cell r="Y227">
            <v>40000</v>
          </cell>
          <cell r="Z227">
            <v>0</v>
          </cell>
          <cell r="AA227">
            <v>0</v>
          </cell>
          <cell r="AD227">
            <v>0</v>
          </cell>
          <cell r="AE227">
            <v>0</v>
          </cell>
          <cell r="AF227">
            <v>26000</v>
          </cell>
          <cell r="AG227">
            <v>0.05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3</v>
          </cell>
          <cell r="AY227" t="str">
            <v>Rent &amp; Expenses</v>
          </cell>
        </row>
        <row r="228">
          <cell r="O228" t="str">
            <v>R</v>
          </cell>
          <cell r="P228" t="str">
            <v>NNNPM</v>
          </cell>
          <cell r="Q228">
            <v>36</v>
          </cell>
          <cell r="S228">
            <v>3.37</v>
          </cell>
          <cell r="T228">
            <v>3.37</v>
          </cell>
          <cell r="U228">
            <v>3.37</v>
          </cell>
          <cell r="V228">
            <v>0</v>
          </cell>
          <cell r="W228">
            <v>8088</v>
          </cell>
          <cell r="X228">
            <v>1</v>
          </cell>
          <cell r="Y228">
            <v>28800</v>
          </cell>
          <cell r="Z228">
            <v>0</v>
          </cell>
          <cell r="AA228">
            <v>0</v>
          </cell>
          <cell r="AD228">
            <v>0</v>
          </cell>
          <cell r="AE228">
            <v>0</v>
          </cell>
          <cell r="AF228">
            <v>14558</v>
          </cell>
          <cell r="AG228">
            <v>0.05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3</v>
          </cell>
          <cell r="AY228" t="str">
            <v>Rent &amp; Expenses</v>
          </cell>
        </row>
        <row r="229">
          <cell r="O229" t="str">
            <v>N</v>
          </cell>
          <cell r="P229" t="str">
            <v>NNNPM</v>
          </cell>
          <cell r="Q229">
            <v>36</v>
          </cell>
          <cell r="S229">
            <v>3.5</v>
          </cell>
          <cell r="T229">
            <v>3.5</v>
          </cell>
          <cell r="U229">
            <v>3.5</v>
          </cell>
          <cell r="V229">
            <v>0</v>
          </cell>
          <cell r="W229">
            <v>4375</v>
          </cell>
          <cell r="X229">
            <v>1</v>
          </cell>
          <cell r="Y229">
            <v>15000</v>
          </cell>
          <cell r="Z229">
            <v>0</v>
          </cell>
          <cell r="AA229">
            <v>0</v>
          </cell>
          <cell r="AD229">
            <v>0</v>
          </cell>
          <cell r="AE229">
            <v>0</v>
          </cell>
          <cell r="AF229">
            <v>7875</v>
          </cell>
          <cell r="AG229">
            <v>0.05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3</v>
          </cell>
          <cell r="AY229" t="str">
            <v>Rent &amp; Expenses</v>
          </cell>
        </row>
        <row r="230">
          <cell r="O230" t="str">
            <v>R</v>
          </cell>
          <cell r="P230" t="str">
            <v>NNNPM</v>
          </cell>
          <cell r="Q230">
            <v>24</v>
          </cell>
          <cell r="S230">
            <v>3.5</v>
          </cell>
          <cell r="T230">
            <v>3.35</v>
          </cell>
          <cell r="U230">
            <v>3.35</v>
          </cell>
          <cell r="V230">
            <v>-4.2900000000000001E-2</v>
          </cell>
          <cell r="W230">
            <v>4746</v>
          </cell>
          <cell r="X230">
            <v>1</v>
          </cell>
          <cell r="Y230">
            <v>17000</v>
          </cell>
          <cell r="Z230">
            <v>0</v>
          </cell>
          <cell r="AA230">
            <v>0</v>
          </cell>
          <cell r="AD230">
            <v>0</v>
          </cell>
          <cell r="AE230">
            <v>0</v>
          </cell>
          <cell r="AF230">
            <v>5695</v>
          </cell>
          <cell r="AG230">
            <v>0.05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3</v>
          </cell>
          <cell r="AY230" t="str">
            <v>Rent &amp; Expenses</v>
          </cell>
        </row>
        <row r="231">
          <cell r="O231" t="str">
            <v>N</v>
          </cell>
          <cell r="P231" t="str">
            <v>NNNPM</v>
          </cell>
          <cell r="Q231">
            <v>60</v>
          </cell>
          <cell r="S231">
            <v>3.35</v>
          </cell>
          <cell r="T231">
            <v>3.2</v>
          </cell>
          <cell r="U231">
            <v>3.2</v>
          </cell>
          <cell r="V231">
            <v>-4.48E-2</v>
          </cell>
          <cell r="W231">
            <v>10667</v>
          </cell>
          <cell r="X231">
            <v>1.25</v>
          </cell>
          <cell r="Y231">
            <v>50000</v>
          </cell>
          <cell r="Z231">
            <v>0</v>
          </cell>
          <cell r="AA231">
            <v>0</v>
          </cell>
          <cell r="AD231">
            <v>0</v>
          </cell>
          <cell r="AE231">
            <v>0</v>
          </cell>
          <cell r="AF231">
            <v>32000</v>
          </cell>
          <cell r="AG231">
            <v>0.05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3</v>
          </cell>
          <cell r="AY231" t="str">
            <v>Rent &amp; Expenses</v>
          </cell>
        </row>
        <row r="232">
          <cell r="O232" t="str">
            <v>N</v>
          </cell>
          <cell r="P232" t="str">
            <v>NNNPM</v>
          </cell>
          <cell r="Q232">
            <v>47</v>
          </cell>
          <cell r="R232">
            <v>0</v>
          </cell>
          <cell r="S232">
            <v>3.35</v>
          </cell>
          <cell r="T232">
            <v>3.25</v>
          </cell>
          <cell r="U232">
            <v>3.25</v>
          </cell>
          <cell r="V232">
            <v>-2.9899999999999999E-2</v>
          </cell>
          <cell r="W232">
            <v>4333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3</v>
          </cell>
          <cell r="AY232" t="str">
            <v>Rent &amp; Expenses</v>
          </cell>
        </row>
        <row r="233">
          <cell r="O233" t="str">
            <v>N</v>
          </cell>
          <cell r="P233" t="str">
            <v>NNNPM</v>
          </cell>
          <cell r="Q233">
            <v>12</v>
          </cell>
          <cell r="S233">
            <v>3.14</v>
          </cell>
          <cell r="T233">
            <v>2.75</v>
          </cell>
          <cell r="U233">
            <v>2.75</v>
          </cell>
          <cell r="V233">
            <v>-0.1242</v>
          </cell>
          <cell r="W233">
            <v>11000</v>
          </cell>
          <cell r="X233">
            <v>1</v>
          </cell>
          <cell r="Y233">
            <v>48000</v>
          </cell>
          <cell r="Z233">
            <v>0</v>
          </cell>
          <cell r="AA233">
            <v>0</v>
          </cell>
          <cell r="AD233">
            <v>0</v>
          </cell>
          <cell r="AE233">
            <v>0</v>
          </cell>
          <cell r="AF233">
            <v>6600</v>
          </cell>
          <cell r="AG233">
            <v>0.05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3</v>
          </cell>
          <cell r="AY233" t="str">
            <v>Rent &amp; Expenses</v>
          </cell>
        </row>
        <row r="234">
          <cell r="O234" t="str">
            <v>R</v>
          </cell>
          <cell r="P234" t="str">
            <v>NNNPM</v>
          </cell>
          <cell r="Q234">
            <v>36</v>
          </cell>
          <cell r="S234">
            <v>3.72</v>
          </cell>
          <cell r="T234">
            <v>3.72</v>
          </cell>
          <cell r="U234">
            <v>3.72</v>
          </cell>
          <cell r="V234">
            <v>0</v>
          </cell>
          <cell r="W234">
            <v>10301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3</v>
          </cell>
          <cell r="AY234" t="str">
            <v>Rent &amp; Expenses</v>
          </cell>
        </row>
        <row r="235">
          <cell r="O235" t="str">
            <v>N</v>
          </cell>
          <cell r="P235" t="str">
            <v>NNNPM</v>
          </cell>
          <cell r="Q235">
            <v>36</v>
          </cell>
          <cell r="S235">
            <v>3.35</v>
          </cell>
          <cell r="T235">
            <v>2.95</v>
          </cell>
          <cell r="U235">
            <v>2.95</v>
          </cell>
          <cell r="V235">
            <v>-0.11940000000000001</v>
          </cell>
          <cell r="W235">
            <v>9686</v>
          </cell>
          <cell r="X235">
            <v>3</v>
          </cell>
          <cell r="Y235">
            <v>118206</v>
          </cell>
          <cell r="Z235">
            <v>0</v>
          </cell>
          <cell r="AA235">
            <v>0</v>
          </cell>
          <cell r="AD235">
            <v>0</v>
          </cell>
          <cell r="AE235">
            <v>0</v>
          </cell>
          <cell r="AF235">
            <v>17435</v>
          </cell>
          <cell r="AG235">
            <v>0.05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3</v>
          </cell>
          <cell r="AY235" t="str">
            <v>Rent &amp; Expenses</v>
          </cell>
        </row>
        <row r="236">
          <cell r="O236" t="str">
            <v>N</v>
          </cell>
          <cell r="P236" t="str">
            <v>NNNPM</v>
          </cell>
          <cell r="Q236">
            <v>36</v>
          </cell>
          <cell r="S236">
            <v>3.35</v>
          </cell>
          <cell r="T236">
            <v>2.95</v>
          </cell>
          <cell r="U236">
            <v>2.95</v>
          </cell>
          <cell r="V236">
            <v>-0.11940000000000001</v>
          </cell>
          <cell r="W236">
            <v>8260</v>
          </cell>
          <cell r="X236">
            <v>1</v>
          </cell>
          <cell r="Y236">
            <v>33600</v>
          </cell>
          <cell r="Z236">
            <v>0</v>
          </cell>
          <cell r="AA236">
            <v>0</v>
          </cell>
          <cell r="AD236">
            <v>0</v>
          </cell>
          <cell r="AE236">
            <v>0</v>
          </cell>
          <cell r="AF236">
            <v>14868</v>
          </cell>
          <cell r="AG236">
            <v>0.05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3</v>
          </cell>
          <cell r="AY236" t="str">
            <v>Rent &amp; Expenses</v>
          </cell>
        </row>
        <row r="237">
          <cell r="O237" t="str">
            <v>R</v>
          </cell>
          <cell r="P237" t="str">
            <v>NNNPM</v>
          </cell>
          <cell r="Q237">
            <v>60</v>
          </cell>
          <cell r="S237">
            <v>3.64</v>
          </cell>
          <cell r="T237">
            <v>3.35</v>
          </cell>
          <cell r="U237">
            <v>3.35</v>
          </cell>
          <cell r="V237">
            <v>-7.9699999999999993E-2</v>
          </cell>
          <cell r="W237">
            <v>10910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D237">
            <v>0</v>
          </cell>
          <cell r="AE237">
            <v>0</v>
          </cell>
          <cell r="AF237">
            <v>32730</v>
          </cell>
          <cell r="AG237">
            <v>0.05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3</v>
          </cell>
          <cell r="AY237" t="str">
            <v>Rent &amp; Expenses</v>
          </cell>
        </row>
        <row r="238">
          <cell r="O238" t="str">
            <v>N</v>
          </cell>
          <cell r="P238" t="str">
            <v>NNNPM</v>
          </cell>
          <cell r="Q238">
            <v>48</v>
          </cell>
          <cell r="S238">
            <v>3.64</v>
          </cell>
          <cell r="T238">
            <v>3.35</v>
          </cell>
          <cell r="U238">
            <v>3.35</v>
          </cell>
          <cell r="V238">
            <v>-7.9699999999999993E-2</v>
          </cell>
          <cell r="W238">
            <v>21563</v>
          </cell>
          <cell r="X238">
            <v>0.5</v>
          </cell>
          <cell r="Y238">
            <v>38620</v>
          </cell>
          <cell r="Z238">
            <v>0</v>
          </cell>
          <cell r="AA238">
            <v>0</v>
          </cell>
          <cell r="AD238">
            <v>0</v>
          </cell>
          <cell r="AE238">
            <v>0</v>
          </cell>
          <cell r="AF238">
            <v>51751</v>
          </cell>
          <cell r="AG238">
            <v>0.05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3</v>
          </cell>
          <cell r="AY238" t="str">
            <v>Rent &amp; Expenses</v>
          </cell>
        </row>
        <row r="239">
          <cell r="O239" t="str">
            <v>N</v>
          </cell>
          <cell r="P239" t="str">
            <v>NNNPM</v>
          </cell>
          <cell r="Q239">
            <v>60</v>
          </cell>
          <cell r="S239">
            <v>0</v>
          </cell>
          <cell r="T239">
            <v>2.75</v>
          </cell>
          <cell r="U239">
            <v>2.75</v>
          </cell>
          <cell r="V239">
            <v>0</v>
          </cell>
          <cell r="W239">
            <v>18333</v>
          </cell>
          <cell r="X239">
            <v>1</v>
          </cell>
          <cell r="Y239">
            <v>80000</v>
          </cell>
          <cell r="Z239">
            <v>0</v>
          </cell>
          <cell r="AA239">
            <v>0</v>
          </cell>
          <cell r="AD239">
            <v>0</v>
          </cell>
          <cell r="AE239">
            <v>0</v>
          </cell>
          <cell r="AF239">
            <v>55000</v>
          </cell>
          <cell r="AG239">
            <v>0.05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3</v>
          </cell>
          <cell r="AY239" t="str">
            <v>Rent &amp; Expenses</v>
          </cell>
        </row>
        <row r="240">
          <cell r="O240" t="str">
            <v>N</v>
          </cell>
          <cell r="P240" t="str">
            <v>NNNPM</v>
          </cell>
          <cell r="Q240">
            <v>60</v>
          </cell>
          <cell r="S240">
            <v>4.3600000000000003</v>
          </cell>
          <cell r="T240">
            <v>4.3600000000000003</v>
          </cell>
          <cell r="U240">
            <v>4.3600000000000003</v>
          </cell>
          <cell r="V240">
            <v>0</v>
          </cell>
          <cell r="W240">
            <v>45780</v>
          </cell>
          <cell r="X240">
            <v>2</v>
          </cell>
          <cell r="Y240">
            <v>252000</v>
          </cell>
          <cell r="AA240">
            <v>0</v>
          </cell>
          <cell r="AD240">
            <v>0</v>
          </cell>
          <cell r="AE240">
            <v>0</v>
          </cell>
          <cell r="AF240">
            <v>137340</v>
          </cell>
          <cell r="AG240">
            <v>0.05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3</v>
          </cell>
          <cell r="AY240" t="str">
            <v>Rent &amp; Expenses</v>
          </cell>
        </row>
        <row r="241">
          <cell r="O241" t="str">
            <v>N</v>
          </cell>
          <cell r="P241" t="str">
            <v>NNNPM</v>
          </cell>
          <cell r="Q241">
            <v>36</v>
          </cell>
          <cell r="S241">
            <v>3.2</v>
          </cell>
          <cell r="T241">
            <v>2.65</v>
          </cell>
          <cell r="U241">
            <v>2.65</v>
          </cell>
          <cell r="V241">
            <v>-0.1719</v>
          </cell>
          <cell r="W241">
            <v>19737</v>
          </cell>
          <cell r="X241">
            <v>1.5</v>
          </cell>
          <cell r="Y241">
            <v>134063</v>
          </cell>
          <cell r="AA241">
            <v>0</v>
          </cell>
          <cell r="AD241">
            <v>0</v>
          </cell>
          <cell r="AE241">
            <v>0</v>
          </cell>
          <cell r="AF241">
            <v>35527</v>
          </cell>
          <cell r="AG241">
            <v>0.05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3</v>
          </cell>
          <cell r="AY241" t="str">
            <v>Rent &amp; Expenses</v>
          </cell>
        </row>
        <row r="242">
          <cell r="O242" t="str">
            <v>R</v>
          </cell>
          <cell r="P242" t="str">
            <v>NNNPM</v>
          </cell>
          <cell r="Q242">
            <v>48</v>
          </cell>
          <cell r="S242">
            <v>2.89</v>
          </cell>
          <cell r="T242">
            <v>2.89</v>
          </cell>
          <cell r="U242">
            <v>2.89</v>
          </cell>
          <cell r="V242">
            <v>0</v>
          </cell>
          <cell r="W242">
            <v>3010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D242">
            <v>0</v>
          </cell>
          <cell r="AE242">
            <v>0</v>
          </cell>
          <cell r="AF242">
            <v>7225</v>
          </cell>
          <cell r="AG242">
            <v>0.05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3</v>
          </cell>
          <cell r="AY242" t="str">
            <v>Rent &amp; Expenses</v>
          </cell>
        </row>
        <row r="243">
          <cell r="O243" t="str">
            <v>N</v>
          </cell>
          <cell r="P243" t="str">
            <v>NNNPM</v>
          </cell>
          <cell r="Q243">
            <v>60</v>
          </cell>
          <cell r="R243">
            <v>0</v>
          </cell>
          <cell r="S243">
            <v>0</v>
          </cell>
          <cell r="T243">
            <v>3.75</v>
          </cell>
          <cell r="U243">
            <v>3.75</v>
          </cell>
          <cell r="V243">
            <v>0</v>
          </cell>
          <cell r="W243">
            <v>17992</v>
          </cell>
          <cell r="X243">
            <v>0.5</v>
          </cell>
          <cell r="Y243">
            <v>28787</v>
          </cell>
          <cell r="Z243">
            <v>0</v>
          </cell>
          <cell r="AA243">
            <v>0</v>
          </cell>
          <cell r="AD243">
            <v>0</v>
          </cell>
          <cell r="AE243">
            <v>0</v>
          </cell>
          <cell r="AF243">
            <v>53976</v>
          </cell>
          <cell r="AG243">
            <v>0.05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3</v>
          </cell>
          <cell r="AY243" t="str">
            <v>Rent &amp; Expenses</v>
          </cell>
        </row>
        <row r="244">
          <cell r="O244" t="str">
            <v>N</v>
          </cell>
          <cell r="P244" t="str">
            <v>NNNPM</v>
          </cell>
          <cell r="Q244">
            <v>60</v>
          </cell>
          <cell r="R244">
            <v>0</v>
          </cell>
          <cell r="S244">
            <v>0</v>
          </cell>
          <cell r="T244">
            <v>3.75</v>
          </cell>
          <cell r="U244">
            <v>3.75</v>
          </cell>
          <cell r="V244">
            <v>0</v>
          </cell>
          <cell r="W244">
            <v>17992</v>
          </cell>
          <cell r="X244">
            <v>0.5</v>
          </cell>
          <cell r="Y244">
            <v>28787</v>
          </cell>
          <cell r="Z244">
            <v>0</v>
          </cell>
          <cell r="AA244">
            <v>0</v>
          </cell>
          <cell r="AD244">
            <v>0</v>
          </cell>
          <cell r="AE244">
            <v>0</v>
          </cell>
          <cell r="AF244">
            <v>53976</v>
          </cell>
          <cell r="AG244">
            <v>0.05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3</v>
          </cell>
          <cell r="AY244" t="str">
            <v>Rent &amp; Expenses</v>
          </cell>
        </row>
        <row r="245">
          <cell r="O245" t="str">
            <v>N</v>
          </cell>
          <cell r="P245" t="str">
            <v>NNNPM</v>
          </cell>
          <cell r="Q245">
            <v>36</v>
          </cell>
          <cell r="S245">
            <v>3.96</v>
          </cell>
          <cell r="T245">
            <v>3.48</v>
          </cell>
          <cell r="U245">
            <v>3.48</v>
          </cell>
          <cell r="V245">
            <v>-0.1212</v>
          </cell>
          <cell r="W245">
            <v>1670</v>
          </cell>
          <cell r="X245">
            <v>1</v>
          </cell>
          <cell r="Y245">
            <v>5760</v>
          </cell>
          <cell r="AA245">
            <v>0</v>
          </cell>
          <cell r="AD245">
            <v>0</v>
          </cell>
          <cell r="AE245">
            <v>0</v>
          </cell>
          <cell r="AF245">
            <v>3608</v>
          </cell>
          <cell r="AG245">
            <v>0.06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3</v>
          </cell>
          <cell r="AY245" t="str">
            <v>Rent &amp; Expenses</v>
          </cell>
        </row>
        <row r="246">
          <cell r="O246" t="str">
            <v>R</v>
          </cell>
          <cell r="P246" t="str">
            <v>NNNPM</v>
          </cell>
          <cell r="Q246">
            <v>78</v>
          </cell>
          <cell r="S246">
            <v>3.09</v>
          </cell>
          <cell r="T246">
            <v>2.5299999999999998</v>
          </cell>
          <cell r="U246">
            <v>2.5299999999999998</v>
          </cell>
          <cell r="V246">
            <v>-0.1812</v>
          </cell>
          <cell r="W246">
            <v>3340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D246">
            <v>0</v>
          </cell>
          <cell r="AE246">
            <v>0</v>
          </cell>
          <cell r="AF246">
            <v>15890</v>
          </cell>
          <cell r="AG246">
            <v>6.0999999999999999E-2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3</v>
          </cell>
          <cell r="AY246" t="str">
            <v>Rent &amp; Expenses</v>
          </cell>
        </row>
        <row r="247">
          <cell r="O247" t="str">
            <v>N</v>
          </cell>
          <cell r="P247" t="str">
            <v>NNNPM</v>
          </cell>
          <cell r="Q247">
            <v>36</v>
          </cell>
          <cell r="S247">
            <v>3.92</v>
          </cell>
          <cell r="T247">
            <v>3.25</v>
          </cell>
          <cell r="U247">
            <v>3.25</v>
          </cell>
          <cell r="V247">
            <v>-0.1709</v>
          </cell>
          <cell r="W247">
            <v>1170</v>
          </cell>
          <cell r="X247">
            <v>0.75</v>
          </cell>
          <cell r="Y247">
            <v>3240</v>
          </cell>
          <cell r="Z247">
            <v>0</v>
          </cell>
          <cell r="AA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3</v>
          </cell>
          <cell r="AY247" t="str">
            <v>Rent &amp; Expenses</v>
          </cell>
        </row>
        <row r="248">
          <cell r="O248" t="str">
            <v>R</v>
          </cell>
          <cell r="P248" t="str">
            <v>NNNPM</v>
          </cell>
          <cell r="Q248">
            <v>24</v>
          </cell>
          <cell r="S248">
            <v>3.53</v>
          </cell>
          <cell r="T248">
            <v>3.66</v>
          </cell>
          <cell r="U248">
            <v>3.66</v>
          </cell>
          <cell r="V248">
            <v>3.6799999999999999E-2</v>
          </cell>
          <cell r="W248">
            <v>3532</v>
          </cell>
          <cell r="X248">
            <v>0.25</v>
          </cell>
          <cell r="Y248">
            <v>2895</v>
          </cell>
          <cell r="AA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3</v>
          </cell>
          <cell r="AY248" t="str">
            <v>Rent &amp; Expenses</v>
          </cell>
        </row>
        <row r="249">
          <cell r="O249" t="str">
            <v>RL</v>
          </cell>
          <cell r="P249" t="str">
            <v>NNNPM</v>
          </cell>
          <cell r="Q249">
            <v>60</v>
          </cell>
          <cell r="S249">
            <v>3.44</v>
          </cell>
          <cell r="T249">
            <v>2.91</v>
          </cell>
          <cell r="U249">
            <v>2.91</v>
          </cell>
          <cell r="V249">
            <v>-0.15409999999999999</v>
          </cell>
          <cell r="W249">
            <v>6384</v>
          </cell>
          <cell r="X249">
            <v>4.37</v>
          </cell>
          <cell r="Y249">
            <v>115040</v>
          </cell>
          <cell r="Z249">
            <v>0</v>
          </cell>
          <cell r="AA249">
            <v>0</v>
          </cell>
          <cell r="AD249">
            <v>0</v>
          </cell>
          <cell r="AE249">
            <v>0</v>
          </cell>
          <cell r="AF249">
            <v>20301</v>
          </cell>
          <cell r="AG249">
            <v>5.2999999999999999E-2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3</v>
          </cell>
          <cell r="AY249" t="str">
            <v>Rent &amp; Expenses</v>
          </cell>
        </row>
        <row r="250">
          <cell r="O250" t="str">
            <v>R</v>
          </cell>
          <cell r="P250" t="str">
            <v>NNNPM</v>
          </cell>
          <cell r="Q250">
            <v>36</v>
          </cell>
          <cell r="S250">
            <v>2.14</v>
          </cell>
          <cell r="T250">
            <v>2.2000000000000002</v>
          </cell>
          <cell r="U250">
            <v>2.2000000000000002</v>
          </cell>
          <cell r="V250">
            <v>2.8000000000000001E-2</v>
          </cell>
          <cell r="W250">
            <v>5668</v>
          </cell>
          <cell r="X250">
            <v>0.1</v>
          </cell>
          <cell r="Y250">
            <v>3091</v>
          </cell>
          <cell r="AA250">
            <v>0</v>
          </cell>
          <cell r="AD250">
            <v>0</v>
          </cell>
          <cell r="AE250">
            <v>0</v>
          </cell>
          <cell r="AF250">
            <v>12242</v>
          </cell>
          <cell r="AG250">
            <v>0.06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3</v>
          </cell>
          <cell r="AY250" t="str">
            <v>Rent &amp; Expenses</v>
          </cell>
        </row>
        <row r="251">
          <cell r="O251" t="str">
            <v>N</v>
          </cell>
          <cell r="P251" t="str">
            <v>NNNPM</v>
          </cell>
          <cell r="Q251">
            <v>36</v>
          </cell>
          <cell r="S251">
            <v>2.5</v>
          </cell>
          <cell r="T251">
            <v>2.4</v>
          </cell>
          <cell r="U251">
            <v>2.4</v>
          </cell>
          <cell r="V251">
            <v>-0.04</v>
          </cell>
          <cell r="W251">
            <v>9317</v>
          </cell>
          <cell r="X251">
            <v>1</v>
          </cell>
          <cell r="Y251">
            <v>46585</v>
          </cell>
          <cell r="Z251">
            <v>0</v>
          </cell>
          <cell r="AA251">
            <v>0</v>
          </cell>
          <cell r="AD251">
            <v>0</v>
          </cell>
          <cell r="AE251">
            <v>0</v>
          </cell>
          <cell r="AF251">
            <v>20125</v>
          </cell>
          <cell r="AG251">
            <v>0.06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3</v>
          </cell>
          <cell r="AY251" t="str">
            <v>Rent &amp; Expenses</v>
          </cell>
        </row>
        <row r="252">
          <cell r="O252" t="str">
            <v>N</v>
          </cell>
          <cell r="P252" t="str">
            <v>NNNPM</v>
          </cell>
          <cell r="Q252">
            <v>36</v>
          </cell>
          <cell r="S252">
            <v>3.15</v>
          </cell>
          <cell r="T252">
            <v>2.6</v>
          </cell>
          <cell r="U252">
            <v>2.6</v>
          </cell>
          <cell r="V252">
            <v>-0.17460000000000001</v>
          </cell>
          <cell r="W252">
            <v>8701</v>
          </cell>
          <cell r="X252">
            <v>0.5</v>
          </cell>
          <cell r="Y252">
            <v>20080</v>
          </cell>
          <cell r="AA252">
            <v>0</v>
          </cell>
          <cell r="AD252">
            <v>0</v>
          </cell>
          <cell r="AE252">
            <v>0</v>
          </cell>
          <cell r="AF252">
            <v>18795</v>
          </cell>
          <cell r="AG252">
            <v>0.06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3</v>
          </cell>
          <cell r="AY252" t="str">
            <v>Rent &amp; Expenses</v>
          </cell>
        </row>
        <row r="253">
          <cell r="O253" t="str">
            <v>R</v>
          </cell>
          <cell r="P253" t="str">
            <v>NNNPM</v>
          </cell>
          <cell r="Q253">
            <v>36</v>
          </cell>
          <cell r="S253">
            <v>2.44</v>
          </cell>
          <cell r="T253">
            <v>2.58</v>
          </cell>
          <cell r="U253">
            <v>2.58</v>
          </cell>
          <cell r="V253">
            <v>5.74E-2</v>
          </cell>
          <cell r="W253">
            <v>3019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3</v>
          </cell>
          <cell r="AY253" t="str">
            <v>Rent &amp; Expenses</v>
          </cell>
        </row>
        <row r="254">
          <cell r="O254" t="str">
            <v>N</v>
          </cell>
          <cell r="P254" t="str">
            <v>NNNPM</v>
          </cell>
          <cell r="Q254">
            <v>36</v>
          </cell>
          <cell r="S254">
            <v>2.88</v>
          </cell>
          <cell r="T254">
            <v>2.2799999999999998</v>
          </cell>
          <cell r="U254">
            <v>2.2799999999999998</v>
          </cell>
          <cell r="V254">
            <v>-0.20830000000000001</v>
          </cell>
          <cell r="W254">
            <v>6147</v>
          </cell>
          <cell r="X254">
            <v>1</v>
          </cell>
          <cell r="Y254">
            <v>32350</v>
          </cell>
          <cell r="Z254">
            <v>0</v>
          </cell>
          <cell r="AA254">
            <v>0</v>
          </cell>
          <cell r="AD254">
            <v>0</v>
          </cell>
          <cell r="AE254">
            <v>0</v>
          </cell>
          <cell r="AF254">
            <v>13276</v>
          </cell>
          <cell r="AG254">
            <v>0.06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3</v>
          </cell>
          <cell r="AY254" t="str">
            <v>Rent &amp; Expenses</v>
          </cell>
        </row>
        <row r="255">
          <cell r="O255" t="str">
            <v>R</v>
          </cell>
          <cell r="P255" t="str">
            <v>NNNPM</v>
          </cell>
          <cell r="Q255">
            <v>36</v>
          </cell>
          <cell r="S255">
            <v>2.48</v>
          </cell>
          <cell r="T255">
            <v>2.6</v>
          </cell>
          <cell r="U255">
            <v>2.6</v>
          </cell>
          <cell r="V255">
            <v>4.8399999999999999E-2</v>
          </cell>
          <cell r="W255">
            <v>3453</v>
          </cell>
          <cell r="X255">
            <v>0.5</v>
          </cell>
          <cell r="Y255">
            <v>7969</v>
          </cell>
          <cell r="AA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3</v>
          </cell>
          <cell r="AY255" t="str">
            <v>Rent &amp; Expenses</v>
          </cell>
        </row>
        <row r="256">
          <cell r="O256" t="str">
            <v>N</v>
          </cell>
          <cell r="P256" t="str">
            <v>NNNPM</v>
          </cell>
          <cell r="Q256">
            <v>36</v>
          </cell>
          <cell r="S256">
            <v>4.37</v>
          </cell>
          <cell r="T256">
            <v>4.5</v>
          </cell>
          <cell r="U256">
            <v>4.5</v>
          </cell>
          <cell r="V256">
            <v>2.9700000000000001E-2</v>
          </cell>
          <cell r="W256">
            <v>1652</v>
          </cell>
          <cell r="X256">
            <v>2</v>
          </cell>
          <cell r="Y256">
            <v>8810</v>
          </cell>
          <cell r="AA256">
            <v>0</v>
          </cell>
          <cell r="AD256">
            <v>0</v>
          </cell>
          <cell r="AE256">
            <v>0</v>
          </cell>
          <cell r="AF256">
            <v>3568</v>
          </cell>
          <cell r="AG256">
            <v>0.06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3</v>
          </cell>
          <cell r="AY256" t="str">
            <v>Rent &amp; Expenses</v>
          </cell>
        </row>
        <row r="257">
          <cell r="O257" t="str">
            <v>N</v>
          </cell>
          <cell r="P257" t="str">
            <v>NNNPM</v>
          </cell>
          <cell r="Q257">
            <v>48</v>
          </cell>
          <cell r="S257">
            <v>3.08</v>
          </cell>
          <cell r="T257">
            <v>3.36</v>
          </cell>
          <cell r="U257">
            <v>3.36</v>
          </cell>
          <cell r="V257">
            <v>9.0899999999999995E-2</v>
          </cell>
          <cell r="W257">
            <v>3063</v>
          </cell>
          <cell r="X257">
            <v>2</v>
          </cell>
          <cell r="Y257">
            <v>21876</v>
          </cell>
          <cell r="Z257">
            <v>0</v>
          </cell>
          <cell r="AA257">
            <v>0</v>
          </cell>
          <cell r="AD257">
            <v>0</v>
          </cell>
          <cell r="AE257">
            <v>0</v>
          </cell>
          <cell r="AF257">
            <v>8820</v>
          </cell>
          <cell r="AG257">
            <v>0.06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3</v>
          </cell>
          <cell r="AY257" t="str">
            <v>Rent &amp; Expenses</v>
          </cell>
        </row>
        <row r="258">
          <cell r="O258" t="str">
            <v>N</v>
          </cell>
          <cell r="P258" t="str">
            <v>Gross</v>
          </cell>
          <cell r="Q258">
            <v>2</v>
          </cell>
          <cell r="S258">
            <v>2.69</v>
          </cell>
          <cell r="T258">
            <v>2.75</v>
          </cell>
          <cell r="U258">
            <v>2.75</v>
          </cell>
          <cell r="V258">
            <v>2.23E-2</v>
          </cell>
          <cell r="W258">
            <v>3189</v>
          </cell>
          <cell r="X258">
            <v>0.72</v>
          </cell>
          <cell r="Y258">
            <v>10018</v>
          </cell>
          <cell r="Z258">
            <v>0</v>
          </cell>
          <cell r="AA258">
            <v>0</v>
          </cell>
          <cell r="AD258">
            <v>0</v>
          </cell>
          <cell r="AE258">
            <v>0</v>
          </cell>
          <cell r="AF258">
            <v>389</v>
          </cell>
          <cell r="AG258">
            <v>6.0999999999999999E-2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3</v>
          </cell>
          <cell r="AY258" t="str">
            <v>Rent &amp; Expenses</v>
          </cell>
        </row>
        <row r="259">
          <cell r="O259" t="str">
            <v>R</v>
          </cell>
          <cell r="P259" t="str">
            <v>NNNPM</v>
          </cell>
          <cell r="Q259">
            <v>58</v>
          </cell>
          <cell r="S259">
            <v>2.69</v>
          </cell>
          <cell r="T259">
            <v>2.75</v>
          </cell>
          <cell r="U259">
            <v>2.75</v>
          </cell>
          <cell r="V259">
            <v>2.23E-2</v>
          </cell>
          <cell r="W259">
            <v>3189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D259">
            <v>0</v>
          </cell>
          <cell r="AE259">
            <v>0</v>
          </cell>
          <cell r="AF259">
            <v>11281</v>
          </cell>
          <cell r="AG259">
            <v>6.0999999999999999E-2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3</v>
          </cell>
          <cell r="AY259" t="str">
            <v>Rent &amp; Expenses</v>
          </cell>
        </row>
        <row r="260">
          <cell r="O260" t="str">
            <v>N</v>
          </cell>
          <cell r="P260" t="str">
            <v>NNNPM</v>
          </cell>
          <cell r="Q260">
            <v>56</v>
          </cell>
          <cell r="R260">
            <v>0</v>
          </cell>
          <cell r="S260">
            <v>0</v>
          </cell>
          <cell r="T260">
            <v>3.14</v>
          </cell>
          <cell r="U260">
            <v>3.14</v>
          </cell>
          <cell r="V260">
            <v>0</v>
          </cell>
          <cell r="W260">
            <v>4019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3</v>
          </cell>
          <cell r="AY260" t="str">
            <v>Rent &amp; Expenses</v>
          </cell>
        </row>
        <row r="261">
          <cell r="O261" t="str">
            <v>N</v>
          </cell>
          <cell r="P261" t="str">
            <v>NNNPM</v>
          </cell>
          <cell r="Q261">
            <v>36</v>
          </cell>
          <cell r="S261">
            <v>3.32</v>
          </cell>
          <cell r="T261">
            <v>3</v>
          </cell>
          <cell r="U261">
            <v>3</v>
          </cell>
          <cell r="V261">
            <v>-9.64E-2</v>
          </cell>
          <cell r="W261">
            <v>2880</v>
          </cell>
          <cell r="X261">
            <v>1</v>
          </cell>
          <cell r="Y261">
            <v>11520</v>
          </cell>
          <cell r="Z261">
            <v>0</v>
          </cell>
          <cell r="AA261">
            <v>0</v>
          </cell>
          <cell r="AD261">
            <v>0</v>
          </cell>
          <cell r="AE261">
            <v>0</v>
          </cell>
          <cell r="AF261">
            <v>6221</v>
          </cell>
          <cell r="AG261">
            <v>0.06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3</v>
          </cell>
          <cell r="AY261" t="str">
            <v>Rent &amp; Expenses</v>
          </cell>
        </row>
        <row r="262">
          <cell r="O262" t="str">
            <v>R</v>
          </cell>
          <cell r="P262" t="str">
            <v>NNNPM</v>
          </cell>
          <cell r="Q262">
            <v>36</v>
          </cell>
          <cell r="S262">
            <v>4.1900000000000004</v>
          </cell>
          <cell r="T262">
            <v>4.1900000000000004</v>
          </cell>
          <cell r="U262">
            <v>4.1900000000000004</v>
          </cell>
          <cell r="V262">
            <v>0</v>
          </cell>
          <cell r="W262">
            <v>1679</v>
          </cell>
          <cell r="X262">
            <v>1</v>
          </cell>
          <cell r="Y262">
            <v>4810</v>
          </cell>
          <cell r="AA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3</v>
          </cell>
          <cell r="AY262" t="str">
            <v>Rent &amp; Expenses</v>
          </cell>
        </row>
        <row r="263">
          <cell r="O263" t="str">
            <v>R</v>
          </cell>
          <cell r="P263" t="str">
            <v>NNNPM</v>
          </cell>
          <cell r="Q263">
            <v>36</v>
          </cell>
          <cell r="S263">
            <v>2.9</v>
          </cell>
          <cell r="T263">
            <v>3.05</v>
          </cell>
          <cell r="U263">
            <v>3.05</v>
          </cell>
          <cell r="V263">
            <v>5.1700000000000003E-2</v>
          </cell>
          <cell r="W263">
            <v>3454</v>
          </cell>
          <cell r="X263">
            <v>0.97</v>
          </cell>
          <cell r="Y263">
            <v>13182</v>
          </cell>
          <cell r="Z263">
            <v>0</v>
          </cell>
          <cell r="AA263">
            <v>0</v>
          </cell>
          <cell r="AD263">
            <v>0</v>
          </cell>
          <cell r="AE263">
            <v>0</v>
          </cell>
          <cell r="AF263">
            <v>7088</v>
          </cell>
          <cell r="AG263">
            <v>5.7000000000000002E-2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3</v>
          </cell>
          <cell r="AY263" t="str">
            <v>Rent &amp; Expenses</v>
          </cell>
        </row>
        <row r="264">
          <cell r="O264" t="str">
            <v>N</v>
          </cell>
          <cell r="P264" t="str">
            <v>NNNPM</v>
          </cell>
          <cell r="Q264">
            <v>30</v>
          </cell>
          <cell r="S264">
            <v>3.27</v>
          </cell>
          <cell r="T264">
            <v>3.05</v>
          </cell>
          <cell r="U264">
            <v>3.05</v>
          </cell>
          <cell r="V264">
            <v>-6.7299999999999999E-2</v>
          </cell>
          <cell r="W264">
            <v>1464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3</v>
          </cell>
          <cell r="AY264" t="str">
            <v>Rent &amp; Expenses</v>
          </cell>
        </row>
        <row r="265">
          <cell r="O265" t="str">
            <v>R</v>
          </cell>
          <cell r="P265" t="str">
            <v>NNNPM</v>
          </cell>
          <cell r="Q265">
            <v>12</v>
          </cell>
          <cell r="S265">
            <v>3.36</v>
          </cell>
          <cell r="T265">
            <v>3.48</v>
          </cell>
          <cell r="U265">
            <v>3.48</v>
          </cell>
          <cell r="V265">
            <v>3.5700000000000003E-2</v>
          </cell>
          <cell r="W265">
            <v>1644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D265">
            <v>0</v>
          </cell>
          <cell r="AE265">
            <v>0</v>
          </cell>
          <cell r="AF265">
            <v>1183</v>
          </cell>
          <cell r="AG265">
            <v>0.06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3</v>
          </cell>
          <cell r="AY265" t="str">
            <v>Rent &amp; Expenses</v>
          </cell>
        </row>
        <row r="266">
          <cell r="O266" t="str">
            <v>R</v>
          </cell>
          <cell r="P266" t="str">
            <v>NNNPM</v>
          </cell>
          <cell r="Q266">
            <v>36</v>
          </cell>
          <cell r="S266">
            <v>3.73</v>
          </cell>
          <cell r="T266">
            <v>3.73</v>
          </cell>
          <cell r="U266">
            <v>3.73</v>
          </cell>
          <cell r="V266">
            <v>0</v>
          </cell>
          <cell r="W266">
            <v>1202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3</v>
          </cell>
          <cell r="AY266" t="str">
            <v>Rent &amp; Expenses</v>
          </cell>
        </row>
        <row r="267">
          <cell r="O267" t="str">
            <v>R</v>
          </cell>
          <cell r="P267" t="str">
            <v>NNNPM</v>
          </cell>
          <cell r="Q267">
            <v>24</v>
          </cell>
          <cell r="S267">
            <v>5.29</v>
          </cell>
          <cell r="T267">
            <v>5.29</v>
          </cell>
          <cell r="U267">
            <v>5.29</v>
          </cell>
          <cell r="V267">
            <v>0</v>
          </cell>
          <cell r="W267">
            <v>3244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D267">
            <v>0</v>
          </cell>
          <cell r="AE267">
            <v>0</v>
          </cell>
          <cell r="AF267">
            <v>4671</v>
          </cell>
          <cell r="AG267">
            <v>0.06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3</v>
          </cell>
          <cell r="AY267" t="str">
            <v>Rent &amp; Expenses</v>
          </cell>
        </row>
        <row r="268">
          <cell r="O268" t="str">
            <v>R</v>
          </cell>
          <cell r="P268" t="str">
            <v>NNNPM</v>
          </cell>
          <cell r="Q268">
            <v>36</v>
          </cell>
          <cell r="S268">
            <v>5.37</v>
          </cell>
          <cell r="T268">
            <v>5.37</v>
          </cell>
          <cell r="U268">
            <v>5.37</v>
          </cell>
          <cell r="V268">
            <v>0</v>
          </cell>
          <cell r="W268">
            <v>5349</v>
          </cell>
          <cell r="X268">
            <v>0.5</v>
          </cell>
          <cell r="Y268">
            <v>5976</v>
          </cell>
          <cell r="AA268">
            <v>0</v>
          </cell>
          <cell r="AD268">
            <v>0</v>
          </cell>
          <cell r="AE268">
            <v>0</v>
          </cell>
          <cell r="AF268">
            <v>11553</v>
          </cell>
          <cell r="AG268">
            <v>0.06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3</v>
          </cell>
          <cell r="AY268" t="str">
            <v>Rent &amp; Expenses</v>
          </cell>
        </row>
        <row r="269">
          <cell r="O269" t="str">
            <v>N</v>
          </cell>
          <cell r="P269" t="str">
            <v>NNNPM</v>
          </cell>
          <cell r="Q269">
            <v>36</v>
          </cell>
          <cell r="S269">
            <v>3.32</v>
          </cell>
          <cell r="T269">
            <v>3.6</v>
          </cell>
          <cell r="U269">
            <v>3.6</v>
          </cell>
          <cell r="V269">
            <v>8.43E-2</v>
          </cell>
          <cell r="W269">
            <v>2092</v>
          </cell>
          <cell r="X269">
            <v>1</v>
          </cell>
          <cell r="Y269">
            <v>6972</v>
          </cell>
          <cell r="Z269">
            <v>0</v>
          </cell>
          <cell r="AA269">
            <v>0</v>
          </cell>
          <cell r="AD269">
            <v>0</v>
          </cell>
          <cell r="AE269">
            <v>0</v>
          </cell>
          <cell r="AF269">
            <v>4518</v>
          </cell>
          <cell r="AG269">
            <v>0.06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3</v>
          </cell>
          <cell r="AY269" t="str">
            <v>Rent &amp; Expenses</v>
          </cell>
        </row>
        <row r="270">
          <cell r="O270" t="str">
            <v>R</v>
          </cell>
          <cell r="P270" t="str">
            <v>NNNPM</v>
          </cell>
          <cell r="Q270">
            <v>36</v>
          </cell>
          <cell r="S270">
            <v>3.7</v>
          </cell>
          <cell r="T270">
            <v>3.7</v>
          </cell>
          <cell r="U270">
            <v>3.7</v>
          </cell>
          <cell r="V270">
            <v>0</v>
          </cell>
          <cell r="W270">
            <v>4033</v>
          </cell>
          <cell r="X270">
            <v>0</v>
          </cell>
          <cell r="Y270">
            <v>0</v>
          </cell>
          <cell r="AA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3</v>
          </cell>
          <cell r="AY270" t="str">
            <v>Rent &amp; Expenses</v>
          </cell>
        </row>
        <row r="271">
          <cell r="O271" t="str">
            <v>N</v>
          </cell>
          <cell r="P271" t="str">
            <v>NNNPM</v>
          </cell>
          <cell r="Q271">
            <v>48</v>
          </cell>
          <cell r="S271">
            <v>4.17</v>
          </cell>
          <cell r="T271">
            <v>3.84</v>
          </cell>
          <cell r="U271">
            <v>3.84</v>
          </cell>
          <cell r="V271">
            <v>-7.9100000000000004E-2</v>
          </cell>
          <cell r="W271">
            <v>9862</v>
          </cell>
          <cell r="X271">
            <v>1</v>
          </cell>
          <cell r="Y271">
            <v>30820</v>
          </cell>
          <cell r="AA271">
            <v>0</v>
          </cell>
          <cell r="AD271">
            <v>0</v>
          </cell>
          <cell r="AE271">
            <v>0</v>
          </cell>
          <cell r="AF271">
            <v>28404</v>
          </cell>
          <cell r="AG271">
            <v>0.06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3</v>
          </cell>
          <cell r="AY271" t="str">
            <v>Rent &amp; Expenses</v>
          </cell>
        </row>
        <row r="272">
          <cell r="O272" t="str">
            <v>R</v>
          </cell>
          <cell r="P272" t="str">
            <v>NNNPM</v>
          </cell>
          <cell r="Q272">
            <v>36</v>
          </cell>
          <cell r="S272">
            <v>3.92</v>
          </cell>
          <cell r="T272">
            <v>3.92</v>
          </cell>
          <cell r="U272">
            <v>3.92</v>
          </cell>
          <cell r="V272">
            <v>0</v>
          </cell>
          <cell r="W272">
            <v>2720</v>
          </cell>
          <cell r="X272">
            <v>0.25</v>
          </cell>
          <cell r="Y272">
            <v>2081</v>
          </cell>
          <cell r="AA272">
            <v>0</v>
          </cell>
          <cell r="AD272">
            <v>0</v>
          </cell>
          <cell r="AE272">
            <v>0</v>
          </cell>
          <cell r="AF272">
            <v>5874</v>
          </cell>
          <cell r="AG272">
            <v>0.06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3</v>
          </cell>
          <cell r="AY272" t="str">
            <v>Rent &amp; Expenses</v>
          </cell>
        </row>
        <row r="273">
          <cell r="O273" t="str">
            <v>N</v>
          </cell>
          <cell r="P273" t="str">
            <v>NNNPM</v>
          </cell>
          <cell r="Q273">
            <v>60</v>
          </cell>
          <cell r="S273">
            <v>3.72</v>
          </cell>
          <cell r="T273">
            <v>2.4</v>
          </cell>
          <cell r="U273">
            <v>2.4</v>
          </cell>
          <cell r="V273">
            <v>-0.3548</v>
          </cell>
          <cell r="W273">
            <v>9273</v>
          </cell>
          <cell r="X273">
            <v>1</v>
          </cell>
          <cell r="Y273">
            <v>46366</v>
          </cell>
          <cell r="Z273">
            <v>0</v>
          </cell>
          <cell r="AA273">
            <v>0</v>
          </cell>
          <cell r="AD273">
            <v>0</v>
          </cell>
          <cell r="AE273">
            <v>0</v>
          </cell>
          <cell r="AF273">
            <v>33384</v>
          </cell>
          <cell r="AG273">
            <v>0.06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3</v>
          </cell>
          <cell r="AY273" t="str">
            <v>Rent &amp; Expenses</v>
          </cell>
        </row>
        <row r="274">
          <cell r="O274" t="str">
            <v>R</v>
          </cell>
          <cell r="P274" t="str">
            <v>NNNPM</v>
          </cell>
          <cell r="Q274">
            <v>60</v>
          </cell>
          <cell r="S274">
            <v>2.85</v>
          </cell>
          <cell r="T274">
            <v>2.76</v>
          </cell>
          <cell r="U274">
            <v>2.76</v>
          </cell>
          <cell r="V274">
            <v>-3.1600000000000003E-2</v>
          </cell>
          <cell r="W274">
            <v>8513</v>
          </cell>
          <cell r="X274">
            <v>0.5</v>
          </cell>
          <cell r="Y274">
            <v>18506</v>
          </cell>
          <cell r="AA274">
            <v>0</v>
          </cell>
          <cell r="AD274">
            <v>0</v>
          </cell>
          <cell r="AE274">
            <v>0</v>
          </cell>
          <cell r="AF274">
            <v>30645</v>
          </cell>
          <cell r="AG274">
            <v>0.06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3</v>
          </cell>
          <cell r="AY274" t="str">
            <v>Rent &amp; Expenses</v>
          </cell>
        </row>
        <row r="275">
          <cell r="O275" t="str">
            <v>N</v>
          </cell>
          <cell r="P275" t="str">
            <v>NNNPM</v>
          </cell>
          <cell r="Q275">
            <v>36</v>
          </cell>
          <cell r="S275">
            <v>3.39</v>
          </cell>
          <cell r="T275">
            <v>3.15</v>
          </cell>
          <cell r="U275">
            <v>3.15</v>
          </cell>
          <cell r="V275">
            <v>-7.0800000000000002E-2</v>
          </cell>
          <cell r="W275">
            <v>2764</v>
          </cell>
          <cell r="X275">
            <v>0.95</v>
          </cell>
          <cell r="Y275">
            <v>10004</v>
          </cell>
          <cell r="Z275">
            <v>0</v>
          </cell>
          <cell r="AA275">
            <v>0</v>
          </cell>
          <cell r="AD275">
            <v>0</v>
          </cell>
          <cell r="AE275">
            <v>0</v>
          </cell>
          <cell r="AF275">
            <v>5174</v>
          </cell>
          <cell r="AG275">
            <v>5.1999999999999998E-2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3</v>
          </cell>
          <cell r="AY275" t="str">
            <v>Rent &amp; Expenses</v>
          </cell>
        </row>
        <row r="276">
          <cell r="O276" t="str">
            <v>N</v>
          </cell>
          <cell r="P276" t="str">
            <v>NNNPM</v>
          </cell>
          <cell r="Q276">
            <v>48</v>
          </cell>
          <cell r="S276">
            <v>3.13</v>
          </cell>
          <cell r="T276">
            <v>2.6</v>
          </cell>
          <cell r="U276">
            <v>2.6</v>
          </cell>
          <cell r="V276">
            <v>-0.16930000000000001</v>
          </cell>
          <cell r="W276">
            <v>4563</v>
          </cell>
          <cell r="X276">
            <v>1.5</v>
          </cell>
          <cell r="Y276">
            <v>31590</v>
          </cell>
          <cell r="Z276">
            <v>0</v>
          </cell>
          <cell r="AA276">
            <v>0</v>
          </cell>
          <cell r="AD276">
            <v>0</v>
          </cell>
          <cell r="AE276">
            <v>0</v>
          </cell>
          <cell r="AF276">
            <v>13141</v>
          </cell>
          <cell r="AG276">
            <v>0.06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3</v>
          </cell>
          <cell r="AY276" t="str">
            <v>Rent &amp; Expenses</v>
          </cell>
        </row>
        <row r="277">
          <cell r="O277" t="str">
            <v>N</v>
          </cell>
          <cell r="P277" t="str">
            <v>NNNPM</v>
          </cell>
          <cell r="Q277">
            <v>60</v>
          </cell>
          <cell r="S277">
            <v>3.39</v>
          </cell>
          <cell r="T277">
            <v>3.4</v>
          </cell>
          <cell r="U277">
            <v>3.4</v>
          </cell>
          <cell r="V277">
            <v>2.8999999999999998E-3</v>
          </cell>
          <cell r="W277">
            <v>4127</v>
          </cell>
          <cell r="X277">
            <v>2.13</v>
          </cell>
          <cell r="Y277">
            <v>31028</v>
          </cell>
          <cell r="Z277">
            <v>0</v>
          </cell>
          <cell r="AA277">
            <v>0</v>
          </cell>
          <cell r="AD277">
            <v>0</v>
          </cell>
          <cell r="AE277">
            <v>0</v>
          </cell>
          <cell r="AF277">
            <v>12382</v>
          </cell>
          <cell r="AG277">
            <v>0.05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3</v>
          </cell>
          <cell r="AY277" t="str">
            <v>Rent &amp; Expenses</v>
          </cell>
        </row>
        <row r="278">
          <cell r="O278" t="str">
            <v>N</v>
          </cell>
          <cell r="P278" t="str">
            <v>NNNPM</v>
          </cell>
          <cell r="Q278">
            <v>36</v>
          </cell>
          <cell r="S278">
            <v>5.31</v>
          </cell>
          <cell r="T278">
            <v>4.5599999999999996</v>
          </cell>
          <cell r="U278">
            <v>4.5599999999999996</v>
          </cell>
          <cell r="V278">
            <v>-0.14119999999999999</v>
          </cell>
          <cell r="W278">
            <v>4250</v>
          </cell>
          <cell r="X278">
            <v>2.5</v>
          </cell>
          <cell r="Y278">
            <v>27960</v>
          </cell>
          <cell r="AA278">
            <v>0</v>
          </cell>
          <cell r="AD278">
            <v>0</v>
          </cell>
          <cell r="AE278">
            <v>0</v>
          </cell>
          <cell r="AF278">
            <v>9180</v>
          </cell>
          <cell r="AG278">
            <v>0.06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3</v>
          </cell>
          <cell r="AY278" t="str">
            <v>Rent &amp; Expenses</v>
          </cell>
        </row>
        <row r="279">
          <cell r="O279" t="str">
            <v>R</v>
          </cell>
          <cell r="P279" t="str">
            <v>NNNPM</v>
          </cell>
          <cell r="Q279">
            <v>60</v>
          </cell>
          <cell r="S279">
            <v>4.74</v>
          </cell>
          <cell r="T279">
            <v>5.25</v>
          </cell>
          <cell r="U279">
            <v>5.25</v>
          </cell>
          <cell r="V279">
            <v>0.1076</v>
          </cell>
          <cell r="W279">
            <v>11097</v>
          </cell>
          <cell r="X279">
            <v>0.5</v>
          </cell>
          <cell r="Y279">
            <v>12683</v>
          </cell>
          <cell r="AA279">
            <v>0</v>
          </cell>
          <cell r="AD279">
            <v>0</v>
          </cell>
          <cell r="AE279">
            <v>0</v>
          </cell>
          <cell r="AF279">
            <v>39950</v>
          </cell>
          <cell r="AG279">
            <v>0.06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3</v>
          </cell>
          <cell r="AY279" t="str">
            <v>Rent &amp; Expenses</v>
          </cell>
        </row>
        <row r="280">
          <cell r="O280" t="str">
            <v>R</v>
          </cell>
          <cell r="P280" t="str">
            <v>NNNPM</v>
          </cell>
          <cell r="Q280">
            <v>48</v>
          </cell>
          <cell r="S280">
            <v>3.49</v>
          </cell>
          <cell r="T280">
            <v>3.6</v>
          </cell>
          <cell r="U280">
            <v>3.6</v>
          </cell>
          <cell r="V280">
            <v>3.15E-2</v>
          </cell>
          <cell r="W280">
            <v>3753</v>
          </cell>
          <cell r="X280">
            <v>0.25</v>
          </cell>
          <cell r="Y280">
            <v>3128</v>
          </cell>
          <cell r="Z280">
            <v>0</v>
          </cell>
          <cell r="AA280">
            <v>0</v>
          </cell>
          <cell r="AD280">
            <v>0</v>
          </cell>
          <cell r="AE280">
            <v>0</v>
          </cell>
          <cell r="AF280">
            <v>10809</v>
          </cell>
          <cell r="AG280">
            <v>0.06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3</v>
          </cell>
          <cell r="AY280" t="str">
            <v>Rent &amp; Expenses</v>
          </cell>
        </row>
        <row r="281">
          <cell r="O281" t="str">
            <v>N</v>
          </cell>
          <cell r="P281" t="str">
            <v>NNNPM</v>
          </cell>
          <cell r="Q281">
            <v>36</v>
          </cell>
          <cell r="S281">
            <v>2.72</v>
          </cell>
          <cell r="T281">
            <v>2.88</v>
          </cell>
          <cell r="U281">
            <v>2.88</v>
          </cell>
          <cell r="V281">
            <v>5.8799999999999998E-2</v>
          </cell>
          <cell r="W281">
            <v>1018</v>
          </cell>
          <cell r="X281">
            <v>0.75</v>
          </cell>
          <cell r="Y281">
            <v>3182</v>
          </cell>
          <cell r="Z281">
            <v>0</v>
          </cell>
          <cell r="AA281">
            <v>0</v>
          </cell>
          <cell r="AD281">
            <v>0</v>
          </cell>
          <cell r="AE281">
            <v>0</v>
          </cell>
          <cell r="AF281">
            <v>2200</v>
          </cell>
          <cell r="AG281">
            <v>0.06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3</v>
          </cell>
          <cell r="AY281" t="str">
            <v>Rent &amp; Expenses</v>
          </cell>
        </row>
        <row r="282">
          <cell r="O282" t="str">
            <v>N</v>
          </cell>
          <cell r="P282" t="str">
            <v>NNNPM</v>
          </cell>
          <cell r="Q282">
            <v>48</v>
          </cell>
          <cell r="S282">
            <v>2.72</v>
          </cell>
          <cell r="T282">
            <v>2.6</v>
          </cell>
          <cell r="U282">
            <v>2.6</v>
          </cell>
          <cell r="V282">
            <v>-4.41E-2</v>
          </cell>
          <cell r="W282">
            <v>2600</v>
          </cell>
          <cell r="X282">
            <v>0.75</v>
          </cell>
          <cell r="Y282">
            <v>9000</v>
          </cell>
          <cell r="Z282">
            <v>0</v>
          </cell>
          <cell r="AA282">
            <v>0</v>
          </cell>
          <cell r="AD282">
            <v>0</v>
          </cell>
          <cell r="AE282">
            <v>0</v>
          </cell>
          <cell r="AF282">
            <v>7488</v>
          </cell>
          <cell r="AG282">
            <v>0.06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3</v>
          </cell>
          <cell r="AY282" t="str">
            <v>Rent &amp; Expenses</v>
          </cell>
        </row>
        <row r="283">
          <cell r="O283" t="str">
            <v>R</v>
          </cell>
          <cell r="P283" t="str">
            <v>NNNPM</v>
          </cell>
          <cell r="Q283">
            <v>60</v>
          </cell>
          <cell r="S283">
            <v>4.8</v>
          </cell>
          <cell r="T283">
            <v>4.08</v>
          </cell>
          <cell r="U283">
            <v>4.08</v>
          </cell>
          <cell r="V283">
            <v>-0.15</v>
          </cell>
          <cell r="W283">
            <v>11618</v>
          </cell>
          <cell r="X283">
            <v>1</v>
          </cell>
          <cell r="Y283">
            <v>34170</v>
          </cell>
          <cell r="Z283">
            <v>0</v>
          </cell>
          <cell r="AA283">
            <v>0</v>
          </cell>
          <cell r="AD283">
            <v>0</v>
          </cell>
          <cell r="AE283">
            <v>0</v>
          </cell>
          <cell r="AF283">
            <v>41824</v>
          </cell>
          <cell r="AG283">
            <v>0.06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3</v>
          </cell>
          <cell r="AY283" t="str">
            <v>Rent &amp; Expenses</v>
          </cell>
        </row>
        <row r="284">
          <cell r="O284" t="str">
            <v>R</v>
          </cell>
          <cell r="P284" t="str">
            <v>NNNPM</v>
          </cell>
          <cell r="Q284">
            <v>36</v>
          </cell>
          <cell r="S284">
            <v>3.47</v>
          </cell>
          <cell r="T284">
            <v>3.47</v>
          </cell>
          <cell r="U284">
            <v>3.47</v>
          </cell>
          <cell r="V284">
            <v>0</v>
          </cell>
          <cell r="W284">
            <v>2795</v>
          </cell>
          <cell r="X284">
            <v>0</v>
          </cell>
          <cell r="Y284">
            <v>0</v>
          </cell>
          <cell r="AA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3</v>
          </cell>
          <cell r="AY284" t="str">
            <v>Rent &amp; Expenses</v>
          </cell>
        </row>
        <row r="285">
          <cell r="O285" t="str">
            <v>R</v>
          </cell>
          <cell r="P285" t="str">
            <v>NNNPM</v>
          </cell>
          <cell r="Q285">
            <v>48</v>
          </cell>
          <cell r="S285">
            <v>4.96</v>
          </cell>
          <cell r="T285">
            <v>4.96</v>
          </cell>
          <cell r="U285">
            <v>4.96</v>
          </cell>
          <cell r="V285">
            <v>0</v>
          </cell>
          <cell r="W285">
            <v>4340</v>
          </cell>
          <cell r="X285">
            <v>1</v>
          </cell>
          <cell r="Y285">
            <v>10500</v>
          </cell>
          <cell r="AA285">
            <v>0</v>
          </cell>
          <cell r="AD285">
            <v>0</v>
          </cell>
          <cell r="AE285">
            <v>0</v>
          </cell>
          <cell r="AF285">
            <v>12499</v>
          </cell>
          <cell r="AG285">
            <v>0.06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3</v>
          </cell>
          <cell r="AY285" t="str">
            <v>Rent &amp; Expenses</v>
          </cell>
        </row>
        <row r="286">
          <cell r="O286" t="str">
            <v>R</v>
          </cell>
          <cell r="P286" t="str">
            <v>NNNPM</v>
          </cell>
          <cell r="Q286">
            <v>60</v>
          </cell>
          <cell r="S286">
            <v>3.4</v>
          </cell>
          <cell r="T286">
            <v>2.64</v>
          </cell>
          <cell r="U286">
            <v>2.64</v>
          </cell>
          <cell r="V286">
            <v>-0.2235</v>
          </cell>
          <cell r="W286">
            <v>11286</v>
          </cell>
          <cell r="X286">
            <v>1</v>
          </cell>
          <cell r="Y286">
            <v>51300</v>
          </cell>
          <cell r="AA286">
            <v>0</v>
          </cell>
          <cell r="AD286">
            <v>0</v>
          </cell>
          <cell r="AE286">
            <v>0</v>
          </cell>
          <cell r="AF286">
            <v>40630</v>
          </cell>
          <cell r="AG286">
            <v>0.06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3</v>
          </cell>
          <cell r="AY286" t="str">
            <v>Rent &amp; Expenses</v>
          </cell>
        </row>
        <row r="287">
          <cell r="O287" t="str">
            <v>RL</v>
          </cell>
          <cell r="P287" t="str">
            <v>NNNPM</v>
          </cell>
          <cell r="Q287">
            <v>99</v>
          </cell>
          <cell r="S287">
            <v>2.13</v>
          </cell>
          <cell r="T287">
            <v>2.96</v>
          </cell>
          <cell r="U287">
            <v>2.96</v>
          </cell>
          <cell r="V287">
            <v>0.38969999999999999</v>
          </cell>
          <cell r="W287">
            <v>3460</v>
          </cell>
          <cell r="X287">
            <v>0.43</v>
          </cell>
          <cell r="Y287">
            <v>6031</v>
          </cell>
          <cell r="Z287">
            <v>0</v>
          </cell>
          <cell r="AA287">
            <v>0</v>
          </cell>
          <cell r="AD287">
            <v>0</v>
          </cell>
          <cell r="AE287">
            <v>0</v>
          </cell>
          <cell r="AF287">
            <v>15413</v>
          </cell>
          <cell r="AG287">
            <v>4.4999999999999998E-2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3</v>
          </cell>
          <cell r="AY287" t="str">
            <v>Rent &amp; Expenses</v>
          </cell>
        </row>
        <row r="288">
          <cell r="O288" t="str">
            <v>R</v>
          </cell>
          <cell r="P288" t="str">
            <v>NNNPM</v>
          </cell>
          <cell r="Q288">
            <v>48</v>
          </cell>
          <cell r="S288">
            <v>3.19</v>
          </cell>
          <cell r="T288">
            <v>3.24</v>
          </cell>
          <cell r="U288">
            <v>3.24</v>
          </cell>
          <cell r="V288">
            <v>1.5699999999999999E-2</v>
          </cell>
          <cell r="W288">
            <v>1397</v>
          </cell>
          <cell r="X288">
            <v>0.25</v>
          </cell>
          <cell r="Y288">
            <v>1294</v>
          </cell>
          <cell r="AA288">
            <v>0</v>
          </cell>
          <cell r="AD288">
            <v>0</v>
          </cell>
          <cell r="AE288">
            <v>0</v>
          </cell>
          <cell r="AF288">
            <v>4024</v>
          </cell>
          <cell r="AG288">
            <v>0.06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3</v>
          </cell>
          <cell r="AY288" t="str">
            <v>Rent &amp; Expenses</v>
          </cell>
        </row>
        <row r="289">
          <cell r="O289" t="str">
            <v>R</v>
          </cell>
          <cell r="P289" t="str">
            <v>NNNPM</v>
          </cell>
          <cell r="Q289">
            <v>36</v>
          </cell>
          <cell r="R289">
            <v>0</v>
          </cell>
          <cell r="S289">
            <v>2.73</v>
          </cell>
          <cell r="T289">
            <v>2.93</v>
          </cell>
          <cell r="U289">
            <v>2.93</v>
          </cell>
          <cell r="V289">
            <v>7.3300000000000004E-2</v>
          </cell>
          <cell r="W289">
            <v>989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3</v>
          </cell>
          <cell r="AY289" t="str">
            <v>Rent &amp; Expenses</v>
          </cell>
        </row>
        <row r="290">
          <cell r="O290" t="str">
            <v>R</v>
          </cell>
          <cell r="P290" t="str">
            <v>NNNPM</v>
          </cell>
          <cell r="Q290">
            <v>36</v>
          </cell>
          <cell r="S290">
            <v>2.06</v>
          </cell>
          <cell r="T290">
            <v>2.2400000000000002</v>
          </cell>
          <cell r="U290">
            <v>2.2400000000000002</v>
          </cell>
          <cell r="V290">
            <v>8.7400000000000005E-2</v>
          </cell>
          <cell r="W290">
            <v>3238</v>
          </cell>
          <cell r="X290">
            <v>1</v>
          </cell>
          <cell r="Y290">
            <v>17344</v>
          </cell>
          <cell r="Z290">
            <v>0</v>
          </cell>
          <cell r="AA290">
            <v>0</v>
          </cell>
          <cell r="AD290">
            <v>0</v>
          </cell>
          <cell r="AE290">
            <v>0</v>
          </cell>
          <cell r="AF290">
            <v>6993</v>
          </cell>
          <cell r="AG290">
            <v>0.06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3</v>
          </cell>
          <cell r="AY290" t="str">
            <v>Rent &amp; Expenses</v>
          </cell>
        </row>
        <row r="291">
          <cell r="O291" t="str">
            <v>N</v>
          </cell>
          <cell r="P291" t="str">
            <v>NNNPM</v>
          </cell>
          <cell r="Q291">
            <v>24</v>
          </cell>
          <cell r="S291">
            <v>2.8</v>
          </cell>
          <cell r="T291">
            <v>2.8</v>
          </cell>
          <cell r="U291">
            <v>2.8</v>
          </cell>
          <cell r="V291">
            <v>0</v>
          </cell>
          <cell r="W291">
            <v>1669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D291">
            <v>0</v>
          </cell>
          <cell r="AE291">
            <v>0</v>
          </cell>
          <cell r="AF291">
            <v>2403</v>
          </cell>
          <cell r="AG291">
            <v>0.06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3</v>
          </cell>
          <cell r="AY291" t="str">
            <v>Rent &amp; Expenses</v>
          </cell>
        </row>
        <row r="292">
          <cell r="O292" t="str">
            <v>N</v>
          </cell>
          <cell r="P292" t="str">
            <v>NNNPM</v>
          </cell>
          <cell r="Q292">
            <v>60</v>
          </cell>
          <cell r="S292">
            <v>3.84</v>
          </cell>
          <cell r="T292">
            <v>2.88</v>
          </cell>
          <cell r="U292">
            <v>2.88</v>
          </cell>
          <cell r="V292">
            <v>-0.25</v>
          </cell>
          <cell r="W292">
            <v>15520</v>
          </cell>
          <cell r="X292">
            <v>0.5</v>
          </cell>
          <cell r="Y292">
            <v>32333</v>
          </cell>
          <cell r="AA292">
            <v>0</v>
          </cell>
          <cell r="AD292">
            <v>0</v>
          </cell>
          <cell r="AE292">
            <v>0</v>
          </cell>
          <cell r="AF292">
            <v>55871</v>
          </cell>
          <cell r="AG292">
            <v>0.06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3</v>
          </cell>
          <cell r="AY292" t="str">
            <v>Rent &amp; Expenses</v>
          </cell>
        </row>
        <row r="293">
          <cell r="O293" t="str">
            <v>R</v>
          </cell>
          <cell r="P293" t="str">
            <v>NNNPM</v>
          </cell>
          <cell r="Q293">
            <v>60</v>
          </cell>
          <cell r="S293">
            <v>3.76</v>
          </cell>
          <cell r="T293">
            <v>3.96</v>
          </cell>
          <cell r="U293">
            <v>3.96</v>
          </cell>
          <cell r="V293">
            <v>5.3199999999999997E-2</v>
          </cell>
          <cell r="W293">
            <v>20736</v>
          </cell>
          <cell r="X293">
            <v>1</v>
          </cell>
          <cell r="Y293">
            <v>62835</v>
          </cell>
          <cell r="AA293">
            <v>0</v>
          </cell>
          <cell r="AD293">
            <v>0</v>
          </cell>
          <cell r="AE293">
            <v>0</v>
          </cell>
          <cell r="AF293">
            <v>74648</v>
          </cell>
          <cell r="AG293">
            <v>0.06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3</v>
          </cell>
          <cell r="AY293" t="str">
            <v>Rent &amp; Expenses</v>
          </cell>
        </row>
        <row r="294">
          <cell r="O294" t="str">
            <v>R</v>
          </cell>
          <cell r="P294" t="str">
            <v>NNNPM</v>
          </cell>
          <cell r="Q294">
            <v>60</v>
          </cell>
          <cell r="S294">
            <v>5.33</v>
          </cell>
          <cell r="T294">
            <v>5.43</v>
          </cell>
          <cell r="U294">
            <v>5.43</v>
          </cell>
          <cell r="V294">
            <v>1.8800000000000001E-2</v>
          </cell>
          <cell r="W294">
            <v>6018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D294">
            <v>0</v>
          </cell>
          <cell r="AE294">
            <v>0</v>
          </cell>
          <cell r="AF294">
            <v>19499</v>
          </cell>
          <cell r="AG294">
            <v>5.3999999999999999E-2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3</v>
          </cell>
          <cell r="AY294" t="str">
            <v>Rent &amp; Expenses</v>
          </cell>
        </row>
        <row r="295">
          <cell r="O295" t="str">
            <v>N</v>
          </cell>
          <cell r="P295" t="str">
            <v>NNNPM</v>
          </cell>
          <cell r="Q295">
            <v>54</v>
          </cell>
          <cell r="S295">
            <v>4.88</v>
          </cell>
          <cell r="T295">
            <v>5.44</v>
          </cell>
          <cell r="U295">
            <v>5.44</v>
          </cell>
          <cell r="V295">
            <v>0.1148</v>
          </cell>
          <cell r="W295">
            <v>1809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3</v>
          </cell>
          <cell r="AY295" t="str">
            <v>Rent &amp; Expenses</v>
          </cell>
        </row>
        <row r="296">
          <cell r="O296" t="str">
            <v>R</v>
          </cell>
          <cell r="P296" t="str">
            <v>NNNPM</v>
          </cell>
          <cell r="Q296">
            <v>36</v>
          </cell>
          <cell r="S296">
            <v>3.43</v>
          </cell>
          <cell r="T296">
            <v>3.6</v>
          </cell>
          <cell r="U296">
            <v>3.6</v>
          </cell>
          <cell r="V296">
            <v>4.9599999999999998E-2</v>
          </cell>
          <cell r="W296">
            <v>4440</v>
          </cell>
          <cell r="X296">
            <v>0.5</v>
          </cell>
          <cell r="Y296">
            <v>7400</v>
          </cell>
          <cell r="AA296">
            <v>0</v>
          </cell>
          <cell r="AD296">
            <v>0</v>
          </cell>
          <cell r="AE296">
            <v>0</v>
          </cell>
          <cell r="AF296">
            <v>9590</v>
          </cell>
          <cell r="AG296">
            <v>0.06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3</v>
          </cell>
          <cell r="AY296" t="str">
            <v>Rent &amp; Expenses</v>
          </cell>
        </row>
        <row r="297">
          <cell r="O297" t="str">
            <v>N</v>
          </cell>
          <cell r="P297" t="str">
            <v>NNNPM</v>
          </cell>
          <cell r="Q297">
            <v>60</v>
          </cell>
          <cell r="S297">
            <v>3.74</v>
          </cell>
          <cell r="T297">
            <v>3.74</v>
          </cell>
          <cell r="U297">
            <v>3.74</v>
          </cell>
          <cell r="V297">
            <v>0</v>
          </cell>
          <cell r="W297">
            <v>23948</v>
          </cell>
          <cell r="X297">
            <v>1.25</v>
          </cell>
          <cell r="Y297">
            <v>96050</v>
          </cell>
          <cell r="Z297">
            <v>0</v>
          </cell>
          <cell r="AA297">
            <v>0</v>
          </cell>
          <cell r="AD297">
            <v>0</v>
          </cell>
          <cell r="AE297">
            <v>0</v>
          </cell>
          <cell r="AF297">
            <v>86214</v>
          </cell>
          <cell r="AG297">
            <v>0.06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3</v>
          </cell>
          <cell r="AY297" t="str">
            <v>Rent &amp; Expenses</v>
          </cell>
        </row>
        <row r="298">
          <cell r="O298" t="str">
            <v>N</v>
          </cell>
          <cell r="P298" t="str">
            <v>NNNPM</v>
          </cell>
          <cell r="Q298">
            <v>60</v>
          </cell>
          <cell r="S298">
            <v>3.7</v>
          </cell>
          <cell r="T298">
            <v>3.3</v>
          </cell>
          <cell r="U298">
            <v>3.3</v>
          </cell>
          <cell r="V298">
            <v>-0.1081</v>
          </cell>
          <cell r="W298">
            <v>6919</v>
          </cell>
          <cell r="X298">
            <v>1</v>
          </cell>
          <cell r="Y298">
            <v>25160</v>
          </cell>
          <cell r="AA298">
            <v>0</v>
          </cell>
          <cell r="AD298">
            <v>0</v>
          </cell>
          <cell r="AE298">
            <v>0</v>
          </cell>
          <cell r="AF298">
            <v>24908</v>
          </cell>
          <cell r="AG298">
            <v>0.06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3</v>
          </cell>
          <cell r="AY298" t="str">
            <v>Rent &amp; Expenses</v>
          </cell>
        </row>
        <row r="299">
          <cell r="O299" t="str">
            <v>R</v>
          </cell>
          <cell r="P299" t="str">
            <v>NNNPM</v>
          </cell>
          <cell r="Q299">
            <v>36</v>
          </cell>
          <cell r="S299">
            <v>4.38</v>
          </cell>
          <cell r="T299">
            <v>4.7699999999999996</v>
          </cell>
          <cell r="U299">
            <v>4.7699999999999996</v>
          </cell>
          <cell r="V299">
            <v>8.8999999999999996E-2</v>
          </cell>
          <cell r="W299">
            <v>8626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D299">
            <v>0</v>
          </cell>
          <cell r="AE299">
            <v>0</v>
          </cell>
          <cell r="AF299">
            <v>16147</v>
          </cell>
          <cell r="AG299">
            <v>5.1999999999999998E-2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3</v>
          </cell>
          <cell r="AY299" t="str">
            <v>Rent &amp; Expenses</v>
          </cell>
        </row>
        <row r="300">
          <cell r="O300" t="str">
            <v>N</v>
          </cell>
          <cell r="P300" t="str">
            <v>NNNPM</v>
          </cell>
          <cell r="Q300">
            <v>48</v>
          </cell>
          <cell r="S300">
            <v>2.93</v>
          </cell>
          <cell r="T300">
            <v>3.12</v>
          </cell>
          <cell r="U300">
            <v>3.12</v>
          </cell>
          <cell r="V300">
            <v>6.4799999999999996E-2</v>
          </cell>
          <cell r="W300">
            <v>11284</v>
          </cell>
          <cell r="X300">
            <v>1.5</v>
          </cell>
          <cell r="Y300">
            <v>65100</v>
          </cell>
          <cell r="AA300">
            <v>0</v>
          </cell>
          <cell r="AD300">
            <v>0</v>
          </cell>
          <cell r="AE300">
            <v>0</v>
          </cell>
          <cell r="AF300">
            <v>32498</v>
          </cell>
          <cell r="AG300">
            <v>0.06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3</v>
          </cell>
          <cell r="AY300" t="str">
            <v>Rent &amp; Expenses</v>
          </cell>
        </row>
        <row r="301">
          <cell r="O301" t="str">
            <v>R</v>
          </cell>
          <cell r="P301" t="str">
            <v>NNNPM</v>
          </cell>
          <cell r="Q301">
            <v>60</v>
          </cell>
          <cell r="S301">
            <v>3.95</v>
          </cell>
          <cell r="T301">
            <v>3.76</v>
          </cell>
          <cell r="U301">
            <v>3.76</v>
          </cell>
          <cell r="V301">
            <v>-4.8099999999999997E-2</v>
          </cell>
          <cell r="W301">
            <v>6799</v>
          </cell>
          <cell r="X301">
            <v>0.5</v>
          </cell>
          <cell r="Y301">
            <v>10850</v>
          </cell>
          <cell r="Z301">
            <v>0</v>
          </cell>
          <cell r="AA301">
            <v>0</v>
          </cell>
          <cell r="AD301">
            <v>0</v>
          </cell>
          <cell r="AE301">
            <v>0</v>
          </cell>
          <cell r="AF301">
            <v>24478</v>
          </cell>
          <cell r="AG301">
            <v>0.06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3</v>
          </cell>
          <cell r="AY301" t="str">
            <v>Rent &amp; Expenses</v>
          </cell>
        </row>
        <row r="302">
          <cell r="O302" t="str">
            <v>N</v>
          </cell>
          <cell r="P302" t="str">
            <v>NNNPM</v>
          </cell>
          <cell r="Q302">
            <v>60</v>
          </cell>
          <cell r="S302">
            <v>3.69</v>
          </cell>
          <cell r="T302">
            <v>3.5</v>
          </cell>
          <cell r="U302">
            <v>3.5</v>
          </cell>
          <cell r="V302">
            <v>-5.1499999999999997E-2</v>
          </cell>
          <cell r="W302">
            <v>14467</v>
          </cell>
          <cell r="X302">
            <v>1</v>
          </cell>
          <cell r="Y302">
            <v>49600</v>
          </cell>
          <cell r="AA302">
            <v>0</v>
          </cell>
          <cell r="AD302">
            <v>0</v>
          </cell>
          <cell r="AE302">
            <v>0</v>
          </cell>
          <cell r="AF302">
            <v>52080</v>
          </cell>
          <cell r="AG302">
            <v>0.06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3</v>
          </cell>
          <cell r="AY302" t="str">
            <v>Rent &amp; Expenses</v>
          </cell>
        </row>
        <row r="303">
          <cell r="O303" t="str">
            <v>N</v>
          </cell>
          <cell r="P303" t="str">
            <v>NNNPM</v>
          </cell>
          <cell r="Q303">
            <v>36</v>
          </cell>
          <cell r="S303">
            <v>3.06</v>
          </cell>
          <cell r="T303">
            <v>3.12</v>
          </cell>
          <cell r="U303">
            <v>3.12</v>
          </cell>
          <cell r="V303">
            <v>1.9599999999999999E-2</v>
          </cell>
          <cell r="W303">
            <v>8320</v>
          </cell>
          <cell r="X303">
            <v>0.75</v>
          </cell>
          <cell r="Y303">
            <v>24000</v>
          </cell>
          <cell r="AA303">
            <v>0</v>
          </cell>
          <cell r="AD303">
            <v>0</v>
          </cell>
          <cell r="AE303">
            <v>0</v>
          </cell>
          <cell r="AF303">
            <v>17971</v>
          </cell>
          <cell r="AG303">
            <v>0.06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3</v>
          </cell>
          <cell r="AY303" t="str">
            <v>Rent &amp; Expenses</v>
          </cell>
        </row>
        <row r="304">
          <cell r="O304" t="str">
            <v>R</v>
          </cell>
          <cell r="P304" t="str">
            <v>NNNPM</v>
          </cell>
          <cell r="Q304">
            <v>12</v>
          </cell>
          <cell r="S304">
            <v>3.66</v>
          </cell>
          <cell r="T304">
            <v>3.96</v>
          </cell>
          <cell r="U304">
            <v>3.96</v>
          </cell>
          <cell r="V304">
            <v>8.2000000000000003E-2</v>
          </cell>
          <cell r="W304">
            <v>10560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3</v>
          </cell>
          <cell r="AY304" t="str">
            <v>Rent &amp; Expenses</v>
          </cell>
        </row>
        <row r="305">
          <cell r="O305" t="str">
            <v>N</v>
          </cell>
          <cell r="P305" t="str">
            <v>NNNPM</v>
          </cell>
          <cell r="Q305">
            <v>48</v>
          </cell>
          <cell r="S305">
            <v>3.86</v>
          </cell>
          <cell r="T305">
            <v>3.4</v>
          </cell>
          <cell r="U305">
            <v>3.4</v>
          </cell>
          <cell r="V305">
            <v>-0.1192</v>
          </cell>
          <cell r="W305">
            <v>7707</v>
          </cell>
          <cell r="X305">
            <v>0.5</v>
          </cell>
          <cell r="Y305">
            <v>13600</v>
          </cell>
          <cell r="AA305">
            <v>0</v>
          </cell>
          <cell r="AD305">
            <v>0</v>
          </cell>
          <cell r="AE305">
            <v>0</v>
          </cell>
          <cell r="AF305">
            <v>22195</v>
          </cell>
          <cell r="AG305">
            <v>0.06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3</v>
          </cell>
          <cell r="AY305" t="str">
            <v>Rent &amp; Expenses</v>
          </cell>
        </row>
        <row r="306">
          <cell r="O306" t="str">
            <v>N</v>
          </cell>
          <cell r="P306" t="str">
            <v>NNNPM</v>
          </cell>
          <cell r="Q306">
            <v>36</v>
          </cell>
          <cell r="R306">
            <v>0</v>
          </cell>
          <cell r="S306">
            <v>3.6</v>
          </cell>
          <cell r="T306">
            <v>3.37</v>
          </cell>
          <cell r="U306">
            <v>3.37</v>
          </cell>
          <cell r="V306">
            <v>-6.3899999999999998E-2</v>
          </cell>
          <cell r="W306">
            <v>10672</v>
          </cell>
          <cell r="X306">
            <v>1.32</v>
          </cell>
          <cell r="Y306">
            <v>50160</v>
          </cell>
          <cell r="Z306">
            <v>0</v>
          </cell>
          <cell r="AA306">
            <v>0</v>
          </cell>
          <cell r="AD306">
            <v>0</v>
          </cell>
          <cell r="AE306">
            <v>0</v>
          </cell>
          <cell r="AF306">
            <v>20746</v>
          </cell>
          <cell r="AG306">
            <v>5.3999999999999999E-2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3</v>
          </cell>
          <cell r="AY306" t="str">
            <v>Rent &amp; Expenses</v>
          </cell>
        </row>
        <row r="307">
          <cell r="O307" t="str">
            <v>R</v>
          </cell>
          <cell r="P307" t="str">
            <v>NNNPM</v>
          </cell>
          <cell r="Q307">
            <v>35</v>
          </cell>
          <cell r="S307">
            <v>3.11</v>
          </cell>
          <cell r="T307">
            <v>3.11</v>
          </cell>
          <cell r="U307">
            <v>3.11</v>
          </cell>
          <cell r="V307">
            <v>0</v>
          </cell>
          <cell r="W307">
            <v>13788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3</v>
          </cell>
          <cell r="AY307" t="str">
            <v>Rent &amp; Expenses</v>
          </cell>
        </row>
        <row r="308">
          <cell r="O308" t="str">
            <v>R</v>
          </cell>
          <cell r="P308" t="str">
            <v>NNNPM</v>
          </cell>
          <cell r="Q308">
            <v>60</v>
          </cell>
          <cell r="S308">
            <v>3.1</v>
          </cell>
          <cell r="T308">
            <v>3.1</v>
          </cell>
          <cell r="U308">
            <v>3.1</v>
          </cell>
          <cell r="V308">
            <v>0</v>
          </cell>
          <cell r="W308">
            <v>16533</v>
          </cell>
          <cell r="X308">
            <v>1</v>
          </cell>
          <cell r="Y308">
            <v>64000</v>
          </cell>
          <cell r="Z308">
            <v>0</v>
          </cell>
          <cell r="AA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3</v>
          </cell>
          <cell r="AY308" t="str">
            <v>Rent &amp; Expenses</v>
          </cell>
        </row>
        <row r="309">
          <cell r="O309" t="str">
            <v>N</v>
          </cell>
          <cell r="P309" t="str">
            <v>Gross</v>
          </cell>
          <cell r="Q309">
            <v>6</v>
          </cell>
          <cell r="S309">
            <v>3.45</v>
          </cell>
          <cell r="T309">
            <v>4.99</v>
          </cell>
          <cell r="U309">
            <v>3.77</v>
          </cell>
          <cell r="V309">
            <v>9.2799999999999994E-2</v>
          </cell>
          <cell r="W309">
            <v>13307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D309">
            <v>0</v>
          </cell>
          <cell r="AE309">
            <v>0</v>
          </cell>
          <cell r="AF309">
            <v>3194</v>
          </cell>
          <cell r="AG309">
            <v>0.04</v>
          </cell>
          <cell r="AH309">
            <v>1597</v>
          </cell>
          <cell r="AI309">
            <v>0.02</v>
          </cell>
          <cell r="AJ309">
            <v>0.77</v>
          </cell>
          <cell r="AK309">
            <v>7.0000000000000007E-2</v>
          </cell>
          <cell r="AL309">
            <v>0.26</v>
          </cell>
          <cell r="AM309">
            <v>0</v>
          </cell>
          <cell r="AN309">
            <v>0</v>
          </cell>
          <cell r="AO309">
            <v>0.12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3</v>
          </cell>
          <cell r="AY309" t="str">
            <v>Rent &amp; Expenses</v>
          </cell>
        </row>
        <row r="310">
          <cell r="O310" t="str">
            <v>N</v>
          </cell>
          <cell r="P310" t="str">
            <v>NNNPM</v>
          </cell>
          <cell r="Q310">
            <v>48</v>
          </cell>
          <cell r="S310">
            <v>3.43</v>
          </cell>
          <cell r="T310">
            <v>3.2</v>
          </cell>
          <cell r="U310">
            <v>3.2</v>
          </cell>
          <cell r="V310">
            <v>-6.7100000000000007E-2</v>
          </cell>
          <cell r="W310">
            <v>8533</v>
          </cell>
          <cell r="X310">
            <v>0.53</v>
          </cell>
          <cell r="Y310">
            <v>16960</v>
          </cell>
          <cell r="Z310">
            <v>0</v>
          </cell>
          <cell r="AA310">
            <v>0</v>
          </cell>
          <cell r="AD310">
            <v>0</v>
          </cell>
          <cell r="AE310">
            <v>0</v>
          </cell>
          <cell r="AF310">
            <v>16384</v>
          </cell>
          <cell r="AG310">
            <v>0.04</v>
          </cell>
          <cell r="AH310">
            <v>8192</v>
          </cell>
          <cell r="AI310">
            <v>0.02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3</v>
          </cell>
          <cell r="AY310" t="str">
            <v>Rent &amp; Expenses</v>
          </cell>
        </row>
        <row r="311">
          <cell r="O311" t="str">
            <v>N</v>
          </cell>
          <cell r="P311" t="str">
            <v>NNNPM</v>
          </cell>
          <cell r="Q311">
            <v>60</v>
          </cell>
          <cell r="S311">
            <v>0</v>
          </cell>
          <cell r="T311">
            <v>5.46</v>
          </cell>
          <cell r="U311">
            <v>5.46</v>
          </cell>
          <cell r="V311">
            <v>0</v>
          </cell>
          <cell r="W311">
            <v>9406</v>
          </cell>
          <cell r="X311">
            <v>0</v>
          </cell>
          <cell r="Y311">
            <v>0</v>
          </cell>
          <cell r="Z311">
            <v>6</v>
          </cell>
          <cell r="AA311">
            <v>124038</v>
          </cell>
          <cell r="AD311">
            <v>0</v>
          </cell>
          <cell r="AE311">
            <v>0</v>
          </cell>
          <cell r="AF311">
            <v>33862</v>
          </cell>
          <cell r="AG311">
            <v>0.06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3</v>
          </cell>
          <cell r="AY311" t="str">
            <v>Rent &amp; Expenses</v>
          </cell>
        </row>
        <row r="312">
          <cell r="O312" t="str">
            <v>N</v>
          </cell>
          <cell r="P312" t="str">
            <v>NNNPM</v>
          </cell>
          <cell r="Q312">
            <v>36</v>
          </cell>
          <cell r="R312">
            <v>0</v>
          </cell>
          <cell r="S312">
            <v>3.05</v>
          </cell>
          <cell r="T312">
            <v>2.3199999999999998</v>
          </cell>
          <cell r="U312">
            <v>2.3199999999999998</v>
          </cell>
          <cell r="V312">
            <v>-0.23930000000000001</v>
          </cell>
          <cell r="W312">
            <v>6780</v>
          </cell>
          <cell r="X312">
            <v>1</v>
          </cell>
          <cell r="Y312">
            <v>35070</v>
          </cell>
          <cell r="Z312">
            <v>0</v>
          </cell>
          <cell r="AA312">
            <v>0</v>
          </cell>
          <cell r="AD312">
            <v>0</v>
          </cell>
          <cell r="AE312">
            <v>0</v>
          </cell>
          <cell r="AF312">
            <v>14645</v>
          </cell>
          <cell r="AG312">
            <v>0.06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3</v>
          </cell>
          <cell r="AY312" t="str">
            <v>Rent &amp; Expenses</v>
          </cell>
        </row>
        <row r="313">
          <cell r="O313" t="str">
            <v>R</v>
          </cell>
          <cell r="P313" t="str">
            <v>NNNPM</v>
          </cell>
          <cell r="Q313">
            <v>60</v>
          </cell>
          <cell r="R313">
            <v>0</v>
          </cell>
          <cell r="S313">
            <v>3.42</v>
          </cell>
          <cell r="T313">
            <v>2.75</v>
          </cell>
          <cell r="U313">
            <v>2.75</v>
          </cell>
          <cell r="V313">
            <v>-0.19589999999999999</v>
          </cell>
          <cell r="W313">
            <v>8037</v>
          </cell>
          <cell r="X313">
            <v>0.75</v>
          </cell>
          <cell r="Y313">
            <v>26303</v>
          </cell>
          <cell r="Z313">
            <v>0</v>
          </cell>
          <cell r="AA313">
            <v>0</v>
          </cell>
          <cell r="AD313">
            <v>0</v>
          </cell>
          <cell r="AE313">
            <v>0</v>
          </cell>
          <cell r="AF313">
            <v>28933</v>
          </cell>
          <cell r="AG313">
            <v>0.06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3</v>
          </cell>
          <cell r="AY313" t="str">
            <v>Rent &amp; Expenses</v>
          </cell>
        </row>
        <row r="314">
          <cell r="O314" t="str">
            <v>R</v>
          </cell>
          <cell r="P314" t="str">
            <v>NNNPM</v>
          </cell>
          <cell r="Q314">
            <v>12</v>
          </cell>
          <cell r="R314">
            <v>0</v>
          </cell>
          <cell r="S314">
            <v>3.58</v>
          </cell>
          <cell r="T314">
            <v>3.7</v>
          </cell>
          <cell r="U314">
            <v>3.7</v>
          </cell>
          <cell r="V314">
            <v>3.3500000000000002E-2</v>
          </cell>
          <cell r="W314">
            <v>2683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D314">
            <v>0</v>
          </cell>
          <cell r="AE314">
            <v>0</v>
          </cell>
          <cell r="AF314">
            <v>1931</v>
          </cell>
          <cell r="AG314">
            <v>0.06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3</v>
          </cell>
          <cell r="AY314" t="str">
            <v>Rent &amp; Expenses</v>
          </cell>
        </row>
        <row r="315">
          <cell r="O315" t="str">
            <v>N</v>
          </cell>
          <cell r="P315" t="str">
            <v>NNNPM</v>
          </cell>
          <cell r="Q315">
            <v>36</v>
          </cell>
          <cell r="R315">
            <v>0</v>
          </cell>
          <cell r="S315">
            <v>2.81</v>
          </cell>
          <cell r="T315">
            <v>2.64</v>
          </cell>
          <cell r="U315">
            <v>2.64</v>
          </cell>
          <cell r="V315">
            <v>-6.0499999999999998E-2</v>
          </cell>
          <cell r="W315">
            <v>1898</v>
          </cell>
          <cell r="X315">
            <v>1</v>
          </cell>
          <cell r="Y315">
            <v>8625</v>
          </cell>
          <cell r="Z315">
            <v>0</v>
          </cell>
          <cell r="AA315">
            <v>0</v>
          </cell>
          <cell r="AD315">
            <v>0</v>
          </cell>
          <cell r="AE315">
            <v>0</v>
          </cell>
          <cell r="AF315">
            <v>4099</v>
          </cell>
          <cell r="AG315">
            <v>0.06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3</v>
          </cell>
          <cell r="AY315" t="str">
            <v>Rent &amp; Expenses</v>
          </cell>
        </row>
        <row r="316">
          <cell r="O316" t="str">
            <v>N</v>
          </cell>
          <cell r="P316" t="str">
            <v>NNNPM</v>
          </cell>
          <cell r="Q316">
            <v>36</v>
          </cell>
          <cell r="S316">
            <v>2.83</v>
          </cell>
          <cell r="T316">
            <v>2.64</v>
          </cell>
          <cell r="U316">
            <v>2.64</v>
          </cell>
          <cell r="V316">
            <v>-6.7100000000000007E-2</v>
          </cell>
          <cell r="W316">
            <v>1903</v>
          </cell>
          <cell r="X316">
            <v>1</v>
          </cell>
          <cell r="Y316">
            <v>8650</v>
          </cell>
          <cell r="Z316">
            <v>0</v>
          </cell>
          <cell r="AA316">
            <v>0</v>
          </cell>
          <cell r="AD316">
            <v>0</v>
          </cell>
          <cell r="AE316">
            <v>0</v>
          </cell>
          <cell r="AF316">
            <v>4110</v>
          </cell>
          <cell r="AG316">
            <v>0.06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3</v>
          </cell>
          <cell r="AY316" t="str">
            <v>Rent &amp; Expenses</v>
          </cell>
        </row>
        <row r="317">
          <cell r="O317" t="str">
            <v>R</v>
          </cell>
          <cell r="P317" t="str">
            <v>NNNPM</v>
          </cell>
          <cell r="Q317">
            <v>36</v>
          </cell>
          <cell r="R317">
            <v>0</v>
          </cell>
          <cell r="S317">
            <v>2.8</v>
          </cell>
          <cell r="T317">
            <v>2.88</v>
          </cell>
          <cell r="U317">
            <v>2.88</v>
          </cell>
          <cell r="V317">
            <v>2.86E-2</v>
          </cell>
          <cell r="W317">
            <v>2113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3</v>
          </cell>
          <cell r="AY317" t="str">
            <v>Rent &amp; Expenses</v>
          </cell>
        </row>
        <row r="318">
          <cell r="O318" t="str">
            <v>R</v>
          </cell>
          <cell r="P318" t="str">
            <v>NNNPM</v>
          </cell>
          <cell r="Q318">
            <v>36</v>
          </cell>
          <cell r="R318">
            <v>0</v>
          </cell>
          <cell r="S318">
            <v>4.08</v>
          </cell>
          <cell r="T318">
            <v>4.32</v>
          </cell>
          <cell r="U318">
            <v>4.32</v>
          </cell>
          <cell r="V318">
            <v>5.8799999999999998E-2</v>
          </cell>
          <cell r="W318">
            <v>1872</v>
          </cell>
          <cell r="X318">
            <v>0.25</v>
          </cell>
          <cell r="Y318">
            <v>1300</v>
          </cell>
          <cell r="Z318">
            <v>0</v>
          </cell>
          <cell r="AA318">
            <v>0</v>
          </cell>
          <cell r="AD318">
            <v>0</v>
          </cell>
          <cell r="AE318">
            <v>0</v>
          </cell>
          <cell r="AF318">
            <v>4044</v>
          </cell>
          <cell r="AG318">
            <v>0.06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3</v>
          </cell>
          <cell r="AY318" t="str">
            <v>Rent &amp; Expenses</v>
          </cell>
        </row>
        <row r="319">
          <cell r="O319" t="str">
            <v>N</v>
          </cell>
          <cell r="P319" t="str">
            <v>NNNPM</v>
          </cell>
          <cell r="Q319">
            <v>48</v>
          </cell>
          <cell r="S319">
            <v>3.02</v>
          </cell>
          <cell r="T319">
            <v>2.88</v>
          </cell>
          <cell r="U319">
            <v>2.88</v>
          </cell>
          <cell r="V319">
            <v>-4.6399999999999997E-2</v>
          </cell>
          <cell r="W319">
            <v>5127</v>
          </cell>
          <cell r="X319">
            <v>1</v>
          </cell>
          <cell r="Y319">
            <v>21362</v>
          </cell>
          <cell r="AA319">
            <v>0</v>
          </cell>
          <cell r="AD319">
            <v>0</v>
          </cell>
          <cell r="AE319">
            <v>0</v>
          </cell>
          <cell r="AF319">
            <v>14765</v>
          </cell>
          <cell r="AG319">
            <v>0.06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3</v>
          </cell>
          <cell r="AY319" t="str">
            <v>Rent &amp; Expenses</v>
          </cell>
        </row>
        <row r="320">
          <cell r="O320" t="str">
            <v>R</v>
          </cell>
          <cell r="P320" t="str">
            <v>NNNPM</v>
          </cell>
          <cell r="Q320">
            <v>12</v>
          </cell>
          <cell r="S320">
            <v>3.54</v>
          </cell>
          <cell r="T320">
            <v>3.66</v>
          </cell>
          <cell r="U320">
            <v>3.66</v>
          </cell>
          <cell r="V320">
            <v>3.39E-2</v>
          </cell>
          <cell r="W320">
            <v>1833</v>
          </cell>
          <cell r="X320">
            <v>0</v>
          </cell>
          <cell r="Y320">
            <v>0</v>
          </cell>
          <cell r="AA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3</v>
          </cell>
          <cell r="AY320" t="str">
            <v>Rent &amp; Expenses</v>
          </cell>
        </row>
        <row r="321">
          <cell r="O321" t="str">
            <v>R</v>
          </cell>
          <cell r="P321" t="str">
            <v>NNNPM</v>
          </cell>
          <cell r="Q321">
            <v>36</v>
          </cell>
          <cell r="S321">
            <v>4.1399999999999997</v>
          </cell>
          <cell r="T321">
            <v>4.1399999999999997</v>
          </cell>
          <cell r="U321">
            <v>4.1399999999999997</v>
          </cell>
          <cell r="V321">
            <v>0</v>
          </cell>
          <cell r="W321">
            <v>1858</v>
          </cell>
          <cell r="X321">
            <v>0.5</v>
          </cell>
          <cell r="Y321">
            <v>2693</v>
          </cell>
          <cell r="AA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3</v>
          </cell>
          <cell r="AY321" t="str">
            <v>Rent &amp; Expenses</v>
          </cell>
        </row>
        <row r="322">
          <cell r="O322" t="str">
            <v>N</v>
          </cell>
          <cell r="P322" t="str">
            <v>NNNPM</v>
          </cell>
          <cell r="Q322">
            <v>36</v>
          </cell>
          <cell r="R322">
            <v>0</v>
          </cell>
          <cell r="S322">
            <v>4.54</v>
          </cell>
          <cell r="T322">
            <v>4.54</v>
          </cell>
          <cell r="U322">
            <v>4.54</v>
          </cell>
          <cell r="V322">
            <v>0</v>
          </cell>
          <cell r="W322">
            <v>2951</v>
          </cell>
          <cell r="X322">
            <v>1</v>
          </cell>
          <cell r="Y322">
            <v>7800</v>
          </cell>
          <cell r="Z322">
            <v>0</v>
          </cell>
          <cell r="AA322">
            <v>0</v>
          </cell>
          <cell r="AD322">
            <v>0</v>
          </cell>
          <cell r="AE322">
            <v>0</v>
          </cell>
          <cell r="AF322">
            <v>5843</v>
          </cell>
          <cell r="AG322">
            <v>5.5E-2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3</v>
          </cell>
          <cell r="AY322" t="str">
            <v>Rent &amp; Expenses</v>
          </cell>
        </row>
        <row r="323">
          <cell r="O323" t="str">
            <v>N</v>
          </cell>
          <cell r="P323" t="str">
            <v>NNNPM</v>
          </cell>
          <cell r="Q323">
            <v>36</v>
          </cell>
          <cell r="R323">
            <v>0</v>
          </cell>
          <cell r="S323">
            <v>5.63</v>
          </cell>
          <cell r="T323">
            <v>5.04</v>
          </cell>
          <cell r="U323">
            <v>5.04</v>
          </cell>
          <cell r="V323">
            <v>-0.1048</v>
          </cell>
          <cell r="W323">
            <v>1516</v>
          </cell>
          <cell r="X323">
            <v>1</v>
          </cell>
          <cell r="Y323">
            <v>3610</v>
          </cell>
          <cell r="Z323">
            <v>0</v>
          </cell>
          <cell r="AA323">
            <v>0</v>
          </cell>
          <cell r="AD323">
            <v>0</v>
          </cell>
          <cell r="AE323">
            <v>0</v>
          </cell>
          <cell r="AF323">
            <v>3275</v>
          </cell>
          <cell r="AG323">
            <v>0.06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3</v>
          </cell>
          <cell r="AY323" t="str">
            <v>Rent &amp; Expenses</v>
          </cell>
        </row>
        <row r="324">
          <cell r="O324" t="str">
            <v>N</v>
          </cell>
          <cell r="P324" t="str">
            <v>Gross</v>
          </cell>
          <cell r="Q324">
            <v>5</v>
          </cell>
          <cell r="S324">
            <v>2.95</v>
          </cell>
          <cell r="T324">
            <v>2.2400000000000002</v>
          </cell>
          <cell r="U324">
            <v>2.2400000000000002</v>
          </cell>
          <cell r="V324">
            <v>-0.2407</v>
          </cell>
          <cell r="W324">
            <v>5688</v>
          </cell>
          <cell r="X324">
            <v>2.12</v>
          </cell>
          <cell r="Y324">
            <v>64603</v>
          </cell>
          <cell r="Z324">
            <v>0</v>
          </cell>
          <cell r="AA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3</v>
          </cell>
          <cell r="AY324" t="str">
            <v>Rent &amp; Expenses</v>
          </cell>
        </row>
        <row r="325">
          <cell r="O325" t="str">
            <v>N</v>
          </cell>
          <cell r="P325" t="str">
            <v>NNNPM</v>
          </cell>
          <cell r="Q325">
            <v>60</v>
          </cell>
          <cell r="S325">
            <v>2.2400000000000002</v>
          </cell>
          <cell r="T325">
            <v>2.2400000000000002</v>
          </cell>
          <cell r="U325">
            <v>2.2400000000000002</v>
          </cell>
          <cell r="V325">
            <v>0</v>
          </cell>
          <cell r="W325">
            <v>5688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3</v>
          </cell>
          <cell r="AY325" t="str">
            <v>Rent &amp; Expenses</v>
          </cell>
        </row>
        <row r="326">
          <cell r="O326" t="str">
            <v>N</v>
          </cell>
          <cell r="P326" t="str">
            <v>NNNPM</v>
          </cell>
          <cell r="Q326">
            <v>36</v>
          </cell>
          <cell r="R326">
            <v>0</v>
          </cell>
          <cell r="S326">
            <v>3.54</v>
          </cell>
          <cell r="T326">
            <v>2</v>
          </cell>
          <cell r="U326">
            <v>2</v>
          </cell>
          <cell r="V326">
            <v>-0.435</v>
          </cell>
          <cell r="W326">
            <v>1350</v>
          </cell>
          <cell r="X326">
            <v>1</v>
          </cell>
          <cell r="Y326">
            <v>8100</v>
          </cell>
          <cell r="Z326">
            <v>0</v>
          </cell>
          <cell r="AA326">
            <v>0</v>
          </cell>
          <cell r="AD326">
            <v>0</v>
          </cell>
          <cell r="AE326">
            <v>0</v>
          </cell>
          <cell r="AF326">
            <v>2916</v>
          </cell>
          <cell r="AG326">
            <v>0.06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3</v>
          </cell>
          <cell r="AY326" t="str">
            <v>Rent &amp; Expenses</v>
          </cell>
        </row>
        <row r="327">
          <cell r="O327" t="str">
            <v>R</v>
          </cell>
          <cell r="P327" t="str">
            <v>NNNPM</v>
          </cell>
          <cell r="Q327">
            <v>36</v>
          </cell>
          <cell r="S327">
            <v>3.61</v>
          </cell>
          <cell r="T327">
            <v>3.61</v>
          </cell>
          <cell r="U327">
            <v>3.61</v>
          </cell>
          <cell r="V327">
            <v>0</v>
          </cell>
          <cell r="W327">
            <v>821</v>
          </cell>
          <cell r="X327">
            <v>0</v>
          </cell>
          <cell r="Y327">
            <v>0</v>
          </cell>
          <cell r="AA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3</v>
          </cell>
          <cell r="AY327" t="str">
            <v>Rent &amp; Expenses</v>
          </cell>
        </row>
        <row r="328">
          <cell r="O328" t="str">
            <v>R</v>
          </cell>
          <cell r="P328" t="str">
            <v>NNNPM</v>
          </cell>
          <cell r="Q328">
            <v>36</v>
          </cell>
          <cell r="S328">
            <v>3.91</v>
          </cell>
          <cell r="T328">
            <v>3.91</v>
          </cell>
          <cell r="U328">
            <v>3.91</v>
          </cell>
          <cell r="V328">
            <v>0</v>
          </cell>
          <cell r="W328">
            <v>1320</v>
          </cell>
          <cell r="X328">
            <v>0</v>
          </cell>
          <cell r="Y328">
            <v>0</v>
          </cell>
          <cell r="AA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3</v>
          </cell>
          <cell r="AY328" t="str">
            <v>Rent &amp; Expenses</v>
          </cell>
        </row>
        <row r="329">
          <cell r="O329" t="str">
            <v>N</v>
          </cell>
          <cell r="P329" t="str">
            <v>NNNPM</v>
          </cell>
          <cell r="Q329">
            <v>24</v>
          </cell>
          <cell r="R329">
            <v>0</v>
          </cell>
          <cell r="S329">
            <v>3.1</v>
          </cell>
          <cell r="T329">
            <v>2.4</v>
          </cell>
          <cell r="U329">
            <v>2.4</v>
          </cell>
          <cell r="V329">
            <v>-0.2258</v>
          </cell>
          <cell r="W329">
            <v>1080</v>
          </cell>
          <cell r="X329">
            <v>2</v>
          </cell>
          <cell r="Y329">
            <v>10800</v>
          </cell>
          <cell r="AA329">
            <v>0</v>
          </cell>
          <cell r="AD329">
            <v>0</v>
          </cell>
          <cell r="AE329">
            <v>0</v>
          </cell>
          <cell r="AF329">
            <v>1296</v>
          </cell>
          <cell r="AG329">
            <v>0.05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3</v>
          </cell>
          <cell r="AY329" t="str">
            <v>Rent &amp; Expenses</v>
          </cell>
        </row>
        <row r="330">
          <cell r="O330" t="str">
            <v>R</v>
          </cell>
          <cell r="P330" t="str">
            <v>NNNPM</v>
          </cell>
          <cell r="Q330">
            <v>36</v>
          </cell>
          <cell r="S330">
            <v>3.65</v>
          </cell>
          <cell r="T330">
            <v>3.65</v>
          </cell>
          <cell r="U330">
            <v>3.65</v>
          </cell>
          <cell r="V330">
            <v>0</v>
          </cell>
          <cell r="W330">
            <v>821</v>
          </cell>
          <cell r="X330">
            <v>0</v>
          </cell>
          <cell r="Y330">
            <v>0</v>
          </cell>
          <cell r="AA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3</v>
          </cell>
          <cell r="AY330" t="str">
            <v>Rent &amp; Expenses</v>
          </cell>
        </row>
        <row r="331">
          <cell r="O331" t="str">
            <v>N</v>
          </cell>
          <cell r="P331" t="str">
            <v>NNNPM</v>
          </cell>
          <cell r="Q331">
            <v>24</v>
          </cell>
          <cell r="S331">
            <v>3.36</v>
          </cell>
          <cell r="T331">
            <v>3</v>
          </cell>
          <cell r="U331">
            <v>3</v>
          </cell>
          <cell r="V331">
            <v>-0.1071</v>
          </cell>
          <cell r="W331">
            <v>1620</v>
          </cell>
          <cell r="X331">
            <v>0.5</v>
          </cell>
          <cell r="Y331">
            <v>3240</v>
          </cell>
          <cell r="Z331">
            <v>0</v>
          </cell>
          <cell r="AA331">
            <v>0</v>
          </cell>
          <cell r="AD331">
            <v>0</v>
          </cell>
          <cell r="AE331">
            <v>0</v>
          </cell>
          <cell r="AF331">
            <v>2216</v>
          </cell>
          <cell r="AG331">
            <v>5.7000000000000002E-2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3</v>
          </cell>
          <cell r="AY331" t="str">
            <v>Rent &amp; Expenses</v>
          </cell>
        </row>
        <row r="332">
          <cell r="O332" t="str">
            <v>R</v>
          </cell>
          <cell r="P332" t="str">
            <v>NNNPM</v>
          </cell>
          <cell r="Q332">
            <v>48</v>
          </cell>
          <cell r="S332">
            <v>3.71</v>
          </cell>
          <cell r="T332">
            <v>3.71</v>
          </cell>
          <cell r="U332">
            <v>3.71</v>
          </cell>
          <cell r="V332">
            <v>0</v>
          </cell>
          <cell r="W332">
            <v>1982</v>
          </cell>
          <cell r="X332">
            <v>0.5</v>
          </cell>
          <cell r="Y332">
            <v>3206</v>
          </cell>
          <cell r="AA332">
            <v>0</v>
          </cell>
          <cell r="AD332">
            <v>0</v>
          </cell>
          <cell r="AE332">
            <v>0</v>
          </cell>
          <cell r="AF332">
            <v>5709</v>
          </cell>
          <cell r="AG332">
            <v>0.06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3</v>
          </cell>
          <cell r="AY332" t="str">
            <v>Rent &amp; Expenses</v>
          </cell>
        </row>
        <row r="333">
          <cell r="O333" t="str">
            <v>N</v>
          </cell>
          <cell r="P333" t="str">
            <v>NNNPM</v>
          </cell>
          <cell r="Q333">
            <v>36</v>
          </cell>
          <cell r="S333">
            <v>3.04</v>
          </cell>
          <cell r="T333">
            <v>3.04</v>
          </cell>
          <cell r="U333">
            <v>3.04</v>
          </cell>
          <cell r="V333">
            <v>0</v>
          </cell>
          <cell r="W333">
            <v>3326</v>
          </cell>
          <cell r="X333">
            <v>1</v>
          </cell>
          <cell r="Y333">
            <v>13127</v>
          </cell>
          <cell r="AA333">
            <v>0</v>
          </cell>
          <cell r="AD333">
            <v>0</v>
          </cell>
          <cell r="AE333">
            <v>0</v>
          </cell>
          <cell r="AF333">
            <v>7183</v>
          </cell>
          <cell r="AG333">
            <v>0.06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3</v>
          </cell>
          <cell r="AY333" t="str">
            <v>Rent &amp; Expenses</v>
          </cell>
        </row>
        <row r="334">
          <cell r="O334" t="str">
            <v>N</v>
          </cell>
          <cell r="P334" t="str">
            <v>NNNPM</v>
          </cell>
          <cell r="Q334">
            <v>36</v>
          </cell>
          <cell r="R334">
            <v>0</v>
          </cell>
          <cell r="S334">
            <v>3</v>
          </cell>
          <cell r="T334">
            <v>3</v>
          </cell>
          <cell r="U334">
            <v>3</v>
          </cell>
          <cell r="V334">
            <v>0</v>
          </cell>
          <cell r="W334">
            <v>5400</v>
          </cell>
          <cell r="X334">
            <v>1</v>
          </cell>
          <cell r="Y334">
            <v>21600</v>
          </cell>
          <cell r="AA334">
            <v>0</v>
          </cell>
          <cell r="AD334">
            <v>0</v>
          </cell>
          <cell r="AE334">
            <v>0</v>
          </cell>
          <cell r="AF334">
            <v>11664</v>
          </cell>
          <cell r="AG334">
            <v>0.06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3</v>
          </cell>
          <cell r="AY334" t="str">
            <v>Rent &amp; Expenses</v>
          </cell>
        </row>
        <row r="335">
          <cell r="O335" t="str">
            <v>N</v>
          </cell>
          <cell r="P335" t="str">
            <v>NNNPM</v>
          </cell>
          <cell r="Q335">
            <v>36</v>
          </cell>
          <cell r="S335">
            <v>2.69</v>
          </cell>
          <cell r="T335">
            <v>2.4</v>
          </cell>
          <cell r="U335">
            <v>2.4</v>
          </cell>
          <cell r="V335">
            <v>-0.10780000000000001</v>
          </cell>
          <cell r="W335">
            <v>6480</v>
          </cell>
          <cell r="X335">
            <v>1</v>
          </cell>
          <cell r="Y335">
            <v>32400</v>
          </cell>
          <cell r="AA335">
            <v>0</v>
          </cell>
          <cell r="AD335">
            <v>0</v>
          </cell>
          <cell r="AE335">
            <v>0</v>
          </cell>
          <cell r="AF335">
            <v>13997</v>
          </cell>
          <cell r="AG335">
            <v>0.06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3</v>
          </cell>
          <cell r="AY335" t="str">
            <v>Rent &amp; Expenses</v>
          </cell>
        </row>
        <row r="336">
          <cell r="O336" t="str">
            <v>N</v>
          </cell>
          <cell r="P336" t="str">
            <v>NNNPM</v>
          </cell>
          <cell r="Q336">
            <v>48</v>
          </cell>
          <cell r="S336">
            <v>2.5499999999999998</v>
          </cell>
          <cell r="T336">
            <v>2.5499999999999998</v>
          </cell>
          <cell r="U336">
            <v>2.5499999999999998</v>
          </cell>
          <cell r="V336">
            <v>0</v>
          </cell>
          <cell r="W336">
            <v>3443</v>
          </cell>
          <cell r="X336">
            <v>1</v>
          </cell>
          <cell r="Y336">
            <v>16200</v>
          </cell>
          <cell r="AA336">
            <v>0</v>
          </cell>
          <cell r="AD336">
            <v>0</v>
          </cell>
          <cell r="AE336">
            <v>0</v>
          </cell>
          <cell r="AF336">
            <v>9914</v>
          </cell>
          <cell r="AG336">
            <v>0.06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3</v>
          </cell>
          <cell r="AY336" t="str">
            <v>Rent &amp; Expenses</v>
          </cell>
        </row>
        <row r="337">
          <cell r="O337" t="str">
            <v>N</v>
          </cell>
          <cell r="P337" t="str">
            <v>NNNPM</v>
          </cell>
          <cell r="Q337">
            <v>48</v>
          </cell>
          <cell r="R337">
            <v>0</v>
          </cell>
          <cell r="S337">
            <v>2.77</v>
          </cell>
          <cell r="T337">
            <v>2.5</v>
          </cell>
          <cell r="U337">
            <v>2.5</v>
          </cell>
          <cell r="V337">
            <v>-9.7500000000000003E-2</v>
          </cell>
          <cell r="W337">
            <v>1781</v>
          </cell>
          <cell r="X337">
            <v>1</v>
          </cell>
          <cell r="Y337">
            <v>8550</v>
          </cell>
          <cell r="Z337">
            <v>0</v>
          </cell>
          <cell r="AA337">
            <v>0</v>
          </cell>
          <cell r="AD337">
            <v>0</v>
          </cell>
          <cell r="AE337">
            <v>0</v>
          </cell>
          <cell r="AF337">
            <v>5130</v>
          </cell>
          <cell r="AG337">
            <v>0.06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3</v>
          </cell>
          <cell r="AY337" t="str">
            <v>Rent &amp; Expenses</v>
          </cell>
        </row>
        <row r="338">
          <cell r="O338" t="str">
            <v>N</v>
          </cell>
          <cell r="P338" t="str">
            <v>NNNPM</v>
          </cell>
          <cell r="Q338">
            <v>36</v>
          </cell>
          <cell r="S338">
            <v>3.08</v>
          </cell>
          <cell r="T338">
            <v>2.72</v>
          </cell>
          <cell r="U338">
            <v>2.72</v>
          </cell>
          <cell r="V338">
            <v>-0.1169</v>
          </cell>
          <cell r="W338">
            <v>1734</v>
          </cell>
          <cell r="X338">
            <v>1</v>
          </cell>
          <cell r="Y338">
            <v>7650</v>
          </cell>
          <cell r="AA338">
            <v>0</v>
          </cell>
          <cell r="AD338">
            <v>0</v>
          </cell>
          <cell r="AE338">
            <v>0</v>
          </cell>
          <cell r="AF338">
            <v>3745</v>
          </cell>
          <cell r="AG338">
            <v>0.06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3</v>
          </cell>
          <cell r="AY338" t="str">
            <v>Rent &amp; Expenses</v>
          </cell>
        </row>
        <row r="339">
          <cell r="O339" t="str">
            <v>N</v>
          </cell>
          <cell r="P339" t="str">
            <v>NNNPM</v>
          </cell>
          <cell r="Q339">
            <v>60</v>
          </cell>
          <cell r="S339">
            <v>4.3</v>
          </cell>
          <cell r="T339">
            <v>4.08</v>
          </cell>
          <cell r="U339">
            <v>4.08</v>
          </cell>
          <cell r="V339">
            <v>-5.1200000000000002E-2</v>
          </cell>
          <cell r="W339">
            <v>7295</v>
          </cell>
          <cell r="X339">
            <v>1.5</v>
          </cell>
          <cell r="Y339">
            <v>32186</v>
          </cell>
          <cell r="AA339">
            <v>0</v>
          </cell>
          <cell r="AD339">
            <v>0</v>
          </cell>
          <cell r="AE339">
            <v>0</v>
          </cell>
          <cell r="AF339">
            <v>26263</v>
          </cell>
          <cell r="AG339">
            <v>0.06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3</v>
          </cell>
          <cell r="AY339" t="str">
            <v>Rent &amp; Expenses</v>
          </cell>
        </row>
        <row r="340">
          <cell r="O340" t="str">
            <v>R</v>
          </cell>
          <cell r="P340" t="str">
            <v>NNNPM</v>
          </cell>
          <cell r="Q340">
            <v>36</v>
          </cell>
          <cell r="S340">
            <v>5.18</v>
          </cell>
          <cell r="T340">
            <v>5.18</v>
          </cell>
          <cell r="U340">
            <v>5.18</v>
          </cell>
          <cell r="V340">
            <v>0</v>
          </cell>
          <cell r="W340">
            <v>1994</v>
          </cell>
          <cell r="X340">
            <v>0.25</v>
          </cell>
          <cell r="Y340">
            <v>1155</v>
          </cell>
          <cell r="AA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3</v>
          </cell>
          <cell r="AY340" t="str">
            <v>Rent &amp; Expenses</v>
          </cell>
        </row>
        <row r="341">
          <cell r="O341" t="str">
            <v>R</v>
          </cell>
          <cell r="P341" t="str">
            <v>NNNPM</v>
          </cell>
          <cell r="Q341">
            <v>36</v>
          </cell>
          <cell r="S341">
            <v>5.31</v>
          </cell>
          <cell r="T341">
            <v>5.31</v>
          </cell>
          <cell r="U341">
            <v>5.31</v>
          </cell>
          <cell r="V341">
            <v>0</v>
          </cell>
          <cell r="W341">
            <v>7200</v>
          </cell>
          <cell r="X341">
            <v>0.25</v>
          </cell>
          <cell r="Y341">
            <v>4068</v>
          </cell>
          <cell r="AA341">
            <v>0</v>
          </cell>
          <cell r="AD341">
            <v>0</v>
          </cell>
          <cell r="AE341">
            <v>0</v>
          </cell>
          <cell r="AF341">
            <v>15552</v>
          </cell>
          <cell r="AG341">
            <v>0.06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3</v>
          </cell>
          <cell r="AY341" t="str">
            <v>Rent &amp; Expenses</v>
          </cell>
        </row>
        <row r="342">
          <cell r="O342" t="str">
            <v>N</v>
          </cell>
          <cell r="P342" t="str">
            <v>NNNPM</v>
          </cell>
          <cell r="Q342">
            <v>48</v>
          </cell>
          <cell r="R342">
            <v>0</v>
          </cell>
          <cell r="S342">
            <v>4.95</v>
          </cell>
          <cell r="T342">
            <v>3.76</v>
          </cell>
          <cell r="U342">
            <v>3.76</v>
          </cell>
          <cell r="V342">
            <v>-0.2404</v>
          </cell>
          <cell r="W342">
            <v>7695</v>
          </cell>
          <cell r="X342">
            <v>1</v>
          </cell>
          <cell r="Y342">
            <v>24558</v>
          </cell>
          <cell r="AA342">
            <v>0</v>
          </cell>
          <cell r="AD342">
            <v>0</v>
          </cell>
          <cell r="AE342">
            <v>0</v>
          </cell>
          <cell r="AF342">
            <v>22161</v>
          </cell>
          <cell r="AG342">
            <v>0.06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3</v>
          </cell>
          <cell r="AY342" t="str">
            <v>Rent &amp; Expenses</v>
          </cell>
        </row>
        <row r="343">
          <cell r="O343" t="str">
            <v>N</v>
          </cell>
          <cell r="P343" t="str">
            <v>Gross</v>
          </cell>
          <cell r="Q343">
            <v>3</v>
          </cell>
          <cell r="R343">
            <v>0</v>
          </cell>
          <cell r="S343">
            <v>4.8499999999999996</v>
          </cell>
          <cell r="T343">
            <v>5.04</v>
          </cell>
          <cell r="U343">
            <v>5.04</v>
          </cell>
          <cell r="V343">
            <v>3.9199999999999999E-2</v>
          </cell>
          <cell r="W343">
            <v>17567</v>
          </cell>
          <cell r="X343">
            <v>5.38</v>
          </cell>
          <cell r="Y343">
            <v>225019</v>
          </cell>
          <cell r="Z343">
            <v>0</v>
          </cell>
          <cell r="AA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3</v>
          </cell>
          <cell r="AY343" t="str">
            <v>Rent &amp; Expenses</v>
          </cell>
        </row>
        <row r="344">
          <cell r="O344" t="str">
            <v>R</v>
          </cell>
          <cell r="P344" t="str">
            <v>NNNPM</v>
          </cell>
          <cell r="Q344">
            <v>12</v>
          </cell>
          <cell r="S344">
            <v>5.04</v>
          </cell>
          <cell r="T344">
            <v>5.04</v>
          </cell>
          <cell r="U344">
            <v>5.04</v>
          </cell>
          <cell r="V344">
            <v>0</v>
          </cell>
          <cell r="W344">
            <v>17567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3</v>
          </cell>
          <cell r="AY344" t="str">
            <v>Rent &amp; Expenses</v>
          </cell>
        </row>
        <row r="345">
          <cell r="O345" t="str">
            <v>N</v>
          </cell>
          <cell r="P345" t="str">
            <v>NNNPM</v>
          </cell>
          <cell r="Q345">
            <v>36</v>
          </cell>
          <cell r="R345">
            <v>0</v>
          </cell>
          <cell r="S345">
            <v>4.8</v>
          </cell>
          <cell r="T345">
            <v>4.84</v>
          </cell>
          <cell r="U345">
            <v>4.84</v>
          </cell>
          <cell r="V345">
            <v>8.3000000000000001E-3</v>
          </cell>
          <cell r="W345">
            <v>9680</v>
          </cell>
          <cell r="X345">
            <v>1</v>
          </cell>
          <cell r="Y345">
            <v>24000</v>
          </cell>
          <cell r="Z345">
            <v>0</v>
          </cell>
          <cell r="AA345">
            <v>0</v>
          </cell>
          <cell r="AD345">
            <v>0</v>
          </cell>
          <cell r="AE345">
            <v>0</v>
          </cell>
          <cell r="AF345">
            <v>13939</v>
          </cell>
          <cell r="AG345">
            <v>0.04</v>
          </cell>
          <cell r="AH345">
            <v>6970</v>
          </cell>
          <cell r="AI345">
            <v>0.02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3</v>
          </cell>
          <cell r="AY345" t="str">
            <v>Rent &amp; Expenses</v>
          </cell>
        </row>
        <row r="346">
          <cell r="O346" t="str">
            <v>N</v>
          </cell>
          <cell r="P346" t="str">
            <v>NNNPM</v>
          </cell>
          <cell r="Q346">
            <v>36</v>
          </cell>
          <cell r="S346">
            <v>4.3499999999999996</v>
          </cell>
          <cell r="T346">
            <v>3.72</v>
          </cell>
          <cell r="U346">
            <v>3.72</v>
          </cell>
          <cell r="V346">
            <v>-0.14480000000000001</v>
          </cell>
          <cell r="W346">
            <v>5549</v>
          </cell>
          <cell r="X346">
            <v>3</v>
          </cell>
          <cell r="Y346">
            <v>53700</v>
          </cell>
          <cell r="Z346">
            <v>0</v>
          </cell>
          <cell r="AA346">
            <v>0</v>
          </cell>
          <cell r="AD346">
            <v>0</v>
          </cell>
          <cell r="AE346">
            <v>0</v>
          </cell>
          <cell r="AF346">
            <v>7991</v>
          </cell>
          <cell r="AG346">
            <v>0.04</v>
          </cell>
          <cell r="AH346">
            <v>3995</v>
          </cell>
          <cell r="AI346">
            <v>0.02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3</v>
          </cell>
          <cell r="AY346" t="str">
            <v>Rent &amp; Expenses</v>
          </cell>
        </row>
        <row r="347">
          <cell r="O347" t="str">
            <v>N</v>
          </cell>
          <cell r="P347" t="str">
            <v>NNNPM</v>
          </cell>
          <cell r="Q347">
            <v>48</v>
          </cell>
          <cell r="S347">
            <v>4.3499999999999996</v>
          </cell>
          <cell r="T347">
            <v>3.72</v>
          </cell>
          <cell r="U347">
            <v>3.72</v>
          </cell>
          <cell r="V347">
            <v>-0.14480000000000001</v>
          </cell>
          <cell r="W347">
            <v>5557</v>
          </cell>
          <cell r="X347">
            <v>1</v>
          </cell>
          <cell r="Y347">
            <v>17925</v>
          </cell>
          <cell r="Z347">
            <v>0</v>
          </cell>
          <cell r="AA347">
            <v>0</v>
          </cell>
          <cell r="AD347">
            <v>0</v>
          </cell>
          <cell r="AE347">
            <v>0</v>
          </cell>
          <cell r="AF347">
            <v>10669</v>
          </cell>
          <cell r="AG347">
            <v>0.04</v>
          </cell>
          <cell r="AH347">
            <v>5334</v>
          </cell>
          <cell r="AI347">
            <v>0.02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3</v>
          </cell>
          <cell r="AY347" t="str">
            <v>Rent &amp; Expenses</v>
          </cell>
        </row>
        <row r="348">
          <cell r="O348" t="str">
            <v>N</v>
          </cell>
          <cell r="P348" t="str">
            <v>NNNPM</v>
          </cell>
          <cell r="Q348">
            <v>36</v>
          </cell>
          <cell r="R348">
            <v>0</v>
          </cell>
          <cell r="S348">
            <v>2.64</v>
          </cell>
          <cell r="T348">
            <v>2.64</v>
          </cell>
          <cell r="U348">
            <v>2.64</v>
          </cell>
          <cell r="V348">
            <v>0</v>
          </cell>
          <cell r="W348">
            <v>4019</v>
          </cell>
          <cell r="X348">
            <v>1</v>
          </cell>
          <cell r="Y348">
            <v>18268</v>
          </cell>
          <cell r="Z348">
            <v>0</v>
          </cell>
          <cell r="AA348">
            <v>0</v>
          </cell>
          <cell r="AD348">
            <v>0</v>
          </cell>
          <cell r="AE348">
            <v>0</v>
          </cell>
          <cell r="AF348">
            <v>8681</v>
          </cell>
          <cell r="AG348">
            <v>0.06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3</v>
          </cell>
          <cell r="AY348" t="str">
            <v>Rent &amp; Expenses</v>
          </cell>
        </row>
        <row r="349">
          <cell r="O349" t="str">
            <v>N</v>
          </cell>
          <cell r="P349" t="str">
            <v>NNNPM</v>
          </cell>
          <cell r="Q349">
            <v>36</v>
          </cell>
          <cell r="R349">
            <v>0</v>
          </cell>
          <cell r="S349">
            <v>2.64</v>
          </cell>
          <cell r="T349">
            <v>2.2799999999999998</v>
          </cell>
          <cell r="U349">
            <v>2.2799999999999998</v>
          </cell>
          <cell r="V349">
            <v>-0.13639999999999999</v>
          </cell>
          <cell r="W349">
            <v>4370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D349">
            <v>0</v>
          </cell>
          <cell r="AE349">
            <v>0</v>
          </cell>
          <cell r="AF349">
            <v>9439</v>
          </cell>
          <cell r="AG349">
            <v>0.06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3</v>
          </cell>
          <cell r="AY349" t="str">
            <v>Rent &amp; Expenses</v>
          </cell>
        </row>
        <row r="350">
          <cell r="O350" t="str">
            <v>R</v>
          </cell>
          <cell r="P350" t="str">
            <v>NNNPM</v>
          </cell>
          <cell r="Q350">
            <v>36</v>
          </cell>
          <cell r="S350">
            <v>2.82</v>
          </cell>
          <cell r="T350">
            <v>2.82</v>
          </cell>
          <cell r="U350">
            <v>2.82</v>
          </cell>
          <cell r="V350">
            <v>0</v>
          </cell>
          <cell r="W350">
            <v>1190</v>
          </cell>
          <cell r="X350">
            <v>0</v>
          </cell>
          <cell r="Y350">
            <v>0</v>
          </cell>
          <cell r="AA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3</v>
          </cell>
          <cell r="AY350" t="str">
            <v>Rent &amp; Expenses</v>
          </cell>
        </row>
        <row r="351">
          <cell r="O351" t="str">
            <v>N</v>
          </cell>
          <cell r="P351" t="str">
            <v>NNNPM</v>
          </cell>
          <cell r="Q351">
            <v>60</v>
          </cell>
          <cell r="S351">
            <v>2.58</v>
          </cell>
          <cell r="T351">
            <v>3.28</v>
          </cell>
          <cell r="U351">
            <v>3.28</v>
          </cell>
          <cell r="V351">
            <v>0.27129999999999999</v>
          </cell>
          <cell r="W351">
            <v>2921</v>
          </cell>
          <cell r="X351">
            <v>3.47</v>
          </cell>
          <cell r="Y351">
            <v>37084</v>
          </cell>
          <cell r="Z351">
            <v>0</v>
          </cell>
          <cell r="AA351">
            <v>0</v>
          </cell>
          <cell r="AD351">
            <v>0</v>
          </cell>
          <cell r="AE351">
            <v>0</v>
          </cell>
          <cell r="AF351">
            <v>9289</v>
          </cell>
          <cell r="AG351">
            <v>5.2999999999999999E-2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3</v>
          </cell>
          <cell r="AY351" t="str">
            <v>Rent &amp; Expenses</v>
          </cell>
        </row>
        <row r="352">
          <cell r="O352" t="str">
            <v>N</v>
          </cell>
          <cell r="P352" t="str">
            <v>NNNPM</v>
          </cell>
          <cell r="Q352">
            <v>36</v>
          </cell>
          <cell r="R352">
            <v>0</v>
          </cell>
          <cell r="S352">
            <v>4.9800000000000004</v>
          </cell>
          <cell r="T352">
            <v>4.32</v>
          </cell>
          <cell r="U352">
            <v>4.32</v>
          </cell>
          <cell r="V352">
            <v>-0.13250000000000001</v>
          </cell>
          <cell r="W352">
            <v>1620</v>
          </cell>
          <cell r="X352">
            <v>2</v>
          </cell>
          <cell r="Y352">
            <v>9000</v>
          </cell>
          <cell r="Z352">
            <v>0</v>
          </cell>
          <cell r="AA352">
            <v>0</v>
          </cell>
          <cell r="AD352">
            <v>0</v>
          </cell>
          <cell r="AE352">
            <v>0</v>
          </cell>
          <cell r="AF352">
            <v>3499</v>
          </cell>
          <cell r="AG352">
            <v>0.06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3</v>
          </cell>
          <cell r="AY352" t="str">
            <v>Rent &amp; Expenses</v>
          </cell>
        </row>
        <row r="353">
          <cell r="O353" t="str">
            <v>R</v>
          </cell>
          <cell r="P353" t="str">
            <v>NNNPM</v>
          </cell>
          <cell r="Q353">
            <v>36</v>
          </cell>
          <cell r="S353">
            <v>2.63</v>
          </cell>
          <cell r="T353">
            <v>2.63</v>
          </cell>
          <cell r="U353">
            <v>2.63</v>
          </cell>
          <cell r="V353">
            <v>0</v>
          </cell>
          <cell r="W353">
            <v>2296</v>
          </cell>
          <cell r="X353">
            <v>0.5</v>
          </cell>
          <cell r="Y353">
            <v>5239</v>
          </cell>
          <cell r="AA353">
            <v>0</v>
          </cell>
          <cell r="AD353">
            <v>0</v>
          </cell>
          <cell r="AE353">
            <v>0</v>
          </cell>
          <cell r="AF353">
            <v>4960</v>
          </cell>
          <cell r="AG353">
            <v>0.06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3</v>
          </cell>
          <cell r="AY353" t="str">
            <v>Rent &amp; Expenses</v>
          </cell>
        </row>
        <row r="354">
          <cell r="O354" t="str">
            <v>N</v>
          </cell>
          <cell r="P354" t="str">
            <v>Gross</v>
          </cell>
          <cell r="Q354">
            <v>3</v>
          </cell>
          <cell r="R354">
            <v>0</v>
          </cell>
          <cell r="S354">
            <v>2.41</v>
          </cell>
          <cell r="T354">
            <v>2.2200000000000002</v>
          </cell>
          <cell r="U354">
            <v>2.2200000000000002</v>
          </cell>
          <cell r="V354">
            <v>-7.8799999999999995E-2</v>
          </cell>
          <cell r="W354">
            <v>4116</v>
          </cell>
          <cell r="X354">
            <v>0.27</v>
          </cell>
          <cell r="Y354">
            <v>6008</v>
          </cell>
          <cell r="Z354">
            <v>0</v>
          </cell>
          <cell r="AA354">
            <v>0</v>
          </cell>
          <cell r="AD354">
            <v>0</v>
          </cell>
          <cell r="AE354">
            <v>0</v>
          </cell>
          <cell r="AF354">
            <v>716</v>
          </cell>
          <cell r="AG354">
            <v>5.8000000000000003E-2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3</v>
          </cell>
          <cell r="AY354" t="str">
            <v>Rent &amp; Expenses</v>
          </cell>
        </row>
        <row r="355">
          <cell r="O355" t="str">
            <v>N</v>
          </cell>
          <cell r="P355" t="str">
            <v>NNNPM</v>
          </cell>
          <cell r="Q355">
            <v>60</v>
          </cell>
          <cell r="S355">
            <v>2.2200000000000002</v>
          </cell>
          <cell r="T355">
            <v>2.2200000000000002</v>
          </cell>
          <cell r="U355">
            <v>2.2200000000000002</v>
          </cell>
          <cell r="V355">
            <v>0</v>
          </cell>
          <cell r="W355">
            <v>4116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3</v>
          </cell>
          <cell r="AY355" t="str">
            <v>Rent &amp; Expenses</v>
          </cell>
        </row>
        <row r="356">
          <cell r="O356" t="str">
            <v>N</v>
          </cell>
          <cell r="P356" t="str">
            <v>NNNPM</v>
          </cell>
          <cell r="Q356">
            <v>48</v>
          </cell>
          <cell r="R356">
            <v>0</v>
          </cell>
          <cell r="S356">
            <v>1.98</v>
          </cell>
          <cell r="T356">
            <v>2.4</v>
          </cell>
          <cell r="U356">
            <v>2.4</v>
          </cell>
          <cell r="V356">
            <v>0.21210000000000001</v>
          </cell>
          <cell r="W356">
            <v>3600</v>
          </cell>
          <cell r="X356">
            <v>1</v>
          </cell>
          <cell r="Y356">
            <v>18000</v>
          </cell>
          <cell r="Z356">
            <v>0</v>
          </cell>
          <cell r="AA356">
            <v>0</v>
          </cell>
          <cell r="AD356">
            <v>0</v>
          </cell>
          <cell r="AE356">
            <v>0</v>
          </cell>
          <cell r="AF356">
            <v>10368</v>
          </cell>
          <cell r="AG356">
            <v>0.06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3</v>
          </cell>
          <cell r="AY356" t="str">
            <v>Rent &amp; Expenses</v>
          </cell>
        </row>
        <row r="357">
          <cell r="O357" t="str">
            <v>R</v>
          </cell>
          <cell r="P357" t="str">
            <v>NNNPM</v>
          </cell>
          <cell r="Q357">
            <v>36</v>
          </cell>
          <cell r="S357">
            <v>3.39</v>
          </cell>
          <cell r="T357">
            <v>3.4</v>
          </cell>
          <cell r="U357">
            <v>3.4</v>
          </cell>
          <cell r="V357">
            <v>2.8999999999999998E-3</v>
          </cell>
          <cell r="W357">
            <v>2911</v>
          </cell>
          <cell r="X357">
            <v>0.5</v>
          </cell>
          <cell r="Y357">
            <v>5137</v>
          </cell>
          <cell r="AA357">
            <v>0</v>
          </cell>
          <cell r="AD357">
            <v>0</v>
          </cell>
          <cell r="AE357">
            <v>0</v>
          </cell>
          <cell r="AF357">
            <v>6288</v>
          </cell>
          <cell r="AG357">
            <v>0.06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3</v>
          </cell>
          <cell r="AY357" t="str">
            <v>Rent &amp; Expenses</v>
          </cell>
        </row>
        <row r="358">
          <cell r="O358" t="str">
            <v>R</v>
          </cell>
          <cell r="P358" t="str">
            <v>NNNPM</v>
          </cell>
          <cell r="Q358">
            <v>48</v>
          </cell>
          <cell r="S358">
            <v>3.2</v>
          </cell>
          <cell r="T358">
            <v>3.2</v>
          </cell>
          <cell r="U358">
            <v>3.2</v>
          </cell>
          <cell r="V358">
            <v>0</v>
          </cell>
          <cell r="W358">
            <v>2880</v>
          </cell>
          <cell r="X358">
            <v>1</v>
          </cell>
          <cell r="Y358">
            <v>10800</v>
          </cell>
          <cell r="AA358">
            <v>0</v>
          </cell>
          <cell r="AD358">
            <v>0</v>
          </cell>
          <cell r="AE358">
            <v>0</v>
          </cell>
          <cell r="AF358">
            <v>8294</v>
          </cell>
          <cell r="AG358">
            <v>0.06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3</v>
          </cell>
          <cell r="AY358" t="str">
            <v>Rent &amp; Expenses</v>
          </cell>
        </row>
        <row r="359">
          <cell r="O359" t="str">
            <v>R</v>
          </cell>
          <cell r="P359" t="str">
            <v>NNNPM</v>
          </cell>
          <cell r="Q359">
            <v>48</v>
          </cell>
          <cell r="S359">
            <v>3.35</v>
          </cell>
          <cell r="T359">
            <v>3.35</v>
          </cell>
          <cell r="U359">
            <v>3.35</v>
          </cell>
          <cell r="V359">
            <v>0</v>
          </cell>
          <cell r="W359">
            <v>13193</v>
          </cell>
          <cell r="X359">
            <v>0</v>
          </cell>
          <cell r="Y359">
            <v>0</v>
          </cell>
          <cell r="AA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3</v>
          </cell>
          <cell r="AY359" t="str">
            <v>Rent &amp; Expenses</v>
          </cell>
        </row>
        <row r="360">
          <cell r="O360" t="str">
            <v>N</v>
          </cell>
          <cell r="P360" t="str">
            <v>NNNPM</v>
          </cell>
          <cell r="Q360">
            <v>48</v>
          </cell>
          <cell r="S360">
            <v>2.88</v>
          </cell>
          <cell r="T360">
            <v>2.4</v>
          </cell>
          <cell r="U360">
            <v>2.4</v>
          </cell>
          <cell r="V360">
            <v>-0.16669999999999999</v>
          </cell>
          <cell r="W360">
            <v>6084</v>
          </cell>
          <cell r="X360">
            <v>1</v>
          </cell>
          <cell r="Y360">
            <v>30420</v>
          </cell>
          <cell r="Z360">
            <v>0</v>
          </cell>
          <cell r="AA360">
            <v>0</v>
          </cell>
          <cell r="AD360">
            <v>0</v>
          </cell>
          <cell r="AE360">
            <v>0</v>
          </cell>
          <cell r="AF360">
            <v>17522</v>
          </cell>
          <cell r="AG360">
            <v>0.06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3</v>
          </cell>
          <cell r="AY360" t="str">
            <v>Rent &amp; Expenses</v>
          </cell>
        </row>
        <row r="361">
          <cell r="O361" t="str">
            <v>R</v>
          </cell>
          <cell r="P361" t="str">
            <v>NNNPM</v>
          </cell>
          <cell r="Q361">
            <v>36</v>
          </cell>
          <cell r="S361">
            <v>3.17</v>
          </cell>
          <cell r="T361">
            <v>3</v>
          </cell>
          <cell r="U361">
            <v>3</v>
          </cell>
          <cell r="V361">
            <v>-5.3600000000000002E-2</v>
          </cell>
          <cell r="W361">
            <v>3780</v>
          </cell>
          <cell r="X361">
            <v>0.5</v>
          </cell>
          <cell r="Y361">
            <v>7560</v>
          </cell>
          <cell r="AA361">
            <v>0</v>
          </cell>
          <cell r="AD361">
            <v>0</v>
          </cell>
          <cell r="AE361">
            <v>0</v>
          </cell>
          <cell r="AF361">
            <v>8165</v>
          </cell>
          <cell r="AG361">
            <v>0.06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3</v>
          </cell>
          <cell r="AY361" t="str">
            <v>Rent &amp; Expenses</v>
          </cell>
        </row>
        <row r="362">
          <cell r="O362" t="str">
            <v>N</v>
          </cell>
          <cell r="P362" t="str">
            <v>Gross</v>
          </cell>
          <cell r="Q362">
            <v>4</v>
          </cell>
          <cell r="S362">
            <v>2.61</v>
          </cell>
          <cell r="T362">
            <v>3.36</v>
          </cell>
          <cell r="U362">
            <v>3.36</v>
          </cell>
          <cell r="V362">
            <v>0.28739999999999999</v>
          </cell>
          <cell r="W362">
            <v>3478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D362">
            <v>0</v>
          </cell>
          <cell r="AE362">
            <v>0</v>
          </cell>
          <cell r="AF362">
            <v>835</v>
          </cell>
          <cell r="AG362">
            <v>0.06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3</v>
          </cell>
          <cell r="AY362" t="str">
            <v>Rent &amp; Expenses</v>
          </cell>
        </row>
        <row r="363">
          <cell r="O363" t="str">
            <v>N</v>
          </cell>
          <cell r="P363" t="str">
            <v>NNNPM</v>
          </cell>
          <cell r="Q363">
            <v>36</v>
          </cell>
          <cell r="S363">
            <v>2.61</v>
          </cell>
          <cell r="T363">
            <v>2.7</v>
          </cell>
          <cell r="U363">
            <v>2.7</v>
          </cell>
          <cell r="V363">
            <v>3.4500000000000003E-2</v>
          </cell>
          <cell r="W363">
            <v>2795</v>
          </cell>
          <cell r="X363">
            <v>0.75</v>
          </cell>
          <cell r="Y363">
            <v>9315</v>
          </cell>
          <cell r="Z363">
            <v>0</v>
          </cell>
          <cell r="AA363">
            <v>0</v>
          </cell>
          <cell r="AD363">
            <v>0</v>
          </cell>
          <cell r="AE363">
            <v>0</v>
          </cell>
          <cell r="AF363">
            <v>6036</v>
          </cell>
          <cell r="AG363">
            <v>0.06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3</v>
          </cell>
          <cell r="AY363" t="str">
            <v>Rent &amp; Expenses</v>
          </cell>
        </row>
        <row r="364">
          <cell r="O364" t="str">
            <v>R</v>
          </cell>
          <cell r="P364" t="str">
            <v>NNNPM</v>
          </cell>
          <cell r="Q364">
            <v>36</v>
          </cell>
          <cell r="S364">
            <v>3.61</v>
          </cell>
          <cell r="T364">
            <v>3.24</v>
          </cell>
          <cell r="U364">
            <v>3.24</v>
          </cell>
          <cell r="V364">
            <v>-0.10249999999999999</v>
          </cell>
          <cell r="W364">
            <v>2984</v>
          </cell>
          <cell r="X364">
            <v>0.5</v>
          </cell>
          <cell r="Y364">
            <v>5525</v>
          </cell>
          <cell r="AA364">
            <v>0</v>
          </cell>
          <cell r="AD364">
            <v>0</v>
          </cell>
          <cell r="AE364">
            <v>0</v>
          </cell>
          <cell r="AF364">
            <v>6444</v>
          </cell>
          <cell r="AG364">
            <v>0.06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3</v>
          </cell>
          <cell r="AY364" t="str">
            <v>Rent &amp; Expenses</v>
          </cell>
        </row>
        <row r="365">
          <cell r="O365" t="str">
            <v>N</v>
          </cell>
          <cell r="P365" t="str">
            <v>NNNPM</v>
          </cell>
          <cell r="Q365">
            <v>60</v>
          </cell>
          <cell r="R365">
            <v>0</v>
          </cell>
          <cell r="S365">
            <v>2.23</v>
          </cell>
          <cell r="T365">
            <v>2.23</v>
          </cell>
          <cell r="U365">
            <v>2.23</v>
          </cell>
          <cell r="V365">
            <v>0</v>
          </cell>
          <cell r="W365">
            <v>15053</v>
          </cell>
          <cell r="X365">
            <v>1</v>
          </cell>
          <cell r="Y365">
            <v>81000</v>
          </cell>
          <cell r="Z365">
            <v>0</v>
          </cell>
          <cell r="AA365">
            <v>0</v>
          </cell>
          <cell r="AD365">
            <v>0</v>
          </cell>
          <cell r="AE365">
            <v>0</v>
          </cell>
          <cell r="AF365">
            <v>54189</v>
          </cell>
          <cell r="AG365">
            <v>0.06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3</v>
          </cell>
          <cell r="AY365" t="str">
            <v>Rent &amp; Expenses</v>
          </cell>
        </row>
        <row r="366">
          <cell r="O366" t="str">
            <v>R</v>
          </cell>
          <cell r="P366" t="str">
            <v>NNNPM</v>
          </cell>
          <cell r="Q366">
            <v>61</v>
          </cell>
          <cell r="S366">
            <v>3.1</v>
          </cell>
          <cell r="T366">
            <v>3.25</v>
          </cell>
          <cell r="U366">
            <v>3.25</v>
          </cell>
          <cell r="V366">
            <v>4.8399999999999999E-2</v>
          </cell>
          <cell r="W366">
            <v>7434</v>
          </cell>
          <cell r="X366">
            <v>1</v>
          </cell>
          <cell r="Y366">
            <v>27450</v>
          </cell>
          <cell r="Z366">
            <v>0</v>
          </cell>
          <cell r="AA366">
            <v>0</v>
          </cell>
          <cell r="AD366">
            <v>0</v>
          </cell>
          <cell r="AE366">
            <v>0</v>
          </cell>
          <cell r="AF366">
            <v>24489</v>
          </cell>
          <cell r="AG366">
            <v>5.3999999999999999E-2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3</v>
          </cell>
          <cell r="AY366" t="str">
            <v>Rent &amp; Expenses</v>
          </cell>
        </row>
        <row r="367">
          <cell r="O367" t="str">
            <v>R</v>
          </cell>
          <cell r="P367" t="str">
            <v>NNNPM</v>
          </cell>
          <cell r="Q367">
            <v>36</v>
          </cell>
          <cell r="S367">
            <v>3.09</v>
          </cell>
          <cell r="T367">
            <v>3.1</v>
          </cell>
          <cell r="U367">
            <v>3.1</v>
          </cell>
          <cell r="V367">
            <v>3.2000000000000002E-3</v>
          </cell>
          <cell r="W367">
            <v>5167</v>
          </cell>
          <cell r="X367">
            <v>1</v>
          </cell>
          <cell r="Y367">
            <v>20000</v>
          </cell>
          <cell r="Z367">
            <v>0</v>
          </cell>
          <cell r="AA367">
            <v>0</v>
          </cell>
          <cell r="AD367">
            <v>0</v>
          </cell>
          <cell r="AE367">
            <v>0</v>
          </cell>
          <cell r="AF367">
            <v>11160</v>
          </cell>
          <cell r="AG367">
            <v>0.06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3</v>
          </cell>
          <cell r="AY367" t="str">
            <v>Rent &amp; Expenses</v>
          </cell>
        </row>
        <row r="368">
          <cell r="O368" t="str">
            <v>N</v>
          </cell>
          <cell r="P368" t="str">
            <v>NNNPM</v>
          </cell>
          <cell r="Q368">
            <v>48</v>
          </cell>
          <cell r="S368">
            <v>3.03</v>
          </cell>
          <cell r="T368">
            <v>2.4</v>
          </cell>
          <cell r="U368">
            <v>2.4</v>
          </cell>
          <cell r="V368">
            <v>-0.2079</v>
          </cell>
          <cell r="W368">
            <v>6015</v>
          </cell>
          <cell r="X368">
            <v>1</v>
          </cell>
          <cell r="Y368">
            <v>30076</v>
          </cell>
          <cell r="Z368">
            <v>0</v>
          </cell>
          <cell r="AA368">
            <v>0</v>
          </cell>
          <cell r="AD368">
            <v>0</v>
          </cell>
          <cell r="AE368">
            <v>0</v>
          </cell>
          <cell r="AF368">
            <v>17324</v>
          </cell>
          <cell r="AG368">
            <v>0.06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3</v>
          </cell>
          <cell r="AY368" t="str">
            <v>Rent &amp; Expenses</v>
          </cell>
        </row>
        <row r="369">
          <cell r="O369" t="str">
            <v>N</v>
          </cell>
          <cell r="P369" t="str">
            <v>NNNPM</v>
          </cell>
          <cell r="Q369">
            <v>36</v>
          </cell>
          <cell r="R369">
            <v>0</v>
          </cell>
          <cell r="S369">
            <v>3.18</v>
          </cell>
          <cell r="T369">
            <v>3.18</v>
          </cell>
          <cell r="U369">
            <v>3.18</v>
          </cell>
          <cell r="V369">
            <v>0</v>
          </cell>
          <cell r="W369">
            <v>3889</v>
          </cell>
          <cell r="X369">
            <v>1</v>
          </cell>
          <cell r="Y369">
            <v>14674</v>
          </cell>
          <cell r="AA369">
            <v>0</v>
          </cell>
          <cell r="AD369">
            <v>0</v>
          </cell>
          <cell r="AE369">
            <v>0</v>
          </cell>
          <cell r="AF369">
            <v>8399</v>
          </cell>
          <cell r="AG369">
            <v>0.06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3</v>
          </cell>
          <cell r="AY369" t="str">
            <v>Rent &amp; Expenses</v>
          </cell>
        </row>
        <row r="370">
          <cell r="O370" t="str">
            <v>R</v>
          </cell>
          <cell r="P370" t="str">
            <v>NNNPM</v>
          </cell>
          <cell r="Q370">
            <v>12</v>
          </cell>
          <cell r="S370">
            <v>3.06</v>
          </cell>
          <cell r="T370">
            <v>3.06</v>
          </cell>
          <cell r="U370">
            <v>3.06</v>
          </cell>
          <cell r="V370">
            <v>0</v>
          </cell>
          <cell r="W370">
            <v>3919</v>
          </cell>
          <cell r="X370">
            <v>0</v>
          </cell>
          <cell r="Y370">
            <v>0</v>
          </cell>
          <cell r="AA370">
            <v>0</v>
          </cell>
          <cell r="AD370">
            <v>0</v>
          </cell>
          <cell r="AE370">
            <v>0</v>
          </cell>
          <cell r="AF370">
            <v>2822</v>
          </cell>
          <cell r="AG370">
            <v>0.06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3</v>
          </cell>
          <cell r="AY370" t="str">
            <v>Rent &amp; Expenses</v>
          </cell>
        </row>
        <row r="371">
          <cell r="O371" t="str">
            <v>N</v>
          </cell>
          <cell r="P371" t="str">
            <v>NNNPM</v>
          </cell>
          <cell r="Q371">
            <v>48</v>
          </cell>
          <cell r="S371">
            <v>3.67</v>
          </cell>
          <cell r="T371">
            <v>2.69</v>
          </cell>
          <cell r="U371">
            <v>2.69</v>
          </cell>
          <cell r="V371">
            <v>-0.26700000000000002</v>
          </cell>
          <cell r="W371">
            <v>3167</v>
          </cell>
          <cell r="X371">
            <v>1</v>
          </cell>
          <cell r="Y371">
            <v>14127</v>
          </cell>
          <cell r="Z371">
            <v>0</v>
          </cell>
          <cell r="AA371">
            <v>0</v>
          </cell>
          <cell r="AD371">
            <v>0</v>
          </cell>
          <cell r="AE371">
            <v>0</v>
          </cell>
          <cell r="AF371">
            <v>8664</v>
          </cell>
          <cell r="AG371">
            <v>5.7000000000000002E-2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3</v>
          </cell>
          <cell r="AY371" t="str">
            <v>Rent &amp; Expenses</v>
          </cell>
        </row>
        <row r="372">
          <cell r="O372" t="str">
            <v>N</v>
          </cell>
          <cell r="P372" t="str">
            <v>NNNPM</v>
          </cell>
          <cell r="Q372">
            <v>36</v>
          </cell>
          <cell r="S372">
            <v>2.4700000000000002</v>
          </cell>
          <cell r="T372">
            <v>2.59</v>
          </cell>
          <cell r="U372">
            <v>2.59</v>
          </cell>
          <cell r="V372">
            <v>4.8599999999999997E-2</v>
          </cell>
          <cell r="W372">
            <v>3298</v>
          </cell>
          <cell r="X372">
            <v>1</v>
          </cell>
          <cell r="Y372">
            <v>15280</v>
          </cell>
          <cell r="AA372">
            <v>0</v>
          </cell>
          <cell r="AD372">
            <v>0</v>
          </cell>
          <cell r="AE372">
            <v>0</v>
          </cell>
          <cell r="AF372">
            <v>7124</v>
          </cell>
          <cell r="AG372">
            <v>0.06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3</v>
          </cell>
          <cell r="AY372" t="str">
            <v>Rent &amp; Expenses</v>
          </cell>
        </row>
        <row r="373">
          <cell r="O373" t="str">
            <v>N</v>
          </cell>
          <cell r="P373" t="str">
            <v>NNNPM</v>
          </cell>
          <cell r="Q373">
            <v>12</v>
          </cell>
          <cell r="S373">
            <v>1.42</v>
          </cell>
          <cell r="T373">
            <v>1.9</v>
          </cell>
          <cell r="U373">
            <v>1.9</v>
          </cell>
          <cell r="V373">
            <v>0.33800000000000002</v>
          </cell>
          <cell r="W373">
            <v>8908</v>
          </cell>
          <cell r="X373">
            <v>0</v>
          </cell>
          <cell r="Y373">
            <v>0</v>
          </cell>
          <cell r="AA373">
            <v>0</v>
          </cell>
          <cell r="AD373">
            <v>0</v>
          </cell>
          <cell r="AE373">
            <v>0</v>
          </cell>
          <cell r="AF373">
            <v>6414</v>
          </cell>
          <cell r="AG373">
            <v>0.06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3</v>
          </cell>
          <cell r="AY373" t="str">
            <v>Rent &amp; Expenses</v>
          </cell>
        </row>
        <row r="374">
          <cell r="O374" t="str">
            <v>R</v>
          </cell>
          <cell r="P374" t="str">
            <v>NNNPM</v>
          </cell>
          <cell r="Q374">
            <v>36</v>
          </cell>
          <cell r="S374">
            <v>2.57</v>
          </cell>
          <cell r="T374">
            <v>2.57</v>
          </cell>
          <cell r="U374">
            <v>2.57</v>
          </cell>
          <cell r="V374">
            <v>0</v>
          </cell>
          <cell r="W374">
            <v>3142</v>
          </cell>
          <cell r="X374">
            <v>0.25</v>
          </cell>
          <cell r="Y374">
            <v>3668</v>
          </cell>
          <cell r="AA374">
            <v>0</v>
          </cell>
          <cell r="AD374">
            <v>0</v>
          </cell>
          <cell r="AE374">
            <v>0</v>
          </cell>
          <cell r="AF374">
            <v>6786</v>
          </cell>
          <cell r="AG374">
            <v>0.06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3</v>
          </cell>
          <cell r="AY374" t="str">
            <v>Rent &amp; Expenses</v>
          </cell>
        </row>
        <row r="375">
          <cell r="O375" t="str">
            <v>N</v>
          </cell>
          <cell r="P375" t="str">
            <v>NNNPM</v>
          </cell>
          <cell r="Q375">
            <v>48</v>
          </cell>
          <cell r="S375">
            <v>3.24</v>
          </cell>
          <cell r="T375">
            <v>2.62</v>
          </cell>
          <cell r="U375">
            <v>2.62</v>
          </cell>
          <cell r="V375">
            <v>-0.19139999999999999</v>
          </cell>
          <cell r="W375">
            <v>4205</v>
          </cell>
          <cell r="X375">
            <v>0.73</v>
          </cell>
          <cell r="Y375">
            <v>14060</v>
          </cell>
          <cell r="Z375">
            <v>0</v>
          </cell>
          <cell r="AA375">
            <v>0</v>
          </cell>
          <cell r="AD375">
            <v>0</v>
          </cell>
          <cell r="AE375">
            <v>0</v>
          </cell>
          <cell r="AF375">
            <v>11101</v>
          </cell>
          <cell r="AG375">
            <v>5.5E-2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3</v>
          </cell>
          <cell r="AY375" t="str">
            <v>Rent &amp; Expenses</v>
          </cell>
        </row>
        <row r="376">
          <cell r="O376" t="str">
            <v>R</v>
          </cell>
          <cell r="P376" t="str">
            <v>NNNPM</v>
          </cell>
          <cell r="Q376">
            <v>36</v>
          </cell>
          <cell r="S376">
            <v>4.16</v>
          </cell>
          <cell r="T376">
            <v>3.6</v>
          </cell>
          <cell r="U376">
            <v>3.6</v>
          </cell>
          <cell r="V376">
            <v>-0.1346</v>
          </cell>
          <cell r="W376">
            <v>1279</v>
          </cell>
          <cell r="X376">
            <v>0</v>
          </cell>
          <cell r="Y376">
            <v>0</v>
          </cell>
          <cell r="AA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3</v>
          </cell>
          <cell r="AY376" t="str">
            <v>Rent &amp; Expenses</v>
          </cell>
        </row>
        <row r="377">
          <cell r="O377" t="str">
            <v>N</v>
          </cell>
          <cell r="P377" t="str">
            <v>NNNPM</v>
          </cell>
          <cell r="Q377">
            <v>36</v>
          </cell>
          <cell r="S377">
            <v>2.4700000000000002</v>
          </cell>
          <cell r="T377">
            <v>2</v>
          </cell>
          <cell r="U377">
            <v>2</v>
          </cell>
          <cell r="V377">
            <v>-0.1903</v>
          </cell>
          <cell r="W377">
            <v>14707</v>
          </cell>
          <cell r="X377">
            <v>1.4</v>
          </cell>
          <cell r="Y377">
            <v>123542</v>
          </cell>
          <cell r="Z377">
            <v>0</v>
          </cell>
          <cell r="AA377">
            <v>0</v>
          </cell>
          <cell r="AD377">
            <v>0</v>
          </cell>
          <cell r="AE377">
            <v>0</v>
          </cell>
          <cell r="AF377">
            <v>31768</v>
          </cell>
          <cell r="AG377">
            <v>0.06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3</v>
          </cell>
          <cell r="AY377" t="str">
            <v>Rent &amp; Expenses</v>
          </cell>
        </row>
        <row r="378">
          <cell r="O378" t="str">
            <v>R</v>
          </cell>
          <cell r="P378" t="str">
            <v>NNNPM</v>
          </cell>
          <cell r="Q378">
            <v>36</v>
          </cell>
          <cell r="S378">
            <v>3.3</v>
          </cell>
          <cell r="T378">
            <v>3.42</v>
          </cell>
          <cell r="U378">
            <v>3.42</v>
          </cell>
          <cell r="V378">
            <v>3.6400000000000002E-2</v>
          </cell>
          <cell r="W378">
            <v>2217</v>
          </cell>
          <cell r="X378">
            <v>0.25</v>
          </cell>
          <cell r="Y378">
            <v>1945</v>
          </cell>
          <cell r="AA378">
            <v>0</v>
          </cell>
          <cell r="AD378">
            <v>0</v>
          </cell>
          <cell r="AE378">
            <v>0</v>
          </cell>
          <cell r="AF378">
            <v>4788</v>
          </cell>
          <cell r="AG378">
            <v>0.06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3</v>
          </cell>
          <cell r="AY378" t="str">
            <v>Rent &amp; Expenses</v>
          </cell>
        </row>
        <row r="379">
          <cell r="O379" t="str">
            <v>N</v>
          </cell>
          <cell r="P379" t="str">
            <v>NNNPM</v>
          </cell>
          <cell r="Q379">
            <v>24</v>
          </cell>
          <cell r="S379">
            <v>3.14</v>
          </cell>
          <cell r="T379">
            <v>3</v>
          </cell>
          <cell r="U379">
            <v>3</v>
          </cell>
          <cell r="V379">
            <v>-4.4600000000000001E-2</v>
          </cell>
          <cell r="W379">
            <v>808</v>
          </cell>
          <cell r="X379">
            <v>1</v>
          </cell>
          <cell r="Y379">
            <v>3230</v>
          </cell>
          <cell r="Z379">
            <v>0</v>
          </cell>
          <cell r="AA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3</v>
          </cell>
          <cell r="AY379" t="str">
            <v>Rent &amp; Expenses</v>
          </cell>
        </row>
        <row r="380">
          <cell r="O380" t="str">
            <v>R</v>
          </cell>
          <cell r="P380" t="str">
            <v>NNNPM</v>
          </cell>
          <cell r="Q380">
            <v>36</v>
          </cell>
          <cell r="S380">
            <v>3.59</v>
          </cell>
          <cell r="T380">
            <v>3.59</v>
          </cell>
          <cell r="U380">
            <v>3.59</v>
          </cell>
          <cell r="V380">
            <v>0</v>
          </cell>
          <cell r="W380">
            <v>1026</v>
          </cell>
          <cell r="X380">
            <v>0.5</v>
          </cell>
          <cell r="Y380">
            <v>1716</v>
          </cell>
          <cell r="AA380">
            <v>0</v>
          </cell>
          <cell r="AD380">
            <v>0</v>
          </cell>
          <cell r="AE380">
            <v>0</v>
          </cell>
          <cell r="AF380">
            <v>2217</v>
          </cell>
          <cell r="AG380">
            <v>0.06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3</v>
          </cell>
          <cell r="AY380" t="str">
            <v>Rent &amp; Expenses</v>
          </cell>
        </row>
        <row r="381">
          <cell r="O381" t="str">
            <v>N</v>
          </cell>
          <cell r="P381" t="str">
            <v>NNNPM</v>
          </cell>
          <cell r="Q381">
            <v>36</v>
          </cell>
          <cell r="S381">
            <v>1.57</v>
          </cell>
          <cell r="T381">
            <v>1.57</v>
          </cell>
          <cell r="U381">
            <v>1.57</v>
          </cell>
          <cell r="V381">
            <v>0</v>
          </cell>
          <cell r="W381">
            <v>5233</v>
          </cell>
          <cell r="X381">
            <v>1</v>
          </cell>
          <cell r="Y381">
            <v>40000</v>
          </cell>
          <cell r="AA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3</v>
          </cell>
          <cell r="AY381" t="str">
            <v>Rent &amp; Expenses</v>
          </cell>
        </row>
        <row r="382">
          <cell r="O382" t="str">
            <v>R</v>
          </cell>
          <cell r="P382" t="str">
            <v>NNNPM</v>
          </cell>
          <cell r="Q382">
            <v>48</v>
          </cell>
          <cell r="S382">
            <v>3.24</v>
          </cell>
          <cell r="T382">
            <v>3.48</v>
          </cell>
          <cell r="U382">
            <v>3.48</v>
          </cell>
          <cell r="V382">
            <v>7.4099999999999999E-2</v>
          </cell>
          <cell r="W382">
            <v>7137</v>
          </cell>
          <cell r="X382">
            <v>0.5</v>
          </cell>
          <cell r="Y382">
            <v>12305</v>
          </cell>
          <cell r="AA382">
            <v>0</v>
          </cell>
          <cell r="AD382">
            <v>0</v>
          </cell>
          <cell r="AE382">
            <v>0</v>
          </cell>
          <cell r="AF382">
            <v>20553</v>
          </cell>
          <cell r="AG382">
            <v>0.06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3</v>
          </cell>
          <cell r="AY382" t="str">
            <v>Rent &amp; Expenses</v>
          </cell>
        </row>
        <row r="383">
          <cell r="O383" t="str">
            <v>R</v>
          </cell>
          <cell r="P383" t="str">
            <v>NNN</v>
          </cell>
          <cell r="Q383">
            <v>36</v>
          </cell>
          <cell r="S383">
            <v>4.08</v>
          </cell>
          <cell r="T383">
            <v>4.08</v>
          </cell>
          <cell r="U383">
            <v>4.08</v>
          </cell>
          <cell r="V383">
            <v>0</v>
          </cell>
          <cell r="W383">
            <v>8009</v>
          </cell>
          <cell r="X383">
            <v>0</v>
          </cell>
          <cell r="Y383">
            <v>0</v>
          </cell>
          <cell r="AA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3</v>
          </cell>
          <cell r="AY383" t="str">
            <v>Rent &amp; Expenses</v>
          </cell>
        </row>
        <row r="384">
          <cell r="O384" t="str">
            <v>N</v>
          </cell>
          <cell r="P384" t="str">
            <v>NNNPM</v>
          </cell>
          <cell r="Q384">
            <v>36</v>
          </cell>
          <cell r="R384">
            <v>0</v>
          </cell>
          <cell r="S384">
            <v>2.61</v>
          </cell>
          <cell r="T384">
            <v>2.25</v>
          </cell>
          <cell r="U384">
            <v>2.25</v>
          </cell>
          <cell r="V384">
            <v>-0.13789999999999999</v>
          </cell>
          <cell r="W384">
            <v>4545</v>
          </cell>
          <cell r="X384">
            <v>0.5</v>
          </cell>
          <cell r="Y384">
            <v>12120</v>
          </cell>
          <cell r="AA384">
            <v>0</v>
          </cell>
          <cell r="AD384">
            <v>0</v>
          </cell>
          <cell r="AE384">
            <v>0</v>
          </cell>
          <cell r="AF384">
            <v>9817</v>
          </cell>
          <cell r="AG384">
            <v>0.06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3</v>
          </cell>
          <cell r="AY384" t="str">
            <v>Rent &amp; Expenses</v>
          </cell>
        </row>
        <row r="385">
          <cell r="O385" t="str">
            <v>N</v>
          </cell>
          <cell r="P385" t="str">
            <v>NNNPM</v>
          </cell>
          <cell r="Q385">
            <v>36</v>
          </cell>
          <cell r="R385">
            <v>0</v>
          </cell>
          <cell r="S385">
            <v>3.12</v>
          </cell>
          <cell r="T385">
            <v>2.76</v>
          </cell>
          <cell r="U385">
            <v>2.76</v>
          </cell>
          <cell r="V385">
            <v>-0.1154</v>
          </cell>
          <cell r="W385">
            <v>5183</v>
          </cell>
          <cell r="X385">
            <v>1</v>
          </cell>
          <cell r="Y385">
            <v>22536</v>
          </cell>
          <cell r="Z385">
            <v>0</v>
          </cell>
          <cell r="AA385">
            <v>0</v>
          </cell>
          <cell r="AD385">
            <v>0</v>
          </cell>
          <cell r="AE385">
            <v>0</v>
          </cell>
          <cell r="AF385">
            <v>11196</v>
          </cell>
          <cell r="AG385">
            <v>0.06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3</v>
          </cell>
          <cell r="AY385" t="str">
            <v>Rent &amp; Expenses</v>
          </cell>
        </row>
        <row r="386">
          <cell r="O386" t="str">
            <v>R</v>
          </cell>
          <cell r="P386" t="str">
            <v>NNN</v>
          </cell>
          <cell r="Q386">
            <v>24</v>
          </cell>
          <cell r="R386">
            <v>0</v>
          </cell>
          <cell r="S386">
            <v>4.1900000000000004</v>
          </cell>
          <cell r="T386">
            <v>4.3</v>
          </cell>
          <cell r="U386">
            <v>4.3</v>
          </cell>
          <cell r="V386">
            <v>2.63E-2</v>
          </cell>
          <cell r="W386">
            <v>6904</v>
          </cell>
          <cell r="X386">
            <v>0.5</v>
          </cell>
          <cell r="Y386">
            <v>9634</v>
          </cell>
          <cell r="Z386">
            <v>0</v>
          </cell>
          <cell r="AA386">
            <v>0</v>
          </cell>
          <cell r="AD386">
            <v>0</v>
          </cell>
          <cell r="AE386">
            <v>0</v>
          </cell>
          <cell r="AF386">
            <v>9942</v>
          </cell>
          <cell r="AG386">
            <v>0.06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3</v>
          </cell>
          <cell r="AY386" t="str">
            <v>Rent &amp; Expenses</v>
          </cell>
        </row>
        <row r="387">
          <cell r="O387" t="str">
            <v>R</v>
          </cell>
          <cell r="P387" t="str">
            <v>NNNPM</v>
          </cell>
          <cell r="Q387">
            <v>60</v>
          </cell>
          <cell r="R387">
            <v>0</v>
          </cell>
          <cell r="S387">
            <v>3.77</v>
          </cell>
          <cell r="T387">
            <v>3.9</v>
          </cell>
          <cell r="U387">
            <v>3.9</v>
          </cell>
          <cell r="V387">
            <v>3.4500000000000003E-2</v>
          </cell>
          <cell r="W387">
            <v>22035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3</v>
          </cell>
          <cell r="AY387" t="str">
            <v>Rent &amp; Expenses</v>
          </cell>
        </row>
        <row r="388">
          <cell r="O388" t="str">
            <v>N</v>
          </cell>
          <cell r="P388" t="str">
            <v>NNNPM</v>
          </cell>
          <cell r="Q388">
            <v>48</v>
          </cell>
          <cell r="R388">
            <v>0</v>
          </cell>
          <cell r="S388">
            <v>2.5099999999999998</v>
          </cell>
          <cell r="T388">
            <v>2</v>
          </cell>
          <cell r="U388">
            <v>2</v>
          </cell>
          <cell r="V388">
            <v>-0.20319999999999999</v>
          </cell>
          <cell r="W388">
            <v>12706</v>
          </cell>
          <cell r="X388">
            <v>1</v>
          </cell>
          <cell r="Y388">
            <v>76237</v>
          </cell>
          <cell r="Z388">
            <v>0</v>
          </cell>
          <cell r="AA388">
            <v>0</v>
          </cell>
          <cell r="AD388">
            <v>0</v>
          </cell>
          <cell r="AE388">
            <v>0</v>
          </cell>
          <cell r="AF388">
            <v>36594</v>
          </cell>
          <cell r="AG388">
            <v>0.06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3</v>
          </cell>
          <cell r="AY388" t="str">
            <v>Rent &amp; Expenses</v>
          </cell>
        </row>
        <row r="389">
          <cell r="O389" t="str">
            <v>N</v>
          </cell>
          <cell r="P389" t="str">
            <v>Gross</v>
          </cell>
          <cell r="Q389">
            <v>3</v>
          </cell>
          <cell r="S389">
            <v>2.5099999999999998</v>
          </cell>
          <cell r="T389">
            <v>3.36</v>
          </cell>
          <cell r="U389">
            <v>3.36</v>
          </cell>
          <cell r="V389">
            <v>0.33860000000000001</v>
          </cell>
          <cell r="W389">
            <v>7842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D389">
            <v>0</v>
          </cell>
          <cell r="AE389">
            <v>0</v>
          </cell>
          <cell r="AF389">
            <v>1412</v>
          </cell>
          <cell r="AG389">
            <v>0.06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3</v>
          </cell>
          <cell r="AY389" t="str">
            <v>Rent &amp; Expenses</v>
          </cell>
        </row>
        <row r="390">
          <cell r="O390" t="str">
            <v>N</v>
          </cell>
          <cell r="P390" t="str">
            <v>NNNPM</v>
          </cell>
          <cell r="Q390">
            <v>48</v>
          </cell>
          <cell r="S390">
            <v>2.5099999999999998</v>
          </cell>
          <cell r="T390">
            <v>2</v>
          </cell>
          <cell r="U390">
            <v>2</v>
          </cell>
          <cell r="V390">
            <v>-0.20319999999999999</v>
          </cell>
          <cell r="W390">
            <v>4668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D390">
            <v>0</v>
          </cell>
          <cell r="AE390">
            <v>0</v>
          </cell>
          <cell r="AF390">
            <v>13443</v>
          </cell>
          <cell r="AG390">
            <v>0.06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3</v>
          </cell>
          <cell r="AY390" t="str">
            <v>Rent &amp; Expenses</v>
          </cell>
        </row>
        <row r="391">
          <cell r="O391" t="str">
            <v>N</v>
          </cell>
          <cell r="P391" t="str">
            <v>Gross</v>
          </cell>
          <cell r="Q391">
            <v>4</v>
          </cell>
          <cell r="R391">
            <v>0</v>
          </cell>
          <cell r="S391">
            <v>2.31</v>
          </cell>
          <cell r="T391">
            <v>3.36</v>
          </cell>
          <cell r="U391">
            <v>3.36</v>
          </cell>
          <cell r="V391">
            <v>0.45450000000000002</v>
          </cell>
          <cell r="W391">
            <v>23369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D391">
            <v>0</v>
          </cell>
          <cell r="AE391">
            <v>0</v>
          </cell>
          <cell r="AF391">
            <v>3739</v>
          </cell>
          <cell r="AG391">
            <v>0.04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3</v>
          </cell>
          <cell r="AY391" t="str">
            <v>Rent &amp; Expenses</v>
          </cell>
        </row>
        <row r="392">
          <cell r="O392" t="str">
            <v>N</v>
          </cell>
          <cell r="P392" t="str">
            <v>NNNPM</v>
          </cell>
          <cell r="Q392">
            <v>48</v>
          </cell>
          <cell r="S392">
            <v>2.5099999999999998</v>
          </cell>
          <cell r="T392">
            <v>2</v>
          </cell>
          <cell r="U392">
            <v>2</v>
          </cell>
          <cell r="V392">
            <v>-0.20319999999999999</v>
          </cell>
          <cell r="W392">
            <v>13910</v>
          </cell>
          <cell r="X392">
            <v>1</v>
          </cell>
          <cell r="Y392">
            <v>83460</v>
          </cell>
          <cell r="Z392">
            <v>0</v>
          </cell>
          <cell r="AA392">
            <v>0</v>
          </cell>
          <cell r="AD392">
            <v>0</v>
          </cell>
          <cell r="AE392">
            <v>0</v>
          </cell>
          <cell r="AF392">
            <v>40061</v>
          </cell>
          <cell r="AG392">
            <v>0.06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3</v>
          </cell>
          <cell r="AY392" t="str">
            <v>Rent &amp; Expenses</v>
          </cell>
        </row>
        <row r="393">
          <cell r="O393" t="str">
            <v>R</v>
          </cell>
          <cell r="P393" t="str">
            <v>NNNPM</v>
          </cell>
          <cell r="Q393">
            <v>24</v>
          </cell>
          <cell r="S393">
            <v>2.31</v>
          </cell>
          <cell r="T393">
            <v>2.31</v>
          </cell>
          <cell r="U393">
            <v>2.31</v>
          </cell>
          <cell r="V393">
            <v>0</v>
          </cell>
          <cell r="W393">
            <v>9269</v>
          </cell>
          <cell r="X393">
            <v>0</v>
          </cell>
          <cell r="Y393">
            <v>0</v>
          </cell>
          <cell r="AA393">
            <v>0</v>
          </cell>
          <cell r="AD393">
            <v>0</v>
          </cell>
          <cell r="AE393">
            <v>0</v>
          </cell>
          <cell r="AF393">
            <v>13347</v>
          </cell>
          <cell r="AG393">
            <v>0.06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3</v>
          </cell>
          <cell r="AY393" t="str">
            <v>Rent &amp; Expenses</v>
          </cell>
        </row>
        <row r="394">
          <cell r="O394" t="str">
            <v>N</v>
          </cell>
          <cell r="P394" t="str">
            <v>Gross</v>
          </cell>
          <cell r="Q394">
            <v>3</v>
          </cell>
          <cell r="S394">
            <v>2.5099999999999998</v>
          </cell>
          <cell r="T394">
            <v>3</v>
          </cell>
          <cell r="U394">
            <v>3</v>
          </cell>
          <cell r="V394">
            <v>0.19520000000000001</v>
          </cell>
          <cell r="W394">
            <v>10433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3</v>
          </cell>
          <cell r="AY394" t="str">
            <v>Rent &amp; Expenses</v>
          </cell>
        </row>
        <row r="395">
          <cell r="O395" t="str">
            <v>N</v>
          </cell>
          <cell r="P395" t="str">
            <v>NNNPM</v>
          </cell>
          <cell r="Q395">
            <v>48</v>
          </cell>
          <cell r="S395">
            <v>2.5099999999999998</v>
          </cell>
          <cell r="T395">
            <v>2</v>
          </cell>
          <cell r="U395">
            <v>2</v>
          </cell>
          <cell r="V395">
            <v>-0.20319999999999999</v>
          </cell>
          <cell r="W395">
            <v>6955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D395">
            <v>0</v>
          </cell>
          <cell r="AE395">
            <v>0</v>
          </cell>
          <cell r="AF395">
            <v>20030</v>
          </cell>
          <cell r="AG395">
            <v>0.06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3</v>
          </cell>
          <cell r="AY395" t="str">
            <v>Rent &amp; Expenses</v>
          </cell>
        </row>
        <row r="396">
          <cell r="O396" t="str">
            <v>R</v>
          </cell>
          <cell r="P396" t="str">
            <v>NNNPM</v>
          </cell>
          <cell r="Q396">
            <v>48</v>
          </cell>
          <cell r="S396">
            <v>3.24</v>
          </cell>
          <cell r="T396">
            <v>3.24</v>
          </cell>
          <cell r="U396">
            <v>3.24</v>
          </cell>
          <cell r="V396">
            <v>0</v>
          </cell>
          <cell r="W396">
            <v>10400</v>
          </cell>
          <cell r="X396">
            <v>1</v>
          </cell>
          <cell r="Y396">
            <v>38520</v>
          </cell>
          <cell r="Z396">
            <v>0</v>
          </cell>
          <cell r="AA396">
            <v>0</v>
          </cell>
          <cell r="AD396">
            <v>0</v>
          </cell>
          <cell r="AE396">
            <v>0</v>
          </cell>
          <cell r="AF396">
            <v>29953</v>
          </cell>
          <cell r="AG396">
            <v>0.06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3</v>
          </cell>
          <cell r="AY396" t="str">
            <v>Rent &amp; Expenses</v>
          </cell>
        </row>
        <row r="397">
          <cell r="O397" t="str">
            <v>N</v>
          </cell>
          <cell r="P397" t="str">
            <v>NNNPM</v>
          </cell>
          <cell r="Q397">
            <v>48</v>
          </cell>
          <cell r="S397">
            <v>2.5099999999999998</v>
          </cell>
          <cell r="T397">
            <v>2</v>
          </cell>
          <cell r="U397">
            <v>2</v>
          </cell>
          <cell r="V397">
            <v>-0.20319999999999999</v>
          </cell>
          <cell r="W397">
            <v>4280</v>
          </cell>
          <cell r="X397">
            <v>1</v>
          </cell>
          <cell r="Y397">
            <v>25680</v>
          </cell>
          <cell r="Z397">
            <v>0</v>
          </cell>
          <cell r="AA397">
            <v>0</v>
          </cell>
          <cell r="AD397">
            <v>0</v>
          </cell>
          <cell r="AE397">
            <v>0</v>
          </cell>
          <cell r="AF397">
            <v>12326</v>
          </cell>
          <cell r="AG397">
            <v>0.06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3</v>
          </cell>
          <cell r="AY397" t="str">
            <v>Rent &amp; Expenses</v>
          </cell>
        </row>
        <row r="398">
          <cell r="O398" t="str">
            <v>N</v>
          </cell>
          <cell r="P398" t="str">
            <v>NNNPM</v>
          </cell>
          <cell r="Q398">
            <v>60</v>
          </cell>
          <cell r="S398">
            <v>0</v>
          </cell>
          <cell r="T398">
            <v>3.84</v>
          </cell>
          <cell r="U398">
            <v>3.84</v>
          </cell>
          <cell r="V398">
            <v>0</v>
          </cell>
          <cell r="W398">
            <v>16704</v>
          </cell>
          <cell r="X398">
            <v>0</v>
          </cell>
          <cell r="Y398">
            <v>0</v>
          </cell>
          <cell r="Z398">
            <v>4</v>
          </cell>
          <cell r="AA398">
            <v>208800</v>
          </cell>
          <cell r="AD398">
            <v>0</v>
          </cell>
          <cell r="AE398">
            <v>0</v>
          </cell>
          <cell r="AF398">
            <v>60134</v>
          </cell>
          <cell r="AG398">
            <v>0.06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3</v>
          </cell>
          <cell r="AY398" t="str">
            <v>Rent &amp; Expenses</v>
          </cell>
        </row>
        <row r="399">
          <cell r="O399" t="str">
            <v>N</v>
          </cell>
          <cell r="P399" t="str">
            <v>NNNPM</v>
          </cell>
          <cell r="Q399">
            <v>36</v>
          </cell>
          <cell r="S399">
            <v>0</v>
          </cell>
          <cell r="T399">
            <v>3.84</v>
          </cell>
          <cell r="U399">
            <v>3.84</v>
          </cell>
          <cell r="V399">
            <v>0</v>
          </cell>
          <cell r="W399">
            <v>8208</v>
          </cell>
          <cell r="X399">
            <v>0</v>
          </cell>
          <cell r="Y399">
            <v>0</v>
          </cell>
          <cell r="Z399">
            <v>4</v>
          </cell>
          <cell r="AA399">
            <v>102600</v>
          </cell>
          <cell r="AD399">
            <v>0</v>
          </cell>
          <cell r="AE399">
            <v>0</v>
          </cell>
          <cell r="AF399">
            <v>17729</v>
          </cell>
          <cell r="AG399">
            <v>0.06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3</v>
          </cell>
          <cell r="AY399" t="str">
            <v>Rent &amp; Expenses</v>
          </cell>
        </row>
        <row r="400">
          <cell r="O400" t="str">
            <v>N</v>
          </cell>
          <cell r="P400" t="str">
            <v>NNNPM</v>
          </cell>
          <cell r="Q400">
            <v>60</v>
          </cell>
          <cell r="S400">
            <v>0</v>
          </cell>
          <cell r="T400">
            <v>3.84</v>
          </cell>
          <cell r="U400">
            <v>3.84</v>
          </cell>
          <cell r="V400">
            <v>0</v>
          </cell>
          <cell r="W400">
            <v>13680</v>
          </cell>
          <cell r="X400">
            <v>0</v>
          </cell>
          <cell r="Y400">
            <v>0</v>
          </cell>
          <cell r="Z400">
            <v>4</v>
          </cell>
          <cell r="AA400">
            <v>171000</v>
          </cell>
          <cell r="AD400">
            <v>0</v>
          </cell>
          <cell r="AE400">
            <v>0</v>
          </cell>
          <cell r="AF400">
            <v>49248</v>
          </cell>
          <cell r="AG400">
            <v>0.06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3</v>
          </cell>
          <cell r="AY400" t="str">
            <v>Rent &amp; Expenses</v>
          </cell>
        </row>
        <row r="401">
          <cell r="O401" t="str">
            <v>N</v>
          </cell>
          <cell r="P401" t="str">
            <v>NNNPM</v>
          </cell>
          <cell r="Q401">
            <v>36</v>
          </cell>
          <cell r="S401">
            <v>0</v>
          </cell>
          <cell r="T401">
            <v>3.84</v>
          </cell>
          <cell r="U401">
            <v>3.84</v>
          </cell>
          <cell r="V401">
            <v>0</v>
          </cell>
          <cell r="W401">
            <v>16704</v>
          </cell>
          <cell r="X401">
            <v>0</v>
          </cell>
          <cell r="Y401">
            <v>0</v>
          </cell>
          <cell r="Z401">
            <v>4</v>
          </cell>
          <cell r="AA401">
            <v>208800</v>
          </cell>
          <cell r="AD401">
            <v>0</v>
          </cell>
          <cell r="AE401">
            <v>0</v>
          </cell>
          <cell r="AF401">
            <v>36081</v>
          </cell>
          <cell r="AG401">
            <v>0.06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3</v>
          </cell>
          <cell r="AY401" t="str">
            <v>Rent &amp; Expenses</v>
          </cell>
        </row>
        <row r="402">
          <cell r="O402" t="str">
            <v>N</v>
          </cell>
          <cell r="P402" t="str">
            <v>NNNPM</v>
          </cell>
          <cell r="Q402">
            <v>72</v>
          </cell>
          <cell r="R402">
            <v>0</v>
          </cell>
          <cell r="S402">
            <v>0</v>
          </cell>
          <cell r="T402">
            <v>3.56</v>
          </cell>
          <cell r="U402">
            <v>3.56</v>
          </cell>
          <cell r="V402">
            <v>0</v>
          </cell>
          <cell r="W402">
            <v>15753</v>
          </cell>
          <cell r="X402">
            <v>0</v>
          </cell>
          <cell r="Y402">
            <v>0</v>
          </cell>
          <cell r="Z402">
            <v>6</v>
          </cell>
          <cell r="AA402">
            <v>318600</v>
          </cell>
          <cell r="AD402">
            <v>0</v>
          </cell>
          <cell r="AE402">
            <v>0</v>
          </cell>
          <cell r="AF402">
            <v>60113</v>
          </cell>
          <cell r="AG402">
            <v>5.2999999999999999E-2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3</v>
          </cell>
          <cell r="AY402" t="str">
            <v>Rent &amp; Expenses</v>
          </cell>
        </row>
        <row r="403">
          <cell r="O403" t="str">
            <v>N</v>
          </cell>
          <cell r="P403" t="str">
            <v>NNNPM</v>
          </cell>
          <cell r="Q403">
            <v>60</v>
          </cell>
          <cell r="S403">
            <v>0</v>
          </cell>
          <cell r="T403">
            <v>3.96</v>
          </cell>
          <cell r="U403">
            <v>3.96</v>
          </cell>
          <cell r="V403">
            <v>0</v>
          </cell>
          <cell r="W403">
            <v>11583</v>
          </cell>
          <cell r="X403">
            <v>0</v>
          </cell>
          <cell r="Y403">
            <v>0</v>
          </cell>
          <cell r="Z403">
            <v>5.5</v>
          </cell>
          <cell r="AA403">
            <v>193050</v>
          </cell>
          <cell r="AD403">
            <v>0</v>
          </cell>
          <cell r="AE403">
            <v>0</v>
          </cell>
          <cell r="AF403">
            <v>39614</v>
          </cell>
          <cell r="AG403">
            <v>5.7000000000000002E-2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3</v>
          </cell>
          <cell r="AY403" t="str">
            <v>Rent &amp; Expenses</v>
          </cell>
        </row>
        <row r="404">
          <cell r="O404" t="str">
            <v>R</v>
          </cell>
          <cell r="P404" t="str">
            <v>NNNPM</v>
          </cell>
          <cell r="Q404">
            <v>32</v>
          </cell>
          <cell r="S404">
            <v>3.2</v>
          </cell>
          <cell r="T404">
            <v>2.71</v>
          </cell>
          <cell r="U404">
            <v>2.71</v>
          </cell>
          <cell r="V404">
            <v>-0.15310000000000001</v>
          </cell>
          <cell r="W404">
            <v>18067</v>
          </cell>
          <cell r="X404">
            <v>0.5</v>
          </cell>
          <cell r="Y404">
            <v>40000</v>
          </cell>
          <cell r="Z404">
            <v>0</v>
          </cell>
          <cell r="AA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3</v>
          </cell>
          <cell r="AY404" t="str">
            <v>Rent &amp; Expenses</v>
          </cell>
        </row>
        <row r="405">
          <cell r="O405" t="str">
            <v>N</v>
          </cell>
          <cell r="P405" t="str">
            <v>NNNPM</v>
          </cell>
          <cell r="Q405">
            <v>6</v>
          </cell>
          <cell r="R405">
            <v>0</v>
          </cell>
          <cell r="S405">
            <v>3.2</v>
          </cell>
          <cell r="T405">
            <v>2.2999999999999998</v>
          </cell>
          <cell r="U405">
            <v>2.2999999999999998</v>
          </cell>
          <cell r="V405">
            <v>-0.28129999999999999</v>
          </cell>
          <cell r="W405">
            <v>9200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3</v>
          </cell>
          <cell r="AY405" t="str">
            <v>Rent &amp; Expenses</v>
          </cell>
        </row>
        <row r="406">
          <cell r="O406" t="str">
            <v>N</v>
          </cell>
          <cell r="P406" t="str">
            <v>NNNPM</v>
          </cell>
          <cell r="Q406">
            <v>24</v>
          </cell>
          <cell r="S406">
            <v>3.2</v>
          </cell>
          <cell r="T406">
            <v>2.88</v>
          </cell>
          <cell r="U406">
            <v>2.88</v>
          </cell>
          <cell r="V406">
            <v>-0.1</v>
          </cell>
          <cell r="W406">
            <v>11520</v>
          </cell>
          <cell r="X406">
            <v>1</v>
          </cell>
          <cell r="Y406">
            <v>48000</v>
          </cell>
          <cell r="Z406">
            <v>0</v>
          </cell>
          <cell r="AA406">
            <v>0</v>
          </cell>
          <cell r="AD406">
            <v>0</v>
          </cell>
          <cell r="AE406">
            <v>0</v>
          </cell>
          <cell r="AF406">
            <v>16589</v>
          </cell>
          <cell r="AG406">
            <v>0.06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3</v>
          </cell>
          <cell r="AY406" t="str">
            <v>Rent &amp; Expenses</v>
          </cell>
        </row>
        <row r="407">
          <cell r="O407" t="str">
            <v>N</v>
          </cell>
          <cell r="P407" t="str">
            <v>NNNPM</v>
          </cell>
          <cell r="Q407">
            <v>36</v>
          </cell>
          <cell r="R407">
            <v>0</v>
          </cell>
          <cell r="S407">
            <v>1.04</v>
          </cell>
          <cell r="T407">
            <v>2.72</v>
          </cell>
          <cell r="U407">
            <v>2.72</v>
          </cell>
          <cell r="V407">
            <v>1.6153999999999999</v>
          </cell>
          <cell r="W407">
            <v>1836</v>
          </cell>
          <cell r="X407">
            <v>0.5</v>
          </cell>
          <cell r="Y407">
            <v>4050</v>
          </cell>
          <cell r="Z407">
            <v>0</v>
          </cell>
          <cell r="AA407">
            <v>0</v>
          </cell>
          <cell r="AD407">
            <v>0</v>
          </cell>
          <cell r="AE407">
            <v>0</v>
          </cell>
          <cell r="AF407">
            <v>3239</v>
          </cell>
          <cell r="AG407">
            <v>4.9000000000000002E-2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3</v>
          </cell>
          <cell r="AY407" t="str">
            <v>Rent &amp; Expenses</v>
          </cell>
        </row>
        <row r="408">
          <cell r="O408" t="str">
            <v>R</v>
          </cell>
          <cell r="P408" t="str">
            <v>NNNPM</v>
          </cell>
          <cell r="Q408">
            <v>12</v>
          </cell>
          <cell r="S408">
            <v>2.7</v>
          </cell>
          <cell r="T408">
            <v>2.76</v>
          </cell>
          <cell r="U408">
            <v>2.76</v>
          </cell>
          <cell r="V408">
            <v>2.2200000000000001E-2</v>
          </cell>
          <cell r="W408">
            <v>9315</v>
          </cell>
          <cell r="X408">
            <v>0.5</v>
          </cell>
          <cell r="Y408">
            <v>20250</v>
          </cell>
          <cell r="Z408">
            <v>0</v>
          </cell>
          <cell r="AA408">
            <v>0</v>
          </cell>
          <cell r="AD408">
            <v>0</v>
          </cell>
          <cell r="AE408">
            <v>0</v>
          </cell>
          <cell r="AF408">
            <v>2795</v>
          </cell>
          <cell r="AG408">
            <v>2.5000000000000001E-2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3</v>
          </cell>
          <cell r="AY408" t="str">
            <v>Rent &amp; Expenses</v>
          </cell>
        </row>
        <row r="409">
          <cell r="O409" t="str">
            <v>R</v>
          </cell>
          <cell r="P409" t="str">
            <v>NNNPM</v>
          </cell>
          <cell r="Q409">
            <v>12</v>
          </cell>
          <cell r="S409">
            <v>1.8</v>
          </cell>
          <cell r="T409">
            <v>2.04</v>
          </cell>
          <cell r="U409">
            <v>2.04</v>
          </cell>
          <cell r="V409">
            <v>0.1333</v>
          </cell>
          <cell r="W409">
            <v>2678</v>
          </cell>
          <cell r="X409">
            <v>0.5</v>
          </cell>
          <cell r="Y409">
            <v>7875</v>
          </cell>
          <cell r="Z409">
            <v>0</v>
          </cell>
          <cell r="AA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3</v>
          </cell>
          <cell r="AY409" t="str">
            <v>Rent &amp; Expenses</v>
          </cell>
        </row>
        <row r="410">
          <cell r="O410" t="str">
            <v>N</v>
          </cell>
          <cell r="P410" t="str">
            <v>NNNPM</v>
          </cell>
          <cell r="Q410">
            <v>60</v>
          </cell>
          <cell r="S410">
            <v>2.94</v>
          </cell>
          <cell r="T410">
            <v>3</v>
          </cell>
          <cell r="U410">
            <v>3</v>
          </cell>
          <cell r="V410">
            <v>2.0400000000000001E-2</v>
          </cell>
          <cell r="W410">
            <v>5991</v>
          </cell>
          <cell r="X410">
            <v>1</v>
          </cell>
          <cell r="Y410">
            <v>23962</v>
          </cell>
          <cell r="Z410">
            <v>0</v>
          </cell>
          <cell r="AA410">
            <v>0</v>
          </cell>
          <cell r="AD410">
            <v>0</v>
          </cell>
          <cell r="AE410">
            <v>0</v>
          </cell>
          <cell r="AF410">
            <v>17612</v>
          </cell>
          <cell r="AG410">
            <v>4.9000000000000002E-2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3</v>
          </cell>
          <cell r="AY410" t="str">
            <v>Rent &amp; Expenses</v>
          </cell>
        </row>
        <row r="411">
          <cell r="O411" t="str">
            <v>R</v>
          </cell>
          <cell r="P411" t="str">
            <v>NNNPM</v>
          </cell>
          <cell r="Q411">
            <v>60</v>
          </cell>
          <cell r="S411">
            <v>3.07</v>
          </cell>
          <cell r="T411">
            <v>3.12</v>
          </cell>
          <cell r="U411">
            <v>3.12</v>
          </cell>
          <cell r="V411">
            <v>1.6299999999999999E-2</v>
          </cell>
          <cell r="W411">
            <v>3848</v>
          </cell>
          <cell r="X411">
            <v>0.5</v>
          </cell>
          <cell r="Y411">
            <v>7400</v>
          </cell>
          <cell r="Z411">
            <v>0</v>
          </cell>
          <cell r="AA411">
            <v>0</v>
          </cell>
          <cell r="AD411">
            <v>0</v>
          </cell>
          <cell r="AE411">
            <v>0</v>
          </cell>
          <cell r="AF411">
            <v>11313</v>
          </cell>
          <cell r="AG411">
            <v>4.9000000000000002E-2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3</v>
          </cell>
          <cell r="AY411" t="str">
            <v>Rent &amp; Expenses</v>
          </cell>
        </row>
        <row r="412">
          <cell r="O412" t="str">
            <v>R</v>
          </cell>
          <cell r="P412" t="str">
            <v>NNNPM</v>
          </cell>
          <cell r="Q412">
            <v>36</v>
          </cell>
          <cell r="S412">
            <v>3</v>
          </cell>
          <cell r="T412">
            <v>3.12</v>
          </cell>
          <cell r="U412">
            <v>3.12</v>
          </cell>
          <cell r="V412">
            <v>0.04</v>
          </cell>
          <cell r="W412">
            <v>2886</v>
          </cell>
          <cell r="X412">
            <v>0.5</v>
          </cell>
          <cell r="Y412">
            <v>5550</v>
          </cell>
          <cell r="Z412">
            <v>0</v>
          </cell>
          <cell r="AA412">
            <v>0</v>
          </cell>
          <cell r="AD412">
            <v>0</v>
          </cell>
          <cell r="AE412">
            <v>0</v>
          </cell>
          <cell r="AF412">
            <v>5091</v>
          </cell>
          <cell r="AG412">
            <v>4.9000000000000002E-2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3</v>
          </cell>
          <cell r="AY412" t="str">
            <v>Rent &amp; Expenses</v>
          </cell>
        </row>
        <row r="413">
          <cell r="O413" t="str">
            <v>R</v>
          </cell>
          <cell r="P413" t="str">
            <v>NNNPM</v>
          </cell>
          <cell r="Q413">
            <v>60</v>
          </cell>
          <cell r="S413">
            <v>3.23</v>
          </cell>
          <cell r="T413">
            <v>3.24</v>
          </cell>
          <cell r="U413">
            <v>3.24</v>
          </cell>
          <cell r="V413">
            <v>3.0999999999999999E-3</v>
          </cell>
          <cell r="W413">
            <v>8370</v>
          </cell>
          <cell r="X413">
            <v>1</v>
          </cell>
          <cell r="Y413">
            <v>31000</v>
          </cell>
          <cell r="Z413">
            <v>0</v>
          </cell>
          <cell r="AA413">
            <v>0</v>
          </cell>
          <cell r="AD413">
            <v>0</v>
          </cell>
          <cell r="AE413">
            <v>0</v>
          </cell>
          <cell r="AF413">
            <v>24608</v>
          </cell>
          <cell r="AG413">
            <v>4.9000000000000002E-2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3</v>
          </cell>
          <cell r="AY413" t="str">
            <v>Rent &amp; Expenses</v>
          </cell>
        </row>
        <row r="414">
          <cell r="O414" t="str">
            <v>N</v>
          </cell>
          <cell r="P414" t="str">
            <v>NNNPM</v>
          </cell>
          <cell r="Q414">
            <v>24</v>
          </cell>
          <cell r="S414">
            <v>2.58</v>
          </cell>
          <cell r="T414">
            <v>2.58</v>
          </cell>
          <cell r="U414">
            <v>2.58</v>
          </cell>
          <cell r="V414">
            <v>0</v>
          </cell>
          <cell r="W414">
            <v>6880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D414">
            <v>0</v>
          </cell>
          <cell r="AE414">
            <v>0</v>
          </cell>
          <cell r="AF414">
            <v>8091</v>
          </cell>
          <cell r="AG414">
            <v>4.9000000000000002E-2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3</v>
          </cell>
          <cell r="AY414" t="str">
            <v>Rent &amp; Expenses</v>
          </cell>
        </row>
        <row r="415">
          <cell r="O415" t="str">
            <v>N</v>
          </cell>
          <cell r="P415" t="str">
            <v>NNNPM</v>
          </cell>
          <cell r="Q415">
            <v>36</v>
          </cell>
          <cell r="R415">
            <v>0</v>
          </cell>
          <cell r="S415">
            <v>2.76</v>
          </cell>
          <cell r="T415">
            <v>2.88</v>
          </cell>
          <cell r="U415">
            <v>2.88</v>
          </cell>
          <cell r="V415">
            <v>4.3499999999999997E-2</v>
          </cell>
          <cell r="W415">
            <v>5760</v>
          </cell>
          <cell r="X415">
            <v>0.5</v>
          </cell>
          <cell r="Y415">
            <v>12000</v>
          </cell>
          <cell r="Z415">
            <v>0</v>
          </cell>
          <cell r="AA415">
            <v>0</v>
          </cell>
          <cell r="AD415">
            <v>0</v>
          </cell>
          <cell r="AE415">
            <v>0</v>
          </cell>
          <cell r="AF415">
            <v>10161</v>
          </cell>
          <cell r="AG415">
            <v>4.9000000000000002E-2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3</v>
          </cell>
          <cell r="AY415" t="str">
            <v>Rent &amp; Expenses</v>
          </cell>
        </row>
        <row r="416">
          <cell r="O416" t="str">
            <v>R</v>
          </cell>
          <cell r="P416" t="str">
            <v>NNNPM</v>
          </cell>
          <cell r="Q416">
            <v>36</v>
          </cell>
          <cell r="S416">
            <v>3.2</v>
          </cell>
          <cell r="T416">
            <v>3.24</v>
          </cell>
          <cell r="U416">
            <v>3.24</v>
          </cell>
          <cell r="V416">
            <v>1.2500000000000001E-2</v>
          </cell>
          <cell r="W416">
            <v>4536</v>
          </cell>
          <cell r="X416">
            <v>0.5</v>
          </cell>
          <cell r="Y416">
            <v>8400</v>
          </cell>
          <cell r="Z416">
            <v>0</v>
          </cell>
          <cell r="AA416">
            <v>0</v>
          </cell>
          <cell r="AD416">
            <v>0</v>
          </cell>
          <cell r="AE416">
            <v>0</v>
          </cell>
          <cell r="AF416">
            <v>8002</v>
          </cell>
          <cell r="AG416">
            <v>4.9000000000000002E-2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3</v>
          </cell>
          <cell r="AY416" t="str">
            <v>Rent &amp; Expenses</v>
          </cell>
        </row>
        <row r="417">
          <cell r="O417" t="str">
            <v>R</v>
          </cell>
          <cell r="P417" t="str">
            <v>NNNPM</v>
          </cell>
          <cell r="Q417">
            <v>60</v>
          </cell>
          <cell r="S417">
            <v>2.64</v>
          </cell>
          <cell r="T417">
            <v>2.64</v>
          </cell>
          <cell r="U417">
            <v>2.64</v>
          </cell>
          <cell r="V417">
            <v>0</v>
          </cell>
          <cell r="W417">
            <v>7392</v>
          </cell>
          <cell r="X417">
            <v>1</v>
          </cell>
          <cell r="Y417">
            <v>33600</v>
          </cell>
          <cell r="Z417">
            <v>0</v>
          </cell>
          <cell r="AA417">
            <v>0</v>
          </cell>
          <cell r="AD417">
            <v>0</v>
          </cell>
          <cell r="AE417">
            <v>0</v>
          </cell>
          <cell r="AF417">
            <v>21732</v>
          </cell>
          <cell r="AG417">
            <v>4.9000000000000002E-2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3</v>
          </cell>
          <cell r="AY417" t="str">
            <v>Rent &amp; Expenses</v>
          </cell>
        </row>
        <row r="418">
          <cell r="O418" t="str">
            <v>R</v>
          </cell>
          <cell r="P418" t="str">
            <v>NNNPM</v>
          </cell>
          <cell r="Q418">
            <v>36</v>
          </cell>
          <cell r="S418">
            <v>6.6</v>
          </cell>
          <cell r="T418">
            <v>6.6</v>
          </cell>
          <cell r="U418">
            <v>6.6</v>
          </cell>
          <cell r="V418">
            <v>0</v>
          </cell>
          <cell r="W418">
            <v>1320</v>
          </cell>
          <cell r="X418">
            <v>1</v>
          </cell>
          <cell r="Y418">
            <v>2400</v>
          </cell>
          <cell r="Z418">
            <v>0</v>
          </cell>
          <cell r="AA418">
            <v>0</v>
          </cell>
          <cell r="AD418">
            <v>0</v>
          </cell>
          <cell r="AE418">
            <v>0</v>
          </cell>
          <cell r="AF418">
            <v>2328</v>
          </cell>
          <cell r="AG418">
            <v>4.9000000000000002E-2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3</v>
          </cell>
          <cell r="AY418" t="str">
            <v>Rent &amp; Expenses</v>
          </cell>
        </row>
        <row r="419">
          <cell r="O419" t="str">
            <v>R</v>
          </cell>
          <cell r="P419" t="str">
            <v>NNNPM</v>
          </cell>
          <cell r="Q419">
            <v>24</v>
          </cell>
          <cell r="S419">
            <v>5.94</v>
          </cell>
          <cell r="T419">
            <v>6.06</v>
          </cell>
          <cell r="U419">
            <v>6.06</v>
          </cell>
          <cell r="V419">
            <v>2.0199999999999999E-2</v>
          </cell>
          <cell r="W419">
            <v>1212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3</v>
          </cell>
          <cell r="AY419" t="str">
            <v>Rent &amp; Expenses</v>
          </cell>
        </row>
        <row r="420">
          <cell r="O420" t="str">
            <v>N</v>
          </cell>
          <cell r="P420" t="str">
            <v>NNNPM</v>
          </cell>
          <cell r="Q420">
            <v>36</v>
          </cell>
          <cell r="R420">
            <v>0</v>
          </cell>
          <cell r="S420">
            <v>5.56</v>
          </cell>
          <cell r="T420">
            <v>5.52</v>
          </cell>
          <cell r="U420">
            <v>5.52</v>
          </cell>
          <cell r="V420">
            <v>-7.1999999999999998E-3</v>
          </cell>
          <cell r="W420">
            <v>2501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3</v>
          </cell>
          <cell r="AY420" t="str">
            <v>Rent &amp; Expenses</v>
          </cell>
        </row>
        <row r="421">
          <cell r="O421" t="str">
            <v>R</v>
          </cell>
          <cell r="P421" t="str">
            <v>NNNPM</v>
          </cell>
          <cell r="Q421">
            <v>18</v>
          </cell>
          <cell r="S421">
            <v>6</v>
          </cell>
          <cell r="T421">
            <v>6</v>
          </cell>
          <cell r="U421">
            <v>6</v>
          </cell>
          <cell r="V421">
            <v>0</v>
          </cell>
          <cell r="W421">
            <v>2081</v>
          </cell>
          <cell r="X421">
            <v>0.5</v>
          </cell>
          <cell r="Y421">
            <v>2081</v>
          </cell>
          <cell r="Z421">
            <v>0</v>
          </cell>
          <cell r="AA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3</v>
          </cell>
          <cell r="AY421" t="str">
            <v>Rent &amp; Expenses</v>
          </cell>
        </row>
        <row r="422">
          <cell r="O422" t="str">
            <v>N</v>
          </cell>
          <cell r="P422" t="str">
            <v>NNNPM</v>
          </cell>
          <cell r="Q422">
            <v>12</v>
          </cell>
          <cell r="R422">
            <v>0</v>
          </cell>
          <cell r="S422">
            <v>6.36</v>
          </cell>
          <cell r="T422">
            <v>6.42</v>
          </cell>
          <cell r="U422">
            <v>6.42</v>
          </cell>
          <cell r="V422">
            <v>9.4000000000000004E-3</v>
          </cell>
          <cell r="W422">
            <v>1525</v>
          </cell>
          <cell r="X422">
            <v>0.5</v>
          </cell>
          <cell r="Y422">
            <v>1425</v>
          </cell>
          <cell r="Z422">
            <v>0</v>
          </cell>
          <cell r="AA422">
            <v>0</v>
          </cell>
          <cell r="AD422">
            <v>0</v>
          </cell>
          <cell r="AE422">
            <v>0</v>
          </cell>
          <cell r="AF422">
            <v>457</v>
          </cell>
          <cell r="AG422">
            <v>2.5000000000000001E-2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3</v>
          </cell>
          <cell r="AY422" t="str">
            <v>Rent &amp; Expenses</v>
          </cell>
        </row>
        <row r="423">
          <cell r="O423" t="str">
            <v>R</v>
          </cell>
          <cell r="P423" t="str">
            <v>NNNPM</v>
          </cell>
          <cell r="Q423">
            <v>36</v>
          </cell>
          <cell r="S423">
            <v>3.84</v>
          </cell>
          <cell r="T423">
            <v>4.08</v>
          </cell>
          <cell r="U423">
            <v>4.08</v>
          </cell>
          <cell r="V423">
            <v>6.25E-2</v>
          </cell>
          <cell r="W423">
            <v>3458</v>
          </cell>
          <cell r="X423">
            <v>0.5</v>
          </cell>
          <cell r="Y423">
            <v>5085</v>
          </cell>
          <cell r="Z423">
            <v>0</v>
          </cell>
          <cell r="AA423">
            <v>0</v>
          </cell>
          <cell r="AD423">
            <v>0</v>
          </cell>
          <cell r="AE423">
            <v>0</v>
          </cell>
          <cell r="AF423">
            <v>6100</v>
          </cell>
          <cell r="AG423">
            <v>4.9000000000000002E-2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3</v>
          </cell>
          <cell r="AY423" t="str">
            <v>Rent &amp; Expenses</v>
          </cell>
        </row>
        <row r="424">
          <cell r="O424" t="str">
            <v>R</v>
          </cell>
          <cell r="P424" t="str">
            <v>NNNPM</v>
          </cell>
          <cell r="Q424">
            <v>36</v>
          </cell>
          <cell r="S424">
            <v>3.65</v>
          </cell>
          <cell r="T424">
            <v>3.72</v>
          </cell>
          <cell r="U424">
            <v>3.72</v>
          </cell>
          <cell r="V424">
            <v>1.9199999999999998E-2</v>
          </cell>
          <cell r="W424">
            <v>1891</v>
          </cell>
          <cell r="X424">
            <v>1</v>
          </cell>
          <cell r="Y424">
            <v>6100</v>
          </cell>
          <cell r="Z424">
            <v>0</v>
          </cell>
          <cell r="AA424">
            <v>0</v>
          </cell>
          <cell r="AD424">
            <v>0</v>
          </cell>
          <cell r="AE424">
            <v>0</v>
          </cell>
          <cell r="AF424">
            <v>1702</v>
          </cell>
          <cell r="AG424">
            <v>2.5000000000000001E-2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3</v>
          </cell>
          <cell r="AY424" t="str">
            <v>Rent &amp; Expenses</v>
          </cell>
        </row>
        <row r="425">
          <cell r="O425" t="str">
            <v>R</v>
          </cell>
          <cell r="P425" t="str">
            <v>NNNPM</v>
          </cell>
          <cell r="Q425">
            <v>36</v>
          </cell>
          <cell r="S425">
            <v>4.3600000000000003</v>
          </cell>
          <cell r="T425">
            <v>4.5599999999999996</v>
          </cell>
          <cell r="U425">
            <v>4.5599999999999996</v>
          </cell>
          <cell r="V425">
            <v>4.5900000000000003E-2</v>
          </cell>
          <cell r="W425">
            <v>3780</v>
          </cell>
          <cell r="X425">
            <v>1</v>
          </cell>
          <cell r="Y425">
            <v>9947</v>
          </cell>
          <cell r="Z425">
            <v>0</v>
          </cell>
          <cell r="AA425">
            <v>0</v>
          </cell>
          <cell r="AD425">
            <v>0</v>
          </cell>
          <cell r="AE425">
            <v>0</v>
          </cell>
          <cell r="AF425">
            <v>3402</v>
          </cell>
          <cell r="AG425">
            <v>2.5000000000000001E-2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3</v>
          </cell>
          <cell r="AY425" t="str">
            <v>Rent &amp; Expenses</v>
          </cell>
        </row>
        <row r="426">
          <cell r="O426" t="str">
            <v>R</v>
          </cell>
          <cell r="P426" t="str">
            <v>NNNPM</v>
          </cell>
          <cell r="Q426">
            <v>12</v>
          </cell>
          <cell r="S426">
            <v>4.29</v>
          </cell>
          <cell r="T426">
            <v>4.7</v>
          </cell>
          <cell r="U426">
            <v>4.7</v>
          </cell>
          <cell r="V426">
            <v>9.5600000000000004E-2</v>
          </cell>
          <cell r="W426">
            <v>2820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3</v>
          </cell>
          <cell r="AY426" t="str">
            <v>Rent &amp; Expenses</v>
          </cell>
        </row>
        <row r="427">
          <cell r="O427" t="str">
            <v>N</v>
          </cell>
          <cell r="P427" t="str">
            <v>NNNPM</v>
          </cell>
          <cell r="Q427">
            <v>48</v>
          </cell>
          <cell r="R427">
            <v>0</v>
          </cell>
          <cell r="S427">
            <v>3.36</v>
          </cell>
          <cell r="T427">
            <v>3.48</v>
          </cell>
          <cell r="U427">
            <v>3.48</v>
          </cell>
          <cell r="V427">
            <v>3.5700000000000003E-2</v>
          </cell>
          <cell r="W427">
            <v>2349</v>
          </cell>
          <cell r="X427">
            <v>0.75</v>
          </cell>
          <cell r="Y427">
            <v>6075</v>
          </cell>
          <cell r="Z427">
            <v>0</v>
          </cell>
          <cell r="AA427">
            <v>0</v>
          </cell>
          <cell r="AD427">
            <v>0</v>
          </cell>
          <cell r="AE427">
            <v>0</v>
          </cell>
          <cell r="AF427">
            <v>5525</v>
          </cell>
          <cell r="AG427">
            <v>4.9000000000000002E-2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3</v>
          </cell>
          <cell r="AY427" t="str">
            <v>Rent &amp; Expenses</v>
          </cell>
        </row>
        <row r="428">
          <cell r="O428" t="str">
            <v>N</v>
          </cell>
          <cell r="P428" t="str">
            <v>NNNPM</v>
          </cell>
          <cell r="Q428">
            <v>48</v>
          </cell>
          <cell r="R428">
            <v>0</v>
          </cell>
          <cell r="S428">
            <v>3.16</v>
          </cell>
          <cell r="T428">
            <v>3.48</v>
          </cell>
          <cell r="U428">
            <v>3.48</v>
          </cell>
          <cell r="V428">
            <v>0.1013</v>
          </cell>
          <cell r="W428">
            <v>8672</v>
          </cell>
          <cell r="X428">
            <v>0.75</v>
          </cell>
          <cell r="Y428">
            <v>22427</v>
          </cell>
          <cell r="Z428">
            <v>0</v>
          </cell>
          <cell r="AA428">
            <v>0</v>
          </cell>
          <cell r="AD428">
            <v>0</v>
          </cell>
          <cell r="AE428">
            <v>0</v>
          </cell>
          <cell r="AF428">
            <v>20396</v>
          </cell>
          <cell r="AG428">
            <v>4.9000000000000002E-2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3</v>
          </cell>
          <cell r="AY428" t="str">
            <v>Rent &amp; Expenses</v>
          </cell>
        </row>
        <row r="429">
          <cell r="O429" t="str">
            <v>R</v>
          </cell>
          <cell r="P429" t="str">
            <v>NNNPM</v>
          </cell>
          <cell r="Q429">
            <v>48</v>
          </cell>
          <cell r="S429">
            <v>3.69</v>
          </cell>
          <cell r="T429">
            <v>3.6</v>
          </cell>
          <cell r="U429">
            <v>3.6</v>
          </cell>
          <cell r="V429">
            <v>-2.4400000000000002E-2</v>
          </cell>
          <cell r="W429">
            <v>12000</v>
          </cell>
          <cell r="X429">
            <v>0.75</v>
          </cell>
          <cell r="Y429">
            <v>30000</v>
          </cell>
          <cell r="Z429">
            <v>0</v>
          </cell>
          <cell r="AA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3</v>
          </cell>
          <cell r="AY429" t="str">
            <v>Rent &amp; Expenses</v>
          </cell>
        </row>
        <row r="430">
          <cell r="O430" t="str">
            <v>R</v>
          </cell>
          <cell r="P430" t="str">
            <v>NNNPM</v>
          </cell>
          <cell r="Q430">
            <v>60</v>
          </cell>
          <cell r="S430">
            <v>3.84</v>
          </cell>
          <cell r="T430">
            <v>3.6</v>
          </cell>
          <cell r="U430">
            <v>3.6</v>
          </cell>
          <cell r="V430">
            <v>-6.25E-2</v>
          </cell>
          <cell r="W430">
            <v>9600</v>
          </cell>
          <cell r="X430">
            <v>0.75</v>
          </cell>
          <cell r="Y430">
            <v>24000</v>
          </cell>
          <cell r="Z430">
            <v>0</v>
          </cell>
          <cell r="AA430">
            <v>0</v>
          </cell>
          <cell r="AD430">
            <v>0</v>
          </cell>
          <cell r="AE430">
            <v>0</v>
          </cell>
          <cell r="AF430">
            <v>28224</v>
          </cell>
          <cell r="AG430">
            <v>4.9000000000000002E-2</v>
          </cell>
          <cell r="AH430">
            <v>11520</v>
          </cell>
          <cell r="AI430">
            <v>0.02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3</v>
          </cell>
          <cell r="AY430" t="str">
            <v>Rent &amp; Expenses</v>
          </cell>
        </row>
        <row r="431">
          <cell r="O431" t="str">
            <v>R</v>
          </cell>
          <cell r="P431" t="str">
            <v>NNNPM</v>
          </cell>
          <cell r="Q431">
            <v>36</v>
          </cell>
          <cell r="S431">
            <v>3.5</v>
          </cell>
          <cell r="T431">
            <v>3.72</v>
          </cell>
          <cell r="U431">
            <v>3.72</v>
          </cell>
          <cell r="V431">
            <v>6.2899999999999998E-2</v>
          </cell>
          <cell r="W431">
            <v>7440</v>
          </cell>
          <cell r="X431">
            <v>0.75</v>
          </cell>
          <cell r="Y431">
            <v>18000</v>
          </cell>
          <cell r="Z431">
            <v>0</v>
          </cell>
          <cell r="AA431">
            <v>0</v>
          </cell>
          <cell r="AD431">
            <v>0</v>
          </cell>
          <cell r="AE431">
            <v>0</v>
          </cell>
          <cell r="AF431">
            <v>6696</v>
          </cell>
          <cell r="AG431">
            <v>2.5000000000000001E-2</v>
          </cell>
          <cell r="AH431">
            <v>2678</v>
          </cell>
          <cell r="AI431">
            <v>0.01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3</v>
          </cell>
          <cell r="AY431" t="str">
            <v>Rent &amp; Expenses</v>
          </cell>
        </row>
        <row r="432">
          <cell r="O432" t="str">
            <v>R</v>
          </cell>
          <cell r="P432" t="str">
            <v>NNNPM</v>
          </cell>
          <cell r="Q432">
            <v>36</v>
          </cell>
          <cell r="S432">
            <v>4.6399999999999997</v>
          </cell>
          <cell r="T432">
            <v>4.68</v>
          </cell>
          <cell r="U432">
            <v>4.68</v>
          </cell>
          <cell r="V432">
            <v>8.6E-3</v>
          </cell>
          <cell r="W432">
            <v>11408</v>
          </cell>
          <cell r="X432">
            <v>0.5</v>
          </cell>
          <cell r="Y432">
            <v>14625</v>
          </cell>
          <cell r="Z432">
            <v>0</v>
          </cell>
          <cell r="AA432">
            <v>0</v>
          </cell>
          <cell r="AD432">
            <v>0</v>
          </cell>
          <cell r="AE432">
            <v>0</v>
          </cell>
          <cell r="AF432">
            <v>10267</v>
          </cell>
          <cell r="AG432">
            <v>2.5000000000000001E-2</v>
          </cell>
          <cell r="AH432">
            <v>6160</v>
          </cell>
          <cell r="AI432">
            <v>1.4999999999999999E-2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3</v>
          </cell>
          <cell r="AY432" t="str">
            <v>Rent &amp; Expenses</v>
          </cell>
        </row>
        <row r="433">
          <cell r="O433" t="str">
            <v>N</v>
          </cell>
          <cell r="P433" t="str">
            <v>NNNPM</v>
          </cell>
          <cell r="Q433">
            <v>36</v>
          </cell>
          <cell r="R433">
            <v>0</v>
          </cell>
          <cell r="S433">
            <v>3.06</v>
          </cell>
          <cell r="T433">
            <v>3.06</v>
          </cell>
          <cell r="U433">
            <v>3.06</v>
          </cell>
          <cell r="V433">
            <v>0</v>
          </cell>
          <cell r="W433">
            <v>4781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D433">
            <v>0</v>
          </cell>
          <cell r="AE433">
            <v>0</v>
          </cell>
          <cell r="AF433">
            <v>8434</v>
          </cell>
          <cell r="AG433">
            <v>4.9000000000000002E-2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3</v>
          </cell>
          <cell r="AY433" t="str">
            <v>Rent &amp; Expenses</v>
          </cell>
        </row>
        <row r="434">
          <cell r="O434" t="str">
            <v>R</v>
          </cell>
          <cell r="P434" t="str">
            <v>NNNPM</v>
          </cell>
          <cell r="Q434">
            <v>36</v>
          </cell>
          <cell r="S434">
            <v>2.65</v>
          </cell>
          <cell r="T434">
            <v>2.88</v>
          </cell>
          <cell r="U434">
            <v>2.88</v>
          </cell>
          <cell r="V434">
            <v>8.6800000000000002E-2</v>
          </cell>
          <cell r="W434">
            <v>4500</v>
          </cell>
          <cell r="X434">
            <v>0.5</v>
          </cell>
          <cell r="Y434">
            <v>9375</v>
          </cell>
          <cell r="Z434">
            <v>0</v>
          </cell>
          <cell r="AA434">
            <v>0</v>
          </cell>
          <cell r="AD434">
            <v>0</v>
          </cell>
          <cell r="AE434">
            <v>0</v>
          </cell>
          <cell r="AF434">
            <v>7938</v>
          </cell>
          <cell r="AG434">
            <v>4.9000000000000002E-2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3</v>
          </cell>
          <cell r="AY434" t="str">
            <v>Rent &amp; Expenses</v>
          </cell>
        </row>
        <row r="435">
          <cell r="O435" t="str">
            <v>R</v>
          </cell>
          <cell r="P435" t="str">
            <v>NNNPM</v>
          </cell>
          <cell r="Q435">
            <v>36</v>
          </cell>
          <cell r="S435">
            <v>2.68</v>
          </cell>
          <cell r="T435">
            <v>2.88</v>
          </cell>
          <cell r="U435">
            <v>2.88</v>
          </cell>
          <cell r="V435">
            <v>7.46E-2</v>
          </cell>
          <cell r="W435">
            <v>12258</v>
          </cell>
          <cell r="X435">
            <v>1</v>
          </cell>
          <cell r="Y435">
            <v>51075</v>
          </cell>
          <cell r="Z435">
            <v>0</v>
          </cell>
          <cell r="AA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3</v>
          </cell>
          <cell r="AY435" t="str">
            <v>Rent &amp; Expenses</v>
          </cell>
        </row>
        <row r="436">
          <cell r="O436" t="str">
            <v>R</v>
          </cell>
          <cell r="P436" t="str">
            <v>NNNPM</v>
          </cell>
          <cell r="Q436">
            <v>15</v>
          </cell>
          <cell r="S436">
            <v>2.4700000000000002</v>
          </cell>
          <cell r="T436">
            <v>2.41</v>
          </cell>
          <cell r="U436">
            <v>2.41</v>
          </cell>
          <cell r="V436">
            <v>-2.4299999999999999E-2</v>
          </cell>
          <cell r="W436">
            <v>16808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3</v>
          </cell>
          <cell r="AY436" t="str">
            <v>Rent &amp; Expenses</v>
          </cell>
        </row>
        <row r="437">
          <cell r="O437" t="str">
            <v>N</v>
          </cell>
          <cell r="P437" t="str">
            <v>NNNPM</v>
          </cell>
          <cell r="Q437">
            <v>36</v>
          </cell>
          <cell r="S437">
            <v>3.36</v>
          </cell>
          <cell r="T437">
            <v>3.48</v>
          </cell>
          <cell r="U437">
            <v>3.48</v>
          </cell>
          <cell r="V437">
            <v>3.5700000000000003E-2</v>
          </cell>
          <cell r="W437">
            <v>9280</v>
          </cell>
          <cell r="X437">
            <v>0.5</v>
          </cell>
          <cell r="Y437">
            <v>16000</v>
          </cell>
          <cell r="Z437">
            <v>0</v>
          </cell>
          <cell r="AA437">
            <v>0</v>
          </cell>
          <cell r="AD437">
            <v>0</v>
          </cell>
          <cell r="AE437">
            <v>0</v>
          </cell>
          <cell r="AF437">
            <v>16370</v>
          </cell>
          <cell r="AG437">
            <v>4.9000000000000002E-2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3</v>
          </cell>
          <cell r="AY437" t="str">
            <v>Rent &amp; Expenses</v>
          </cell>
        </row>
        <row r="438">
          <cell r="O438" t="str">
            <v>N</v>
          </cell>
          <cell r="P438" t="str">
            <v>NNNPM</v>
          </cell>
          <cell r="Q438">
            <v>60</v>
          </cell>
          <cell r="S438">
            <v>2.76</v>
          </cell>
          <cell r="T438">
            <v>2.88</v>
          </cell>
          <cell r="U438">
            <v>2.88</v>
          </cell>
          <cell r="V438">
            <v>4.3499999999999997E-2</v>
          </cell>
          <cell r="W438">
            <v>36000</v>
          </cell>
          <cell r="X438">
            <v>1</v>
          </cell>
          <cell r="Y438">
            <v>150000</v>
          </cell>
          <cell r="Z438">
            <v>0</v>
          </cell>
          <cell r="AA438">
            <v>0</v>
          </cell>
          <cell r="AD438">
            <v>0</v>
          </cell>
          <cell r="AE438">
            <v>0</v>
          </cell>
          <cell r="AF438">
            <v>105840</v>
          </cell>
          <cell r="AG438">
            <v>4.9000000000000002E-2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3</v>
          </cell>
          <cell r="AY438" t="str">
            <v>Rent &amp; Expenses</v>
          </cell>
        </row>
        <row r="439">
          <cell r="O439" t="str">
            <v>R</v>
          </cell>
          <cell r="P439" t="str">
            <v>NNNPM</v>
          </cell>
          <cell r="Q439">
            <v>46</v>
          </cell>
          <cell r="S439">
            <v>2.76</v>
          </cell>
          <cell r="T439">
            <v>3.36</v>
          </cell>
          <cell r="U439">
            <v>3.36</v>
          </cell>
          <cell r="V439">
            <v>0.21740000000000001</v>
          </cell>
          <cell r="W439">
            <v>16800</v>
          </cell>
          <cell r="X439">
            <v>0.5</v>
          </cell>
          <cell r="Y439">
            <v>30000</v>
          </cell>
          <cell r="Z439">
            <v>0</v>
          </cell>
          <cell r="AA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3</v>
          </cell>
          <cell r="AY439" t="str">
            <v>Rent &amp; Expenses</v>
          </cell>
        </row>
        <row r="440">
          <cell r="O440" t="str">
            <v>N</v>
          </cell>
          <cell r="P440" t="str">
            <v>NNNPM</v>
          </cell>
          <cell r="Q440">
            <v>36</v>
          </cell>
          <cell r="R440">
            <v>0</v>
          </cell>
          <cell r="S440">
            <v>2.89</v>
          </cell>
          <cell r="T440">
            <v>2.88</v>
          </cell>
          <cell r="U440">
            <v>2.88</v>
          </cell>
          <cell r="V440">
            <v>-3.5000000000000001E-3</v>
          </cell>
          <cell r="W440">
            <v>4800</v>
          </cell>
          <cell r="X440">
            <v>0.5</v>
          </cell>
          <cell r="Y440">
            <v>10000</v>
          </cell>
          <cell r="Z440">
            <v>0</v>
          </cell>
          <cell r="AA440">
            <v>0</v>
          </cell>
          <cell r="AD440">
            <v>0</v>
          </cell>
          <cell r="AE440">
            <v>0</v>
          </cell>
          <cell r="AF440">
            <v>8467</v>
          </cell>
          <cell r="AG440">
            <v>4.9000000000000002E-2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3</v>
          </cell>
          <cell r="AY440" t="str">
            <v>Rent &amp; Expenses</v>
          </cell>
        </row>
        <row r="441">
          <cell r="O441" t="str">
            <v>R</v>
          </cell>
          <cell r="P441" t="str">
            <v>NNNPM</v>
          </cell>
          <cell r="Q441">
            <v>33</v>
          </cell>
          <cell r="S441">
            <v>2.94</v>
          </cell>
          <cell r="T441">
            <v>3.01</v>
          </cell>
          <cell r="U441">
            <v>3.01</v>
          </cell>
          <cell r="V441">
            <v>2.3800000000000002E-2</v>
          </cell>
          <cell r="W441">
            <v>5017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3</v>
          </cell>
          <cell r="AY441" t="str">
            <v>Rent &amp; Expenses</v>
          </cell>
        </row>
        <row r="442">
          <cell r="O442" t="str">
            <v>N</v>
          </cell>
          <cell r="P442" t="str">
            <v>Gross</v>
          </cell>
          <cell r="Q442">
            <v>8</v>
          </cell>
          <cell r="S442">
            <v>0</v>
          </cell>
          <cell r="T442">
            <v>3.56</v>
          </cell>
          <cell r="U442">
            <v>2.36</v>
          </cell>
          <cell r="V442">
            <v>0</v>
          </cell>
          <cell r="W442">
            <v>7430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0.8</v>
          </cell>
          <cell r="AK442">
            <v>0.05</v>
          </cell>
          <cell r="AL442">
            <v>0.2</v>
          </cell>
          <cell r="AM442">
            <v>0</v>
          </cell>
          <cell r="AN442">
            <v>0</v>
          </cell>
          <cell r="AO442">
            <v>0.15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3</v>
          </cell>
          <cell r="AY442" t="str">
            <v>Rent &amp; Expenses</v>
          </cell>
        </row>
        <row r="443">
          <cell r="O443" t="str">
            <v>N</v>
          </cell>
          <cell r="P443" t="str">
            <v>NNNPM</v>
          </cell>
          <cell r="Q443">
            <v>36</v>
          </cell>
          <cell r="S443">
            <v>2.36</v>
          </cell>
          <cell r="T443">
            <v>3.24</v>
          </cell>
          <cell r="U443">
            <v>3.24</v>
          </cell>
          <cell r="V443">
            <v>0.37290000000000001</v>
          </cell>
          <cell r="W443">
            <v>6762</v>
          </cell>
          <cell r="X443">
            <v>1</v>
          </cell>
          <cell r="Y443">
            <v>25046</v>
          </cell>
          <cell r="Z443">
            <v>0</v>
          </cell>
          <cell r="AA443">
            <v>0</v>
          </cell>
          <cell r="AD443">
            <v>0</v>
          </cell>
          <cell r="AE443">
            <v>0</v>
          </cell>
          <cell r="AF443">
            <v>11929</v>
          </cell>
          <cell r="AG443">
            <v>4.9000000000000002E-2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3</v>
          </cell>
          <cell r="AY443" t="str">
            <v>Rent &amp; Expenses</v>
          </cell>
        </row>
        <row r="444">
          <cell r="O444" t="str">
            <v>N</v>
          </cell>
          <cell r="P444" t="str">
            <v>NNNPM</v>
          </cell>
          <cell r="Q444">
            <v>48</v>
          </cell>
          <cell r="S444">
            <v>0</v>
          </cell>
          <cell r="T444">
            <v>3.24</v>
          </cell>
          <cell r="U444">
            <v>3.24</v>
          </cell>
          <cell r="V444">
            <v>0</v>
          </cell>
          <cell r="W444">
            <v>3363</v>
          </cell>
          <cell r="X444">
            <v>3</v>
          </cell>
          <cell r="Y444">
            <v>37362</v>
          </cell>
          <cell r="Z444">
            <v>0</v>
          </cell>
          <cell r="AA444">
            <v>0</v>
          </cell>
          <cell r="AD444">
            <v>0</v>
          </cell>
          <cell r="AE444">
            <v>0</v>
          </cell>
          <cell r="AF444">
            <v>7909</v>
          </cell>
          <cell r="AG444">
            <v>4.9000000000000002E-2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3</v>
          </cell>
          <cell r="AY444" t="str">
            <v>Rent &amp; Expenses</v>
          </cell>
        </row>
        <row r="445">
          <cell r="O445" t="str">
            <v>N</v>
          </cell>
          <cell r="P445" t="str">
            <v>NNNPM</v>
          </cell>
          <cell r="Q445">
            <v>60</v>
          </cell>
          <cell r="R445">
            <v>0</v>
          </cell>
          <cell r="S445">
            <v>0</v>
          </cell>
          <cell r="T445">
            <v>3.32</v>
          </cell>
          <cell r="U445">
            <v>3.32</v>
          </cell>
          <cell r="V445">
            <v>0</v>
          </cell>
          <cell r="W445">
            <v>5879</v>
          </cell>
          <cell r="X445">
            <v>4.92</v>
          </cell>
          <cell r="Y445">
            <v>104550</v>
          </cell>
          <cell r="Z445">
            <v>0</v>
          </cell>
          <cell r="AA445">
            <v>0</v>
          </cell>
          <cell r="AD445">
            <v>0</v>
          </cell>
          <cell r="AE445">
            <v>0</v>
          </cell>
          <cell r="AF445">
            <v>17285</v>
          </cell>
          <cell r="AG445">
            <v>4.9000000000000002E-2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3</v>
          </cell>
          <cell r="AY445" t="str">
            <v>Rent &amp; Expenses</v>
          </cell>
        </row>
        <row r="446">
          <cell r="O446" t="str">
            <v>R</v>
          </cell>
          <cell r="P446" t="str">
            <v>NNNPM</v>
          </cell>
          <cell r="Q446">
            <v>36</v>
          </cell>
          <cell r="S446">
            <v>3.31</v>
          </cell>
          <cell r="T446">
            <v>3.36</v>
          </cell>
          <cell r="U446">
            <v>3.36</v>
          </cell>
          <cell r="V446">
            <v>1.5100000000000001E-2</v>
          </cell>
          <cell r="W446">
            <v>5600</v>
          </cell>
          <cell r="X446">
            <v>0.5</v>
          </cell>
          <cell r="Y446">
            <v>10000</v>
          </cell>
          <cell r="Z446">
            <v>0</v>
          </cell>
          <cell r="AA446">
            <v>0</v>
          </cell>
          <cell r="AD446">
            <v>0</v>
          </cell>
          <cell r="AE446">
            <v>0</v>
          </cell>
          <cell r="AF446">
            <v>9878</v>
          </cell>
          <cell r="AG446">
            <v>4.9000000000000002E-2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3</v>
          </cell>
          <cell r="AY446" t="str">
            <v>Rent &amp; Expenses</v>
          </cell>
        </row>
        <row r="447">
          <cell r="O447" t="str">
            <v>N</v>
          </cell>
          <cell r="P447" t="str">
            <v>NNNPM</v>
          </cell>
          <cell r="Q447">
            <v>60</v>
          </cell>
          <cell r="S447">
            <v>2.2200000000000002</v>
          </cell>
          <cell r="T447">
            <v>3.36</v>
          </cell>
          <cell r="U447">
            <v>3.36</v>
          </cell>
          <cell r="V447">
            <v>0.51349999999999996</v>
          </cell>
          <cell r="W447">
            <v>6660</v>
          </cell>
          <cell r="X447">
            <v>1</v>
          </cell>
          <cell r="Y447">
            <v>23784</v>
          </cell>
          <cell r="Z447">
            <v>0</v>
          </cell>
          <cell r="AA447">
            <v>0</v>
          </cell>
          <cell r="AD447">
            <v>0</v>
          </cell>
          <cell r="AE447">
            <v>0</v>
          </cell>
          <cell r="AF447">
            <v>19579</v>
          </cell>
          <cell r="AG447">
            <v>4.9000000000000002E-2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3</v>
          </cell>
          <cell r="AY447" t="str">
            <v>Rent &amp; Expenses</v>
          </cell>
        </row>
        <row r="448">
          <cell r="O448" t="str">
            <v>N</v>
          </cell>
          <cell r="P448" t="str">
            <v>NNNPM</v>
          </cell>
          <cell r="Q448">
            <v>36</v>
          </cell>
          <cell r="R448">
            <v>0</v>
          </cell>
          <cell r="S448">
            <v>4.08</v>
          </cell>
          <cell r="T448">
            <v>3.6</v>
          </cell>
          <cell r="U448">
            <v>3.6</v>
          </cell>
          <cell r="V448">
            <v>-0.1176</v>
          </cell>
          <cell r="W448">
            <v>5790</v>
          </cell>
          <cell r="X448">
            <v>0.5</v>
          </cell>
          <cell r="Y448">
            <v>9650</v>
          </cell>
          <cell r="Z448">
            <v>0</v>
          </cell>
          <cell r="AA448">
            <v>0</v>
          </cell>
          <cell r="AD448">
            <v>0</v>
          </cell>
          <cell r="AE448">
            <v>0</v>
          </cell>
          <cell r="AF448">
            <v>10214</v>
          </cell>
          <cell r="AG448">
            <v>4.9000000000000002E-2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3</v>
          </cell>
          <cell r="AY448" t="str">
            <v>Rent &amp; Expenses</v>
          </cell>
        </row>
        <row r="449">
          <cell r="O449" t="str">
            <v>R</v>
          </cell>
          <cell r="P449" t="str">
            <v>NNNPM</v>
          </cell>
          <cell r="Q449">
            <v>36</v>
          </cell>
          <cell r="S449">
            <v>3.24</v>
          </cell>
          <cell r="T449">
            <v>3.24</v>
          </cell>
          <cell r="U449">
            <v>3.24</v>
          </cell>
          <cell r="V449">
            <v>0</v>
          </cell>
          <cell r="W449">
            <v>3456</v>
          </cell>
          <cell r="X449">
            <v>0.5</v>
          </cell>
          <cell r="Y449">
            <v>6400</v>
          </cell>
          <cell r="Z449">
            <v>0</v>
          </cell>
          <cell r="AA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3</v>
          </cell>
          <cell r="AY449" t="str">
            <v>Rent &amp; Expenses</v>
          </cell>
        </row>
        <row r="450">
          <cell r="O450" t="str">
            <v>N</v>
          </cell>
          <cell r="P450" t="str">
            <v>NNNPM</v>
          </cell>
          <cell r="Q450">
            <v>36</v>
          </cell>
          <cell r="S450">
            <v>2.86</v>
          </cell>
          <cell r="T450">
            <v>3</v>
          </cell>
          <cell r="U450">
            <v>3</v>
          </cell>
          <cell r="V450">
            <v>4.9000000000000002E-2</v>
          </cell>
          <cell r="W450">
            <v>13960</v>
          </cell>
          <cell r="X450">
            <v>1</v>
          </cell>
          <cell r="Y450">
            <v>55838</v>
          </cell>
          <cell r="Z450">
            <v>0</v>
          </cell>
          <cell r="AA450">
            <v>0</v>
          </cell>
          <cell r="AD450">
            <v>0</v>
          </cell>
          <cell r="AE450">
            <v>0</v>
          </cell>
          <cell r="AF450">
            <v>24625</v>
          </cell>
          <cell r="AG450">
            <v>4.9000000000000002E-2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3</v>
          </cell>
          <cell r="AY450" t="str">
            <v>Rent &amp; Expenses</v>
          </cell>
        </row>
        <row r="451">
          <cell r="O451" t="str">
            <v>N</v>
          </cell>
          <cell r="P451" t="str">
            <v>NNNPM</v>
          </cell>
          <cell r="Q451">
            <v>12</v>
          </cell>
          <cell r="R451">
            <v>0</v>
          </cell>
          <cell r="S451">
            <v>3.48</v>
          </cell>
          <cell r="T451">
            <v>3.36</v>
          </cell>
          <cell r="U451">
            <v>3.36</v>
          </cell>
          <cell r="V451">
            <v>-3.4500000000000003E-2</v>
          </cell>
          <cell r="W451">
            <v>1848</v>
          </cell>
          <cell r="X451">
            <v>1</v>
          </cell>
          <cell r="Y451">
            <v>6600</v>
          </cell>
          <cell r="Z451">
            <v>0</v>
          </cell>
          <cell r="AA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3</v>
          </cell>
          <cell r="AY451" t="str">
            <v>Rent &amp; Expenses</v>
          </cell>
        </row>
        <row r="452">
          <cell r="O452" t="str">
            <v>N</v>
          </cell>
          <cell r="P452" t="str">
            <v>NNNPM</v>
          </cell>
          <cell r="Q452">
            <v>60</v>
          </cell>
          <cell r="S452">
            <v>3.05</v>
          </cell>
          <cell r="T452">
            <v>2.88</v>
          </cell>
          <cell r="U452">
            <v>2.88</v>
          </cell>
          <cell r="V452">
            <v>-5.57E-2</v>
          </cell>
          <cell r="W452">
            <v>49920</v>
          </cell>
          <cell r="X452">
            <v>1.5</v>
          </cell>
          <cell r="Y452">
            <v>312000</v>
          </cell>
          <cell r="Z452">
            <v>0</v>
          </cell>
          <cell r="AA452">
            <v>0</v>
          </cell>
          <cell r="AD452">
            <v>0</v>
          </cell>
          <cell r="AE452">
            <v>0</v>
          </cell>
          <cell r="AF452">
            <v>146765</v>
          </cell>
          <cell r="AG452">
            <v>4.9000000000000002E-2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3</v>
          </cell>
          <cell r="AY452" t="str">
            <v>Rent &amp; Expenses</v>
          </cell>
        </row>
        <row r="453">
          <cell r="O453" t="str">
            <v>R</v>
          </cell>
          <cell r="P453" t="str">
            <v>MGPM</v>
          </cell>
          <cell r="Q453">
            <v>12</v>
          </cell>
          <cell r="S453">
            <v>2.84</v>
          </cell>
          <cell r="T453">
            <v>3.41</v>
          </cell>
          <cell r="U453">
            <v>2.84</v>
          </cell>
          <cell r="V453">
            <v>0</v>
          </cell>
          <cell r="W453">
            <v>9753</v>
          </cell>
          <cell r="X453">
            <v>0.5</v>
          </cell>
          <cell r="Y453">
            <v>17160</v>
          </cell>
          <cell r="Z453">
            <v>0</v>
          </cell>
          <cell r="AA453">
            <v>0</v>
          </cell>
          <cell r="AD453">
            <v>0</v>
          </cell>
          <cell r="AE453">
            <v>0</v>
          </cell>
          <cell r="AF453">
            <v>2926</v>
          </cell>
          <cell r="AG453">
            <v>2.5000000000000001E-2</v>
          </cell>
          <cell r="AH453">
            <v>1755</v>
          </cell>
          <cell r="AI453">
            <v>1.4999999999999999E-2</v>
          </cell>
          <cell r="AJ453">
            <v>0.52</v>
          </cell>
          <cell r="AK453">
            <v>0.05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3</v>
          </cell>
          <cell r="AY453" t="str">
            <v>Rent &amp; Expenses</v>
          </cell>
        </row>
        <row r="454">
          <cell r="O454" t="str">
            <v>N</v>
          </cell>
          <cell r="P454" t="str">
            <v>NNNPM</v>
          </cell>
          <cell r="Q454">
            <v>36</v>
          </cell>
          <cell r="S454">
            <v>4.8</v>
          </cell>
          <cell r="T454">
            <v>4.84</v>
          </cell>
          <cell r="U454">
            <v>4.84</v>
          </cell>
          <cell r="V454">
            <v>8.3000000000000001E-3</v>
          </cell>
          <cell r="W454">
            <v>4959</v>
          </cell>
          <cell r="X454">
            <v>1</v>
          </cell>
          <cell r="Y454">
            <v>12295</v>
          </cell>
          <cell r="Z454">
            <v>0</v>
          </cell>
          <cell r="AA454">
            <v>0</v>
          </cell>
          <cell r="AD454">
            <v>0</v>
          </cell>
          <cell r="AE454">
            <v>0</v>
          </cell>
          <cell r="AF454">
            <v>8748</v>
          </cell>
          <cell r="AG454">
            <v>4.9000000000000002E-2</v>
          </cell>
          <cell r="AH454">
            <v>4463</v>
          </cell>
          <cell r="AI454">
            <v>2.5000000000000001E-2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3</v>
          </cell>
          <cell r="AY454" t="str">
            <v>Rent &amp; Expenses</v>
          </cell>
        </row>
        <row r="455">
          <cell r="O455" t="str">
            <v>R</v>
          </cell>
          <cell r="P455" t="str">
            <v>NNNPM</v>
          </cell>
          <cell r="Q455">
            <v>36</v>
          </cell>
          <cell r="S455">
            <v>3.97</v>
          </cell>
          <cell r="T455">
            <v>4.04</v>
          </cell>
          <cell r="U455">
            <v>4.04</v>
          </cell>
          <cell r="V455">
            <v>1.7600000000000001E-2</v>
          </cell>
          <cell r="W455">
            <v>8350</v>
          </cell>
          <cell r="X455">
            <v>1</v>
          </cell>
          <cell r="Y455">
            <v>24801</v>
          </cell>
          <cell r="Z455">
            <v>0</v>
          </cell>
          <cell r="AA455">
            <v>0</v>
          </cell>
          <cell r="AD455">
            <v>0</v>
          </cell>
          <cell r="AE455">
            <v>0</v>
          </cell>
          <cell r="AF455">
            <v>14729</v>
          </cell>
          <cell r="AG455">
            <v>4.9000000000000002E-2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3</v>
          </cell>
          <cell r="AY455" t="str">
            <v>Rent &amp; Expenses</v>
          </cell>
        </row>
        <row r="456">
          <cell r="O456" t="str">
            <v>R</v>
          </cell>
          <cell r="P456" t="str">
            <v>NNNPM</v>
          </cell>
          <cell r="Q456">
            <v>48</v>
          </cell>
          <cell r="S456">
            <v>5.22</v>
          </cell>
          <cell r="T456">
            <v>5.2</v>
          </cell>
          <cell r="U456">
            <v>5.2</v>
          </cell>
          <cell r="V456">
            <v>-3.8E-3</v>
          </cell>
          <cell r="W456">
            <v>5525</v>
          </cell>
          <cell r="X456">
            <v>1</v>
          </cell>
          <cell r="Y456">
            <v>12751</v>
          </cell>
          <cell r="Z456">
            <v>0</v>
          </cell>
          <cell r="AA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3</v>
          </cell>
          <cell r="AY456" t="str">
            <v>Rent &amp; Expenses</v>
          </cell>
        </row>
        <row r="457">
          <cell r="O457" t="str">
            <v>N</v>
          </cell>
          <cell r="P457" t="str">
            <v>NNNPM</v>
          </cell>
          <cell r="Q457">
            <v>120</v>
          </cell>
          <cell r="R457">
            <v>0</v>
          </cell>
          <cell r="S457">
            <v>5.07</v>
          </cell>
          <cell r="T457">
            <v>4.5</v>
          </cell>
          <cell r="U457">
            <v>4.5</v>
          </cell>
          <cell r="V457">
            <v>-0.1124</v>
          </cell>
          <cell r="W457">
            <v>3375</v>
          </cell>
          <cell r="X457">
            <v>0.11</v>
          </cell>
          <cell r="Y457">
            <v>990</v>
          </cell>
          <cell r="Z457">
            <v>0</v>
          </cell>
          <cell r="AA457">
            <v>0</v>
          </cell>
          <cell r="AD457">
            <v>0</v>
          </cell>
          <cell r="AE457">
            <v>0</v>
          </cell>
          <cell r="AF457">
            <v>20655</v>
          </cell>
          <cell r="AG457">
            <v>5.0999999999999997E-2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3</v>
          </cell>
          <cell r="AY457" t="str">
            <v>Rent &amp; Expenses</v>
          </cell>
        </row>
        <row r="458">
          <cell r="O458" t="str">
            <v>N</v>
          </cell>
          <cell r="P458" t="str">
            <v>NNNPM</v>
          </cell>
          <cell r="Q458">
            <v>108</v>
          </cell>
          <cell r="S458">
            <v>5.07</v>
          </cell>
          <cell r="T458">
            <v>4.5599999999999996</v>
          </cell>
          <cell r="U458">
            <v>4.5599999999999996</v>
          </cell>
          <cell r="V458">
            <v>-0.10059999999999999</v>
          </cell>
          <cell r="W458">
            <v>1444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3</v>
          </cell>
          <cell r="AY458" t="str">
            <v>Rent &amp; Expenses</v>
          </cell>
        </row>
        <row r="459">
          <cell r="O459" t="str">
            <v>R</v>
          </cell>
          <cell r="P459" t="str">
            <v>NNNPM</v>
          </cell>
          <cell r="Q459">
            <v>48</v>
          </cell>
          <cell r="S459">
            <v>4.21</v>
          </cell>
          <cell r="T459">
            <v>4.32</v>
          </cell>
          <cell r="U459">
            <v>4.32</v>
          </cell>
          <cell r="V459">
            <v>2.6100000000000002E-2</v>
          </cell>
          <cell r="W459">
            <v>6912</v>
          </cell>
          <cell r="X459">
            <v>1</v>
          </cell>
          <cell r="Y459">
            <v>19200</v>
          </cell>
          <cell r="Z459">
            <v>0</v>
          </cell>
          <cell r="AA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3</v>
          </cell>
          <cell r="AY459" t="str">
            <v>Rent &amp; Expenses</v>
          </cell>
        </row>
        <row r="460">
          <cell r="O460" t="str">
            <v>N</v>
          </cell>
          <cell r="P460" t="str">
            <v>NNNPM</v>
          </cell>
          <cell r="Q460">
            <v>48</v>
          </cell>
          <cell r="R460">
            <v>0</v>
          </cell>
          <cell r="S460">
            <v>2.97</v>
          </cell>
          <cell r="T460">
            <v>3.24</v>
          </cell>
          <cell r="U460">
            <v>3.24</v>
          </cell>
          <cell r="V460">
            <v>9.0899999999999995E-2</v>
          </cell>
          <cell r="W460">
            <v>3456</v>
          </cell>
          <cell r="X460">
            <v>1.5</v>
          </cell>
          <cell r="Y460">
            <v>19200</v>
          </cell>
          <cell r="Z460">
            <v>0</v>
          </cell>
          <cell r="AA460">
            <v>0</v>
          </cell>
          <cell r="AD460">
            <v>0</v>
          </cell>
          <cell r="AE460">
            <v>0</v>
          </cell>
          <cell r="AF460">
            <v>8129</v>
          </cell>
          <cell r="AG460">
            <v>4.9000000000000002E-2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3</v>
          </cell>
          <cell r="AY460" t="str">
            <v>Rent &amp; Expenses</v>
          </cell>
        </row>
        <row r="461">
          <cell r="O461" t="str">
            <v>N</v>
          </cell>
          <cell r="P461" t="str">
            <v>NNNPM</v>
          </cell>
          <cell r="Q461">
            <v>36</v>
          </cell>
          <cell r="R461">
            <v>0</v>
          </cell>
          <cell r="S461">
            <v>0</v>
          </cell>
          <cell r="T461">
            <v>4.32</v>
          </cell>
          <cell r="U461">
            <v>4.32</v>
          </cell>
          <cell r="V461">
            <v>0</v>
          </cell>
          <cell r="W461">
            <v>8597</v>
          </cell>
          <cell r="X461">
            <v>0</v>
          </cell>
          <cell r="Y461">
            <v>0</v>
          </cell>
          <cell r="Z461">
            <v>4.5</v>
          </cell>
          <cell r="AA461">
            <v>107460</v>
          </cell>
          <cell r="AD461">
            <v>0</v>
          </cell>
          <cell r="AE461">
            <v>0</v>
          </cell>
          <cell r="AF461">
            <v>15165</v>
          </cell>
          <cell r="AG461">
            <v>4.9000000000000002E-2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3</v>
          </cell>
          <cell r="AY461" t="str">
            <v>Rent &amp; Expenses</v>
          </cell>
        </row>
        <row r="462">
          <cell r="O462" t="str">
            <v>N</v>
          </cell>
          <cell r="P462" t="str">
            <v>NNN</v>
          </cell>
          <cell r="Q462">
            <v>152</v>
          </cell>
          <cell r="S462">
            <v>0</v>
          </cell>
          <cell r="T462">
            <v>4.76</v>
          </cell>
          <cell r="U462">
            <v>4.76</v>
          </cell>
          <cell r="V462">
            <v>0</v>
          </cell>
          <cell r="W462">
            <v>19468</v>
          </cell>
          <cell r="X462">
            <v>0</v>
          </cell>
          <cell r="Y462">
            <v>0</v>
          </cell>
          <cell r="Z462">
            <v>3</v>
          </cell>
          <cell r="AA462">
            <v>147240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3</v>
          </cell>
          <cell r="AY462" t="str">
            <v>Rent &amp; Expenses</v>
          </cell>
        </row>
        <row r="463">
          <cell r="O463" t="str">
            <v>N</v>
          </cell>
          <cell r="P463" t="str">
            <v>NNN</v>
          </cell>
          <cell r="Q463">
            <v>140</v>
          </cell>
          <cell r="S463">
            <v>0</v>
          </cell>
          <cell r="T463">
            <v>4.6500000000000004</v>
          </cell>
          <cell r="U463">
            <v>4.6500000000000004</v>
          </cell>
          <cell r="V463">
            <v>0</v>
          </cell>
          <cell r="W463">
            <v>19251</v>
          </cell>
          <cell r="X463">
            <v>0</v>
          </cell>
          <cell r="Y463">
            <v>0</v>
          </cell>
          <cell r="Z463">
            <v>3</v>
          </cell>
          <cell r="AA463">
            <v>149040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3</v>
          </cell>
          <cell r="AY463" t="str">
            <v>Rent &amp; Expenses</v>
          </cell>
        </row>
        <row r="464">
          <cell r="O464" t="str">
            <v>N</v>
          </cell>
          <cell r="P464" t="str">
            <v>Gross</v>
          </cell>
          <cell r="Q464">
            <v>3</v>
          </cell>
          <cell r="S464">
            <v>0</v>
          </cell>
          <cell r="T464">
            <v>3.73</v>
          </cell>
          <cell r="U464">
            <v>3.73</v>
          </cell>
          <cell r="V464">
            <v>0</v>
          </cell>
          <cell r="W464">
            <v>16785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D464">
            <v>0</v>
          </cell>
          <cell r="AE464">
            <v>0</v>
          </cell>
          <cell r="AF464">
            <v>2518</v>
          </cell>
          <cell r="AG464">
            <v>0.05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3</v>
          </cell>
          <cell r="AY464" t="str">
            <v>Rent &amp; Expenses</v>
          </cell>
        </row>
        <row r="465">
          <cell r="O465" t="str">
            <v>R</v>
          </cell>
          <cell r="P465" t="str">
            <v>NNNPM</v>
          </cell>
          <cell r="Q465">
            <v>60</v>
          </cell>
          <cell r="S465">
            <v>3.73</v>
          </cell>
          <cell r="T465">
            <v>3.73</v>
          </cell>
          <cell r="U465">
            <v>3.73</v>
          </cell>
          <cell r="V465">
            <v>0</v>
          </cell>
          <cell r="W465">
            <v>16785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3</v>
          </cell>
          <cell r="AY465" t="str">
            <v>Rent &amp; Expenses</v>
          </cell>
        </row>
        <row r="466">
          <cell r="O466" t="str">
            <v>N</v>
          </cell>
          <cell r="P466" t="str">
            <v>NNNPM</v>
          </cell>
          <cell r="Q466">
            <v>12</v>
          </cell>
          <cell r="R466">
            <v>0</v>
          </cell>
          <cell r="S466">
            <v>2.96</v>
          </cell>
          <cell r="T466">
            <v>2.85</v>
          </cell>
          <cell r="U466">
            <v>2.85</v>
          </cell>
          <cell r="V466">
            <v>-3.7199999999999997E-2</v>
          </cell>
          <cell r="W466">
            <v>4560</v>
          </cell>
          <cell r="X466">
            <v>1.77</v>
          </cell>
          <cell r="Y466">
            <v>33984</v>
          </cell>
          <cell r="Z466">
            <v>0</v>
          </cell>
          <cell r="AA466">
            <v>0</v>
          </cell>
          <cell r="AD466">
            <v>0</v>
          </cell>
          <cell r="AE466">
            <v>0</v>
          </cell>
          <cell r="AF466">
            <v>3010</v>
          </cell>
          <cell r="AG466">
            <v>5.5E-2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3</v>
          </cell>
          <cell r="AY466" t="str">
            <v>Rent &amp; Expenses</v>
          </cell>
        </row>
        <row r="467">
          <cell r="O467" t="str">
            <v>N</v>
          </cell>
          <cell r="P467" t="str">
            <v>NNNPM</v>
          </cell>
          <cell r="Q467">
            <v>12</v>
          </cell>
          <cell r="S467">
            <v>2.85</v>
          </cell>
          <cell r="T467">
            <v>2.85</v>
          </cell>
          <cell r="U467">
            <v>2.85</v>
          </cell>
          <cell r="V467">
            <v>0</v>
          </cell>
          <cell r="W467">
            <v>4560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3</v>
          </cell>
          <cell r="AY467" t="str">
            <v>Rent &amp; Expenses</v>
          </cell>
        </row>
        <row r="468">
          <cell r="O468" t="str">
            <v>R</v>
          </cell>
          <cell r="P468" t="str">
            <v>NNNPM</v>
          </cell>
          <cell r="Q468">
            <v>60</v>
          </cell>
          <cell r="S468">
            <v>3.28</v>
          </cell>
          <cell r="T468">
            <v>3.3</v>
          </cell>
          <cell r="U468">
            <v>3.3</v>
          </cell>
          <cell r="V468">
            <v>6.1000000000000004E-3</v>
          </cell>
          <cell r="W468">
            <v>10560</v>
          </cell>
          <cell r="X468">
            <v>1</v>
          </cell>
          <cell r="Y468">
            <v>38400</v>
          </cell>
          <cell r="Z468">
            <v>0</v>
          </cell>
          <cell r="AA468">
            <v>0</v>
          </cell>
          <cell r="AD468">
            <v>0</v>
          </cell>
          <cell r="AE468">
            <v>0</v>
          </cell>
          <cell r="AF468">
            <v>19008</v>
          </cell>
          <cell r="AG468">
            <v>0.03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3</v>
          </cell>
          <cell r="AY468" t="str">
            <v>Rent &amp; Expenses</v>
          </cell>
        </row>
        <row r="469">
          <cell r="O469" t="str">
            <v>R</v>
          </cell>
          <cell r="P469" t="str">
            <v>NNNPM</v>
          </cell>
          <cell r="Q469">
            <v>36</v>
          </cell>
          <cell r="S469">
            <v>5.04</v>
          </cell>
          <cell r="T469">
            <v>5.2</v>
          </cell>
          <cell r="U469">
            <v>5.2</v>
          </cell>
          <cell r="V469">
            <v>3.1699999999999999E-2</v>
          </cell>
          <cell r="W469">
            <v>2466</v>
          </cell>
          <cell r="X469">
            <v>1</v>
          </cell>
          <cell r="Y469">
            <v>5690</v>
          </cell>
          <cell r="Z469">
            <v>0</v>
          </cell>
          <cell r="AA469">
            <v>0</v>
          </cell>
          <cell r="AD469">
            <v>0</v>
          </cell>
          <cell r="AE469">
            <v>0</v>
          </cell>
          <cell r="AF469">
            <v>2219</v>
          </cell>
          <cell r="AG469">
            <v>2.5000000000000001E-2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3</v>
          </cell>
          <cell r="AY469" t="str">
            <v>Rent &amp; Expenses</v>
          </cell>
        </row>
        <row r="470">
          <cell r="O470" t="str">
            <v>R</v>
          </cell>
          <cell r="P470" t="str">
            <v>NNNPM</v>
          </cell>
          <cell r="Q470">
            <v>24</v>
          </cell>
          <cell r="S470">
            <v>5.88</v>
          </cell>
          <cell r="T470">
            <v>6</v>
          </cell>
          <cell r="U470">
            <v>6</v>
          </cell>
          <cell r="V470">
            <v>2.0400000000000001E-2</v>
          </cell>
          <cell r="W470">
            <v>750</v>
          </cell>
          <cell r="X470">
            <v>0.75</v>
          </cell>
          <cell r="Y470">
            <v>1125</v>
          </cell>
          <cell r="Z470">
            <v>0</v>
          </cell>
          <cell r="AA470">
            <v>0</v>
          </cell>
          <cell r="AD470">
            <v>0</v>
          </cell>
          <cell r="AE470">
            <v>0</v>
          </cell>
          <cell r="AF470">
            <v>450</v>
          </cell>
          <cell r="AG470">
            <v>2.5000000000000001E-2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3</v>
          </cell>
          <cell r="AY470" t="str">
            <v>Rent &amp; Expenses</v>
          </cell>
        </row>
        <row r="471">
          <cell r="O471" t="str">
            <v>N</v>
          </cell>
          <cell r="P471" t="str">
            <v>NNNPM</v>
          </cell>
          <cell r="Q471">
            <v>48</v>
          </cell>
          <cell r="R471">
            <v>0</v>
          </cell>
          <cell r="S471">
            <v>4.08</v>
          </cell>
          <cell r="T471">
            <v>4.08</v>
          </cell>
          <cell r="U471">
            <v>4.08</v>
          </cell>
          <cell r="V471">
            <v>0</v>
          </cell>
          <cell r="W471">
            <v>1428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D471">
            <v>0</v>
          </cell>
          <cell r="AE471">
            <v>0</v>
          </cell>
          <cell r="AF471">
            <v>3359</v>
          </cell>
          <cell r="AG471">
            <v>4.9000000000000002E-2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3</v>
          </cell>
          <cell r="AY471" t="str">
            <v>Rent &amp; Expenses</v>
          </cell>
        </row>
        <row r="472">
          <cell r="O472" t="str">
            <v>N</v>
          </cell>
          <cell r="P472" t="str">
            <v>NNNPM</v>
          </cell>
          <cell r="Q472">
            <v>24</v>
          </cell>
          <cell r="R472">
            <v>0</v>
          </cell>
          <cell r="S472">
            <v>4.4000000000000004</v>
          </cell>
          <cell r="T472">
            <v>4.5</v>
          </cell>
          <cell r="U472">
            <v>4.5</v>
          </cell>
          <cell r="V472">
            <v>2.2700000000000001E-2</v>
          </cell>
          <cell r="W472">
            <v>1313</v>
          </cell>
          <cell r="X472">
            <v>0.5</v>
          </cell>
          <cell r="Y472">
            <v>1750</v>
          </cell>
          <cell r="Z472">
            <v>0</v>
          </cell>
          <cell r="AA472">
            <v>0</v>
          </cell>
          <cell r="AD472">
            <v>0</v>
          </cell>
          <cell r="AE472">
            <v>0</v>
          </cell>
          <cell r="AF472">
            <v>788</v>
          </cell>
          <cell r="AG472">
            <v>2.5000000000000001E-2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3</v>
          </cell>
          <cell r="AY472" t="str">
            <v>Rent &amp; Expenses</v>
          </cell>
        </row>
        <row r="473">
          <cell r="O473" t="str">
            <v>R</v>
          </cell>
          <cell r="P473" t="str">
            <v>NNNPM</v>
          </cell>
          <cell r="Q473">
            <v>12</v>
          </cell>
          <cell r="S473">
            <v>3.12</v>
          </cell>
          <cell r="T473">
            <v>3.12</v>
          </cell>
          <cell r="U473">
            <v>3.12</v>
          </cell>
          <cell r="V473">
            <v>0</v>
          </cell>
          <cell r="W473">
            <v>2171</v>
          </cell>
          <cell r="X473">
            <v>0.5</v>
          </cell>
          <cell r="Y473">
            <v>4175</v>
          </cell>
          <cell r="Z473">
            <v>0</v>
          </cell>
          <cell r="AA473">
            <v>0</v>
          </cell>
          <cell r="AD473">
            <v>0</v>
          </cell>
          <cell r="AE473">
            <v>0</v>
          </cell>
          <cell r="AF473">
            <v>1277</v>
          </cell>
          <cell r="AG473">
            <v>4.9000000000000002E-2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3</v>
          </cell>
          <cell r="AY473" t="str">
            <v>Rent &amp; Expenses</v>
          </cell>
        </row>
        <row r="474">
          <cell r="O474" t="str">
            <v>R</v>
          </cell>
          <cell r="P474" t="str">
            <v>NNNPM</v>
          </cell>
          <cell r="Q474">
            <v>24</v>
          </cell>
          <cell r="S474">
            <v>3.74</v>
          </cell>
          <cell r="T474">
            <v>3.84</v>
          </cell>
          <cell r="U474">
            <v>3.84</v>
          </cell>
          <cell r="V474">
            <v>2.6700000000000002E-2</v>
          </cell>
          <cell r="W474">
            <v>1808</v>
          </cell>
          <cell r="X474">
            <v>0.5</v>
          </cell>
          <cell r="Y474">
            <v>2825</v>
          </cell>
          <cell r="Z474">
            <v>0</v>
          </cell>
          <cell r="AA474">
            <v>0</v>
          </cell>
          <cell r="AD474">
            <v>0</v>
          </cell>
          <cell r="AE474">
            <v>0</v>
          </cell>
          <cell r="AF474">
            <v>1085</v>
          </cell>
          <cell r="AG474">
            <v>2.5000000000000001E-2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3</v>
          </cell>
          <cell r="AY474" t="str">
            <v>Rent &amp; Expenses</v>
          </cell>
        </row>
        <row r="475">
          <cell r="O475" t="str">
            <v>R</v>
          </cell>
          <cell r="P475" t="str">
            <v>NNNPM</v>
          </cell>
          <cell r="Q475">
            <v>24</v>
          </cell>
          <cell r="S475">
            <v>3.66</v>
          </cell>
          <cell r="T475">
            <v>3.6</v>
          </cell>
          <cell r="U475">
            <v>3.6</v>
          </cell>
          <cell r="V475">
            <v>-1.6400000000000001E-2</v>
          </cell>
          <cell r="W475">
            <v>1233</v>
          </cell>
          <cell r="X475">
            <v>1</v>
          </cell>
          <cell r="Y475">
            <v>4110</v>
          </cell>
          <cell r="Z475">
            <v>0</v>
          </cell>
          <cell r="AA475">
            <v>0</v>
          </cell>
          <cell r="AD475">
            <v>0</v>
          </cell>
          <cell r="AE475">
            <v>0</v>
          </cell>
          <cell r="AF475">
            <v>740</v>
          </cell>
          <cell r="AG475">
            <v>2.5000000000000001E-2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3</v>
          </cell>
          <cell r="AY475" t="str">
            <v>Rent &amp; Expenses</v>
          </cell>
        </row>
        <row r="476">
          <cell r="O476" t="str">
            <v>R</v>
          </cell>
          <cell r="P476" t="str">
            <v>NNNPM</v>
          </cell>
          <cell r="Q476">
            <v>36</v>
          </cell>
          <cell r="S476">
            <v>3.94</v>
          </cell>
          <cell r="T476">
            <v>4.0199999999999996</v>
          </cell>
          <cell r="U476">
            <v>4.0199999999999996</v>
          </cell>
          <cell r="V476">
            <v>2.0299999999999999E-2</v>
          </cell>
          <cell r="W476">
            <v>3518</v>
          </cell>
          <cell r="X476">
            <v>0.5</v>
          </cell>
          <cell r="Y476">
            <v>5250</v>
          </cell>
          <cell r="Z476">
            <v>0</v>
          </cell>
          <cell r="AA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3</v>
          </cell>
          <cell r="AY476" t="str">
            <v>Rent &amp; Expenses</v>
          </cell>
        </row>
        <row r="477">
          <cell r="O477" t="str">
            <v>N</v>
          </cell>
          <cell r="P477" t="str">
            <v>NNNPM</v>
          </cell>
          <cell r="Q477">
            <v>60</v>
          </cell>
          <cell r="S477">
            <v>3.68</v>
          </cell>
          <cell r="T477">
            <v>3.72</v>
          </cell>
          <cell r="U477">
            <v>3.72</v>
          </cell>
          <cell r="V477">
            <v>1.09E-2</v>
          </cell>
          <cell r="W477">
            <v>2604</v>
          </cell>
          <cell r="X477">
            <v>1.5</v>
          </cell>
          <cell r="Y477">
            <v>12600</v>
          </cell>
          <cell r="Z477">
            <v>0</v>
          </cell>
          <cell r="AA477">
            <v>0</v>
          </cell>
          <cell r="AD477">
            <v>0</v>
          </cell>
          <cell r="AE477">
            <v>0</v>
          </cell>
          <cell r="AF477">
            <v>7656</v>
          </cell>
          <cell r="AG477">
            <v>4.9000000000000002E-2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3</v>
          </cell>
          <cell r="AY477" t="str">
            <v>Rent &amp; Expenses</v>
          </cell>
        </row>
        <row r="478">
          <cell r="O478" t="str">
            <v>R</v>
          </cell>
          <cell r="P478" t="str">
            <v>NNNPM</v>
          </cell>
          <cell r="Q478">
            <v>60</v>
          </cell>
          <cell r="S478">
            <v>4.1500000000000004</v>
          </cell>
          <cell r="T478">
            <v>4.2</v>
          </cell>
          <cell r="U478">
            <v>4.2</v>
          </cell>
          <cell r="V478">
            <v>1.2E-2</v>
          </cell>
          <cell r="W478">
            <v>4410</v>
          </cell>
          <cell r="X478">
            <v>1</v>
          </cell>
          <cell r="Y478">
            <v>12600</v>
          </cell>
          <cell r="Z478">
            <v>0</v>
          </cell>
          <cell r="AA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3</v>
          </cell>
          <cell r="AY478" t="str">
            <v>Rent &amp; Expenses</v>
          </cell>
        </row>
        <row r="479">
          <cell r="O479" t="str">
            <v>N</v>
          </cell>
          <cell r="P479" t="str">
            <v>NNNPM</v>
          </cell>
          <cell r="Q479">
            <v>48</v>
          </cell>
          <cell r="R479">
            <v>0</v>
          </cell>
          <cell r="S479">
            <v>3.6</v>
          </cell>
          <cell r="T479">
            <v>3.72</v>
          </cell>
          <cell r="U479">
            <v>3.72</v>
          </cell>
          <cell r="V479">
            <v>3.3300000000000003E-2</v>
          </cell>
          <cell r="W479">
            <v>4557</v>
          </cell>
          <cell r="X479">
            <v>1</v>
          </cell>
          <cell r="Y479">
            <v>14700</v>
          </cell>
          <cell r="Z479">
            <v>0</v>
          </cell>
          <cell r="AA479">
            <v>0</v>
          </cell>
          <cell r="AD479">
            <v>0</v>
          </cell>
          <cell r="AE479">
            <v>0</v>
          </cell>
          <cell r="AF479">
            <v>10718</v>
          </cell>
          <cell r="AG479">
            <v>4.9000000000000002E-2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3</v>
          </cell>
          <cell r="AY479" t="str">
            <v>Rent &amp; Expenses</v>
          </cell>
        </row>
        <row r="480">
          <cell r="O480" t="str">
            <v>R</v>
          </cell>
          <cell r="P480" t="str">
            <v>NNNPM</v>
          </cell>
          <cell r="Q480">
            <v>36</v>
          </cell>
          <cell r="S480">
            <v>3.64</v>
          </cell>
          <cell r="T480">
            <v>3.78</v>
          </cell>
          <cell r="U480">
            <v>3.78</v>
          </cell>
          <cell r="V480">
            <v>3.85E-2</v>
          </cell>
          <cell r="W480">
            <v>1973</v>
          </cell>
          <cell r="X480">
            <v>0.5</v>
          </cell>
          <cell r="Y480">
            <v>3132</v>
          </cell>
          <cell r="Z480">
            <v>0</v>
          </cell>
          <cell r="AA480">
            <v>0</v>
          </cell>
          <cell r="AD480">
            <v>0</v>
          </cell>
          <cell r="AE480">
            <v>0</v>
          </cell>
          <cell r="AF480">
            <v>1776</v>
          </cell>
          <cell r="AG480">
            <v>2.5000000000000001E-2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3</v>
          </cell>
          <cell r="AY480" t="str">
            <v>Rent &amp; Expenses</v>
          </cell>
        </row>
        <row r="481">
          <cell r="O481" t="str">
            <v>N</v>
          </cell>
          <cell r="P481" t="str">
            <v>NNNPM</v>
          </cell>
          <cell r="Q481">
            <v>36</v>
          </cell>
          <cell r="S481">
            <v>3.45</v>
          </cell>
          <cell r="T481">
            <v>3.36</v>
          </cell>
          <cell r="U481">
            <v>3.36</v>
          </cell>
          <cell r="V481">
            <v>-2.6100000000000002E-2</v>
          </cell>
          <cell r="W481">
            <v>25088</v>
          </cell>
          <cell r="X481">
            <v>1</v>
          </cell>
          <cell r="Y481">
            <v>89600</v>
          </cell>
          <cell r="AA481">
            <v>0</v>
          </cell>
          <cell r="AD481">
            <v>0</v>
          </cell>
          <cell r="AE481">
            <v>0</v>
          </cell>
          <cell r="AF481">
            <v>36127</v>
          </cell>
          <cell r="AG481">
            <v>0.04</v>
          </cell>
          <cell r="AH481">
            <v>18063</v>
          </cell>
          <cell r="AI481">
            <v>0.02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3</v>
          </cell>
          <cell r="AY481" t="str">
            <v>Rent &amp; Expenses</v>
          </cell>
        </row>
        <row r="482">
          <cell r="O482" t="str">
            <v>N</v>
          </cell>
          <cell r="P482" t="str">
            <v>NNNPM</v>
          </cell>
          <cell r="Q482">
            <v>48</v>
          </cell>
          <cell r="S482">
            <v>3.45</v>
          </cell>
          <cell r="T482">
            <v>3.36</v>
          </cell>
          <cell r="U482">
            <v>3.36</v>
          </cell>
          <cell r="V482">
            <v>-2.6100000000000002E-2</v>
          </cell>
          <cell r="W482">
            <v>32256</v>
          </cell>
          <cell r="X482">
            <v>1</v>
          </cell>
          <cell r="Y482">
            <v>115200</v>
          </cell>
          <cell r="AA482">
            <v>0</v>
          </cell>
          <cell r="AD482">
            <v>0</v>
          </cell>
          <cell r="AE482">
            <v>0</v>
          </cell>
          <cell r="AF482">
            <v>61932</v>
          </cell>
          <cell r="AG482">
            <v>0.04</v>
          </cell>
          <cell r="AH482">
            <v>30966</v>
          </cell>
          <cell r="AI482">
            <v>0.02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3</v>
          </cell>
          <cell r="AY482" t="str">
            <v>Rent &amp; Expenses</v>
          </cell>
        </row>
        <row r="483">
          <cell r="O483" t="str">
            <v>R</v>
          </cell>
          <cell r="P483" t="str">
            <v>NNNPM</v>
          </cell>
          <cell r="Q483">
            <v>24</v>
          </cell>
          <cell r="S483">
            <v>4.0199999999999996</v>
          </cell>
          <cell r="T483">
            <v>4.0199999999999996</v>
          </cell>
          <cell r="U483">
            <v>4.0199999999999996</v>
          </cell>
          <cell r="V483">
            <v>0</v>
          </cell>
          <cell r="W483">
            <v>5360</v>
          </cell>
          <cell r="X483">
            <v>0.5</v>
          </cell>
          <cell r="Y483">
            <v>8000</v>
          </cell>
          <cell r="Z483">
            <v>0</v>
          </cell>
          <cell r="AA483">
            <v>0</v>
          </cell>
          <cell r="AD483">
            <v>0</v>
          </cell>
          <cell r="AE483">
            <v>0</v>
          </cell>
          <cell r="AF483">
            <v>3216</v>
          </cell>
          <cell r="AG483">
            <v>2.5000000000000001E-2</v>
          </cell>
          <cell r="AH483">
            <v>1930</v>
          </cell>
          <cell r="AI483">
            <v>1.4999999999999999E-2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3</v>
          </cell>
          <cell r="AY483" t="str">
            <v>Rent &amp; Expenses</v>
          </cell>
        </row>
        <row r="484">
          <cell r="O484" t="str">
            <v>N</v>
          </cell>
          <cell r="P484" t="str">
            <v>NNNPM</v>
          </cell>
          <cell r="Q484">
            <v>36</v>
          </cell>
          <cell r="S484">
            <v>4.0199999999999996</v>
          </cell>
          <cell r="T484">
            <v>4.0199999999999996</v>
          </cell>
          <cell r="U484">
            <v>4.0199999999999996</v>
          </cell>
          <cell r="V484">
            <v>0</v>
          </cell>
          <cell r="W484">
            <v>5360</v>
          </cell>
          <cell r="X484">
            <v>0.5</v>
          </cell>
          <cell r="Y484">
            <v>8000</v>
          </cell>
          <cell r="Z484">
            <v>0</v>
          </cell>
          <cell r="AA484">
            <v>0</v>
          </cell>
          <cell r="AD484">
            <v>0</v>
          </cell>
          <cell r="AE484">
            <v>0</v>
          </cell>
          <cell r="AF484">
            <v>4824</v>
          </cell>
          <cell r="AG484">
            <v>2.5000000000000001E-2</v>
          </cell>
          <cell r="AH484">
            <v>2894</v>
          </cell>
          <cell r="AI484">
            <v>1.4999999999999999E-2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3</v>
          </cell>
          <cell r="AY484" t="str">
            <v>Rent &amp; Expenses</v>
          </cell>
        </row>
        <row r="485">
          <cell r="O485" t="str">
            <v>R</v>
          </cell>
          <cell r="P485" t="str">
            <v>NNNPM</v>
          </cell>
          <cell r="Q485">
            <v>36</v>
          </cell>
          <cell r="S485">
            <v>4.3499999999999996</v>
          </cell>
          <cell r="T485">
            <v>4.2</v>
          </cell>
          <cell r="U485">
            <v>4.2</v>
          </cell>
          <cell r="V485">
            <v>-3.4500000000000003E-2</v>
          </cell>
          <cell r="W485">
            <v>11200</v>
          </cell>
          <cell r="X485">
            <v>0.5</v>
          </cell>
          <cell r="Y485">
            <v>16000</v>
          </cell>
          <cell r="Z485">
            <v>0</v>
          </cell>
          <cell r="AA485">
            <v>0</v>
          </cell>
          <cell r="AD485">
            <v>0</v>
          </cell>
          <cell r="AE485">
            <v>0</v>
          </cell>
          <cell r="AF485">
            <v>10080</v>
          </cell>
          <cell r="AG485">
            <v>2.5000000000000001E-2</v>
          </cell>
          <cell r="AH485">
            <v>6048</v>
          </cell>
          <cell r="AI485">
            <v>1.4999999999999999E-2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3</v>
          </cell>
          <cell r="AY485" t="str">
            <v>Rent &amp; Expenses</v>
          </cell>
        </row>
        <row r="486">
          <cell r="O486" t="str">
            <v>R</v>
          </cell>
          <cell r="P486" t="str">
            <v>Gross</v>
          </cell>
          <cell r="Q486">
            <v>48</v>
          </cell>
          <cell r="S486">
            <v>3.36</v>
          </cell>
          <cell r="T486">
            <v>3.36</v>
          </cell>
          <cell r="U486">
            <v>1.8</v>
          </cell>
          <cell r="V486">
            <v>-0.46429999999999999</v>
          </cell>
          <cell r="W486">
            <v>5292</v>
          </cell>
          <cell r="X486">
            <v>0.5</v>
          </cell>
          <cell r="Y486">
            <v>9450</v>
          </cell>
          <cell r="Z486">
            <v>0</v>
          </cell>
          <cell r="AA486">
            <v>0</v>
          </cell>
          <cell r="AD486">
            <v>0</v>
          </cell>
          <cell r="AE486">
            <v>0</v>
          </cell>
          <cell r="AF486">
            <v>6350</v>
          </cell>
          <cell r="AG486">
            <v>2.5000000000000001E-2</v>
          </cell>
          <cell r="AH486">
            <v>0</v>
          </cell>
          <cell r="AI486">
            <v>0</v>
          </cell>
          <cell r="AJ486">
            <v>0.97</v>
          </cell>
          <cell r="AK486">
            <v>0.05</v>
          </cell>
          <cell r="AL486">
            <v>0.38</v>
          </cell>
          <cell r="AM486">
            <v>0</v>
          </cell>
          <cell r="AN486">
            <v>0</v>
          </cell>
          <cell r="AO486">
            <v>0.16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3</v>
          </cell>
          <cell r="AY486" t="str">
            <v>Rent &amp; Expenses</v>
          </cell>
        </row>
        <row r="487">
          <cell r="O487" t="str">
            <v>R</v>
          </cell>
          <cell r="P487" t="str">
            <v>NNNPM</v>
          </cell>
          <cell r="Q487">
            <v>36</v>
          </cell>
          <cell r="S487">
            <v>2.89</v>
          </cell>
          <cell r="T487">
            <v>2.96</v>
          </cell>
          <cell r="U487">
            <v>2.96</v>
          </cell>
          <cell r="V487">
            <v>2.4199999999999999E-2</v>
          </cell>
          <cell r="W487">
            <v>6469</v>
          </cell>
          <cell r="X487">
            <v>1</v>
          </cell>
          <cell r="Y487">
            <v>26227</v>
          </cell>
          <cell r="Z487">
            <v>0</v>
          </cell>
          <cell r="AA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3</v>
          </cell>
          <cell r="AY487" t="str">
            <v>Rent &amp; Expenses</v>
          </cell>
        </row>
        <row r="488">
          <cell r="O488" t="str">
            <v>R</v>
          </cell>
          <cell r="P488" t="str">
            <v>NNNPM</v>
          </cell>
          <cell r="Q488">
            <v>35</v>
          </cell>
          <cell r="S488">
            <v>1.96</v>
          </cell>
          <cell r="T488">
            <v>1.96</v>
          </cell>
          <cell r="U488">
            <v>1.96</v>
          </cell>
          <cell r="V488">
            <v>0</v>
          </cell>
          <cell r="W488">
            <v>5227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3</v>
          </cell>
          <cell r="AY488" t="str">
            <v>Rent &amp; Expenses</v>
          </cell>
        </row>
        <row r="489">
          <cell r="O489" t="str">
            <v>N</v>
          </cell>
          <cell r="P489" t="str">
            <v>NNNPM</v>
          </cell>
          <cell r="Q489">
            <v>30</v>
          </cell>
          <cell r="S489">
            <v>0.51</v>
          </cell>
          <cell r="T489">
            <v>2</v>
          </cell>
          <cell r="U489">
            <v>2</v>
          </cell>
          <cell r="V489">
            <v>2.9216000000000002</v>
          </cell>
          <cell r="W489">
            <v>2113</v>
          </cell>
          <cell r="X489">
            <v>0.16</v>
          </cell>
          <cell r="Y489">
            <v>2029</v>
          </cell>
          <cell r="Z489">
            <v>0</v>
          </cell>
          <cell r="AA489">
            <v>0</v>
          </cell>
          <cell r="AD489">
            <v>0</v>
          </cell>
          <cell r="AE489">
            <v>0</v>
          </cell>
          <cell r="AF489">
            <v>3677</v>
          </cell>
          <cell r="AG489">
            <v>5.8000000000000003E-2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3</v>
          </cell>
          <cell r="AY489" t="str">
            <v>Rent &amp; Expenses</v>
          </cell>
        </row>
        <row r="490">
          <cell r="O490" t="str">
            <v>R</v>
          </cell>
          <cell r="P490" t="str">
            <v>NNNPM</v>
          </cell>
          <cell r="Q490">
            <v>36</v>
          </cell>
          <cell r="S490">
            <v>3.6</v>
          </cell>
          <cell r="T490">
            <v>3.72</v>
          </cell>
          <cell r="U490">
            <v>3.72</v>
          </cell>
          <cell r="V490">
            <v>3.3300000000000003E-2</v>
          </cell>
          <cell r="W490">
            <v>3852</v>
          </cell>
          <cell r="X490">
            <v>1</v>
          </cell>
          <cell r="Y490">
            <v>12425</v>
          </cell>
          <cell r="Z490">
            <v>0</v>
          </cell>
          <cell r="AA490">
            <v>0</v>
          </cell>
          <cell r="AD490">
            <v>0</v>
          </cell>
          <cell r="AE490">
            <v>0</v>
          </cell>
          <cell r="AF490">
            <v>6794</v>
          </cell>
          <cell r="AG490">
            <v>4.9000000000000002E-2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3</v>
          </cell>
          <cell r="AY490" t="str">
            <v>Rent &amp; Expenses</v>
          </cell>
        </row>
        <row r="491">
          <cell r="O491" t="str">
            <v>R</v>
          </cell>
          <cell r="P491" t="str">
            <v>NNNPM</v>
          </cell>
          <cell r="Q491">
            <v>36</v>
          </cell>
          <cell r="S491">
            <v>2.99</v>
          </cell>
          <cell r="T491">
            <v>2.88</v>
          </cell>
          <cell r="U491">
            <v>2.88</v>
          </cell>
          <cell r="V491">
            <v>-3.6799999999999999E-2</v>
          </cell>
          <cell r="W491">
            <v>5376</v>
          </cell>
          <cell r="X491">
            <v>1.5</v>
          </cell>
          <cell r="Y491">
            <v>33600</v>
          </cell>
          <cell r="Z491">
            <v>0</v>
          </cell>
          <cell r="AA491">
            <v>0</v>
          </cell>
          <cell r="AD491">
            <v>0</v>
          </cell>
          <cell r="AE491">
            <v>0</v>
          </cell>
          <cell r="AF491">
            <v>9483</v>
          </cell>
          <cell r="AG491">
            <v>4.9000000000000002E-2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3</v>
          </cell>
          <cell r="AY491" t="str">
            <v>Rent &amp; Expenses</v>
          </cell>
        </row>
        <row r="492">
          <cell r="O492" t="str">
            <v>R</v>
          </cell>
          <cell r="P492" t="str">
            <v>NNNPM</v>
          </cell>
          <cell r="Q492">
            <v>111</v>
          </cell>
          <cell r="S492">
            <v>2.84</v>
          </cell>
          <cell r="T492">
            <v>2.84</v>
          </cell>
          <cell r="U492">
            <v>2.84</v>
          </cell>
          <cell r="V492">
            <v>0</v>
          </cell>
          <cell r="W492">
            <v>4629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3</v>
          </cell>
          <cell r="AY492" t="str">
            <v>Rent &amp; Expenses</v>
          </cell>
        </row>
        <row r="493">
          <cell r="O493" t="str">
            <v>N</v>
          </cell>
          <cell r="P493" t="str">
            <v>NNNPM</v>
          </cell>
          <cell r="Q493">
            <v>111</v>
          </cell>
          <cell r="S493">
            <v>3.07</v>
          </cell>
          <cell r="T493">
            <v>3.5</v>
          </cell>
          <cell r="U493">
            <v>3.5</v>
          </cell>
          <cell r="V493">
            <v>0.1401</v>
          </cell>
          <cell r="W493">
            <v>1933</v>
          </cell>
          <cell r="X493">
            <v>1.8</v>
          </cell>
          <cell r="Y493">
            <v>11927</v>
          </cell>
          <cell r="Z493">
            <v>0</v>
          </cell>
          <cell r="AA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3</v>
          </cell>
          <cell r="AY493" t="str">
            <v>Rent &amp; Expenses</v>
          </cell>
        </row>
        <row r="494">
          <cell r="O494" t="str">
            <v>N</v>
          </cell>
          <cell r="P494" t="str">
            <v>NNNPM</v>
          </cell>
          <cell r="Q494">
            <v>48</v>
          </cell>
          <cell r="S494">
            <v>3</v>
          </cell>
          <cell r="T494">
            <v>2.88</v>
          </cell>
          <cell r="U494">
            <v>2.88</v>
          </cell>
          <cell r="V494">
            <v>-0.04</v>
          </cell>
          <cell r="W494">
            <v>14866</v>
          </cell>
          <cell r="X494">
            <v>1</v>
          </cell>
          <cell r="Y494">
            <v>61940</v>
          </cell>
          <cell r="Z494">
            <v>0</v>
          </cell>
          <cell r="AA494">
            <v>0</v>
          </cell>
          <cell r="AD494">
            <v>0</v>
          </cell>
          <cell r="AE494">
            <v>0</v>
          </cell>
          <cell r="AF494">
            <v>34964</v>
          </cell>
          <cell r="AG494">
            <v>4.9000000000000002E-2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3</v>
          </cell>
          <cell r="AY494" t="str">
            <v>Rent &amp; Expenses</v>
          </cell>
        </row>
        <row r="495">
          <cell r="O495" t="str">
            <v>R</v>
          </cell>
          <cell r="P495" t="str">
            <v>NNNPM</v>
          </cell>
          <cell r="Q495">
            <v>36</v>
          </cell>
          <cell r="S495">
            <v>3.09</v>
          </cell>
          <cell r="T495">
            <v>3.12</v>
          </cell>
          <cell r="U495">
            <v>3.12</v>
          </cell>
          <cell r="V495">
            <v>9.7000000000000003E-3</v>
          </cell>
          <cell r="W495">
            <v>3329</v>
          </cell>
          <cell r="X495">
            <v>1</v>
          </cell>
          <cell r="Y495">
            <v>12804</v>
          </cell>
          <cell r="Z495">
            <v>0</v>
          </cell>
          <cell r="AA495">
            <v>0</v>
          </cell>
          <cell r="AD495">
            <v>0</v>
          </cell>
          <cell r="AE495">
            <v>0</v>
          </cell>
          <cell r="AF495">
            <v>5872</v>
          </cell>
          <cell r="AG495">
            <v>4.9000000000000002E-2</v>
          </cell>
          <cell r="AH495">
            <v>2996</v>
          </cell>
          <cell r="AI495">
            <v>2.5000000000000001E-2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3</v>
          </cell>
          <cell r="AY495" t="str">
            <v>Rent &amp; Expenses</v>
          </cell>
        </row>
        <row r="496">
          <cell r="O496" t="str">
            <v>R</v>
          </cell>
          <cell r="P496" t="str">
            <v>NNNPM</v>
          </cell>
          <cell r="Q496">
            <v>36</v>
          </cell>
          <cell r="S496">
            <v>3.21</v>
          </cell>
          <cell r="T496">
            <v>3.36</v>
          </cell>
          <cell r="U496">
            <v>3.36</v>
          </cell>
          <cell r="V496">
            <v>4.6699999999999998E-2</v>
          </cell>
          <cell r="W496">
            <v>3429</v>
          </cell>
          <cell r="X496">
            <v>1</v>
          </cell>
          <cell r="Y496">
            <v>12246</v>
          </cell>
          <cell r="Z496">
            <v>0</v>
          </cell>
          <cell r="AA496">
            <v>0</v>
          </cell>
          <cell r="AD496">
            <v>0</v>
          </cell>
          <cell r="AE496">
            <v>0</v>
          </cell>
          <cell r="AF496">
            <v>3086</v>
          </cell>
          <cell r="AG496">
            <v>2.5000000000000001E-2</v>
          </cell>
          <cell r="AH496">
            <v>1852</v>
          </cell>
          <cell r="AI496">
            <v>1.4999999999999999E-2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3</v>
          </cell>
          <cell r="AY496" t="str">
            <v>Rent &amp; Expenses</v>
          </cell>
        </row>
        <row r="497">
          <cell r="O497" t="str">
            <v>R</v>
          </cell>
          <cell r="P497" t="str">
            <v>NNNPM</v>
          </cell>
          <cell r="Q497">
            <v>36</v>
          </cell>
          <cell r="S497">
            <v>3.27</v>
          </cell>
          <cell r="T497">
            <v>3.24</v>
          </cell>
          <cell r="U497">
            <v>3.24</v>
          </cell>
          <cell r="V497">
            <v>-9.1999999999999998E-3</v>
          </cell>
          <cell r="W497">
            <v>5549</v>
          </cell>
          <cell r="X497">
            <v>1</v>
          </cell>
          <cell r="Y497">
            <v>20550</v>
          </cell>
          <cell r="Z497">
            <v>0</v>
          </cell>
          <cell r="AA497">
            <v>0</v>
          </cell>
          <cell r="AD497">
            <v>0</v>
          </cell>
          <cell r="AE497">
            <v>0</v>
          </cell>
          <cell r="AF497">
            <v>4994</v>
          </cell>
          <cell r="AG497">
            <v>2.5000000000000001E-2</v>
          </cell>
          <cell r="AH497">
            <v>2996</v>
          </cell>
          <cell r="AI497">
            <v>1.4999999999999999E-2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3</v>
          </cell>
          <cell r="AY497" t="str">
            <v>Rent &amp; Expenses</v>
          </cell>
        </row>
        <row r="498">
          <cell r="O498" t="str">
            <v>R</v>
          </cell>
          <cell r="P498" t="str">
            <v>NNNPM</v>
          </cell>
          <cell r="Q498">
            <v>36</v>
          </cell>
          <cell r="S498">
            <v>3.76</v>
          </cell>
          <cell r="T498">
            <v>3.76</v>
          </cell>
          <cell r="U498">
            <v>3.76</v>
          </cell>
          <cell r="V498">
            <v>0</v>
          </cell>
          <cell r="W498">
            <v>2585</v>
          </cell>
          <cell r="X498">
            <v>0.5</v>
          </cell>
          <cell r="Y498">
            <v>4125</v>
          </cell>
          <cell r="Z498">
            <v>0</v>
          </cell>
          <cell r="AA498">
            <v>0</v>
          </cell>
          <cell r="AD498">
            <v>0</v>
          </cell>
          <cell r="AE498">
            <v>0</v>
          </cell>
          <cell r="AF498">
            <v>2327</v>
          </cell>
          <cell r="AG498">
            <v>2.5000000000000001E-2</v>
          </cell>
          <cell r="AH498">
            <v>1396</v>
          </cell>
          <cell r="AI498">
            <v>1.4999999999999999E-2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2.5</v>
          </cell>
          <cell r="AY498" t="str">
            <v>Rent &amp; Expenses</v>
          </cell>
        </row>
        <row r="499">
          <cell r="O499" t="str">
            <v>N</v>
          </cell>
          <cell r="P499" t="str">
            <v>NNNPM</v>
          </cell>
          <cell r="Q499">
            <v>36</v>
          </cell>
          <cell r="S499">
            <v>0</v>
          </cell>
          <cell r="T499">
            <v>3.48</v>
          </cell>
          <cell r="U499">
            <v>3.48</v>
          </cell>
          <cell r="V499">
            <v>0</v>
          </cell>
          <cell r="W499">
            <v>4712</v>
          </cell>
          <cell r="X499">
            <v>0.5</v>
          </cell>
          <cell r="Y499">
            <v>8124</v>
          </cell>
          <cell r="Z499">
            <v>0</v>
          </cell>
          <cell r="AA499">
            <v>0</v>
          </cell>
          <cell r="AD499">
            <v>0</v>
          </cell>
          <cell r="AE499">
            <v>0</v>
          </cell>
          <cell r="AF499">
            <v>8311</v>
          </cell>
          <cell r="AG499">
            <v>4.9000000000000002E-2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3</v>
          </cell>
          <cell r="AY499" t="str">
            <v>Rent &amp; Expenses</v>
          </cell>
        </row>
        <row r="500">
          <cell r="O500" t="str">
            <v>N</v>
          </cell>
          <cell r="P500" t="str">
            <v>NNNPM</v>
          </cell>
          <cell r="Q500">
            <v>36</v>
          </cell>
          <cell r="S500">
            <v>0</v>
          </cell>
          <cell r="T500">
            <v>3.48</v>
          </cell>
          <cell r="U500">
            <v>3.48</v>
          </cell>
          <cell r="V500">
            <v>0</v>
          </cell>
          <cell r="W500">
            <v>1553</v>
          </cell>
          <cell r="X500">
            <v>1</v>
          </cell>
          <cell r="Y500">
            <v>5355</v>
          </cell>
          <cell r="Z500">
            <v>0</v>
          </cell>
          <cell r="AA500">
            <v>0</v>
          </cell>
          <cell r="AD500">
            <v>0</v>
          </cell>
          <cell r="AE500">
            <v>0</v>
          </cell>
          <cell r="AF500">
            <v>2739</v>
          </cell>
          <cell r="AG500">
            <v>4.9000000000000002E-2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3</v>
          </cell>
          <cell r="AY500" t="str">
            <v>Rent &amp; Expenses</v>
          </cell>
        </row>
        <row r="501">
          <cell r="O501" t="str">
            <v>N</v>
          </cell>
          <cell r="P501" t="str">
            <v>NNNPM</v>
          </cell>
          <cell r="Q501">
            <v>39</v>
          </cell>
          <cell r="R501">
            <v>0</v>
          </cell>
          <cell r="S501">
            <v>3.63</v>
          </cell>
          <cell r="T501">
            <v>2.54</v>
          </cell>
          <cell r="U501">
            <v>2.54</v>
          </cell>
          <cell r="V501">
            <v>-0.30030000000000001</v>
          </cell>
          <cell r="W501">
            <v>2064</v>
          </cell>
          <cell r="X501">
            <v>1</v>
          </cell>
          <cell r="Y501">
            <v>9750</v>
          </cell>
          <cell r="Z501">
            <v>0</v>
          </cell>
          <cell r="AA501">
            <v>0</v>
          </cell>
          <cell r="AD501">
            <v>0</v>
          </cell>
          <cell r="AE501">
            <v>0</v>
          </cell>
          <cell r="AF501">
            <v>4427</v>
          </cell>
          <cell r="AG501">
            <v>5.5E-2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3</v>
          </cell>
          <cell r="AY501" t="str">
            <v>Rent &amp; Expenses</v>
          </cell>
        </row>
        <row r="502">
          <cell r="O502" t="str">
            <v>N</v>
          </cell>
          <cell r="P502" t="str">
            <v>NNNPM</v>
          </cell>
          <cell r="Q502">
            <v>24</v>
          </cell>
          <cell r="S502">
            <v>3.63</v>
          </cell>
          <cell r="T502">
            <v>2.74</v>
          </cell>
          <cell r="U502">
            <v>2.74</v>
          </cell>
          <cell r="V502">
            <v>-0.2452</v>
          </cell>
          <cell r="W502">
            <v>2226</v>
          </cell>
          <cell r="X502">
            <v>1</v>
          </cell>
          <cell r="Y502">
            <v>9750</v>
          </cell>
          <cell r="Z502">
            <v>0</v>
          </cell>
          <cell r="AA502">
            <v>0</v>
          </cell>
          <cell r="AD502">
            <v>0</v>
          </cell>
          <cell r="AE502">
            <v>0</v>
          </cell>
          <cell r="AF502">
            <v>1443</v>
          </cell>
          <cell r="AG502">
            <v>2.7E-2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3</v>
          </cell>
          <cell r="AY502" t="str">
            <v>Rent &amp; Expenses</v>
          </cell>
        </row>
        <row r="503">
          <cell r="O503" t="str">
            <v>N</v>
          </cell>
          <cell r="P503" t="str">
            <v>NNNPM</v>
          </cell>
          <cell r="Q503">
            <v>12</v>
          </cell>
          <cell r="S503">
            <v>3.63</v>
          </cell>
          <cell r="T503">
            <v>2.75</v>
          </cell>
          <cell r="U503">
            <v>2.75</v>
          </cell>
          <cell r="V503">
            <v>-0.2424</v>
          </cell>
          <cell r="W503">
            <v>2234</v>
          </cell>
          <cell r="X503">
            <v>1</v>
          </cell>
          <cell r="Y503">
            <v>9750</v>
          </cell>
          <cell r="Z503">
            <v>0</v>
          </cell>
          <cell r="AA503">
            <v>0</v>
          </cell>
          <cell r="AD503">
            <v>0</v>
          </cell>
          <cell r="AE503">
            <v>0</v>
          </cell>
          <cell r="AF503">
            <v>1475</v>
          </cell>
          <cell r="AG503">
            <v>5.5E-2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3</v>
          </cell>
          <cell r="AY503" t="str">
            <v>Rent &amp; Expenses</v>
          </cell>
        </row>
        <row r="504">
          <cell r="O504" t="str">
            <v>N</v>
          </cell>
          <cell r="P504" t="str">
            <v>NNNPM</v>
          </cell>
          <cell r="Q504">
            <v>48</v>
          </cell>
          <cell r="R504">
            <v>0</v>
          </cell>
          <cell r="S504">
            <v>4.29</v>
          </cell>
          <cell r="T504">
            <v>3.72</v>
          </cell>
          <cell r="U504">
            <v>3.72</v>
          </cell>
          <cell r="V504">
            <v>-0.13289999999999999</v>
          </cell>
          <cell r="W504">
            <v>7251</v>
          </cell>
          <cell r="X504">
            <v>1</v>
          </cell>
          <cell r="Y504">
            <v>23390</v>
          </cell>
          <cell r="Z504">
            <v>0</v>
          </cell>
          <cell r="AA504">
            <v>0</v>
          </cell>
          <cell r="AD504">
            <v>0</v>
          </cell>
          <cell r="AE504">
            <v>0</v>
          </cell>
          <cell r="AF504">
            <v>17054</v>
          </cell>
          <cell r="AG504">
            <v>4.9000000000000002E-2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3</v>
          </cell>
          <cell r="AY504" t="str">
            <v>Rent &amp; Expenses</v>
          </cell>
        </row>
        <row r="505">
          <cell r="O505" t="str">
            <v>N</v>
          </cell>
          <cell r="P505" t="str">
            <v>NNNPM</v>
          </cell>
          <cell r="Q505">
            <v>48</v>
          </cell>
          <cell r="R505">
            <v>0</v>
          </cell>
          <cell r="S505">
            <v>4.12</v>
          </cell>
          <cell r="T505">
            <v>4.12</v>
          </cell>
          <cell r="U505">
            <v>4.12</v>
          </cell>
          <cell r="V505">
            <v>0</v>
          </cell>
          <cell r="W505">
            <v>13960</v>
          </cell>
          <cell r="X505">
            <v>2</v>
          </cell>
          <cell r="Y505">
            <v>81320</v>
          </cell>
          <cell r="Z505">
            <v>0</v>
          </cell>
          <cell r="AA505">
            <v>0</v>
          </cell>
          <cell r="AD505">
            <v>0</v>
          </cell>
          <cell r="AE505">
            <v>0</v>
          </cell>
          <cell r="AF505">
            <v>32834</v>
          </cell>
          <cell r="AG505">
            <v>4.9000000000000002E-2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3</v>
          </cell>
          <cell r="AY505" t="str">
            <v>Rent &amp; Expenses</v>
          </cell>
        </row>
        <row r="506">
          <cell r="O506" t="str">
            <v>N</v>
          </cell>
          <cell r="P506" t="str">
            <v>NNNPM</v>
          </cell>
          <cell r="Q506">
            <v>24</v>
          </cell>
          <cell r="R506">
            <v>0</v>
          </cell>
          <cell r="S506">
            <v>4.08</v>
          </cell>
          <cell r="T506">
            <v>3.6</v>
          </cell>
          <cell r="U506">
            <v>3.6</v>
          </cell>
          <cell r="V506">
            <v>-0.1176</v>
          </cell>
          <cell r="W506">
            <v>4410</v>
          </cell>
          <cell r="X506">
            <v>1</v>
          </cell>
          <cell r="Y506">
            <v>14700</v>
          </cell>
          <cell r="Z506">
            <v>0</v>
          </cell>
          <cell r="AA506">
            <v>0</v>
          </cell>
          <cell r="AD506">
            <v>0</v>
          </cell>
          <cell r="AE506">
            <v>0</v>
          </cell>
          <cell r="AF506">
            <v>5186</v>
          </cell>
          <cell r="AG506">
            <v>4.9000000000000002E-2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3</v>
          </cell>
          <cell r="AY506" t="str">
            <v>Rent &amp; Expenses</v>
          </cell>
        </row>
      </sheetData>
      <sheetData sheetId="15" refreshError="1"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16" refreshError="1"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17" refreshError="1"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18" refreshError="1"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19" refreshError="1"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s"/>
      <sheetName val="Summary"/>
      <sheetName val="Property Information"/>
      <sheetName val="Portfolio Summary 12 15 03"/>
      <sheetName val="Projects"/>
      <sheetName val="DEN"/>
      <sheetName val="CIN"/>
      <sheetName val="SAT"/>
      <sheetName val="COL01601"/>
      <sheetName val="COL01501"/>
      <sheetName val="HOU02801"/>
      <sheetName val="Funding"/>
      <sheetName val="Sources &amp; Uses"/>
      <sheetName val="Occupancy 2004"/>
      <sheetName val="Property_Information"/>
      <sheetName val="Portfolio_Summary_12_15_03"/>
      <sheetName val="Sources_&amp;_Uses"/>
      <sheetName val="Occupancy_2004"/>
      <sheetName val="Property_Information1"/>
      <sheetName val="Portfolio_Summary_12_15_031"/>
      <sheetName val="Sources_&amp;_Uses1"/>
      <sheetName val="Occupancy_20041"/>
      <sheetName val="Master List"/>
    </sheetNames>
    <sheetDataSet>
      <sheetData sheetId="0" refreshError="1"/>
      <sheetData sheetId="1" refreshError="1"/>
      <sheetData sheetId="2" refreshError="1">
        <row r="8">
          <cell r="D8" t="str">
            <v>Denver Business Center #8-A (condo)</v>
          </cell>
          <cell r="E8" t="str">
            <v>West Chester Commerce Park #4-A (condo)</v>
          </cell>
          <cell r="F8" t="str">
            <v>Perrin Creek Corporate Center #12-A (condo)</v>
          </cell>
          <cell r="G8" t="str">
            <v>Lockbourne Distribution Center #1 (Sears)</v>
          </cell>
          <cell r="H8" t="str">
            <v>Leap Road Distribution Center #1</v>
          </cell>
          <cell r="I8" t="str">
            <v>Southland Distribution Center #1</v>
          </cell>
        </row>
        <row r="9">
          <cell r="D9" t="str">
            <v>03DEN00108</v>
          </cell>
          <cell r="E9" t="str">
            <v>03CIN00806</v>
          </cell>
          <cell r="F9" t="str">
            <v>03SAT00912</v>
          </cell>
          <cell r="G9" t="str">
            <v>03COL01601</v>
          </cell>
          <cell r="H9" t="str">
            <v>03COL01501</v>
          </cell>
          <cell r="I9" t="str">
            <v>03HOU02801</v>
          </cell>
        </row>
        <row r="10">
          <cell r="D10" t="str">
            <v>PLDS</v>
          </cell>
          <cell r="E10" t="str">
            <v>PLDS</v>
          </cell>
          <cell r="F10" t="str">
            <v>PLDS</v>
          </cell>
          <cell r="G10" t="str">
            <v>PLDS</v>
          </cell>
          <cell r="H10" t="str">
            <v>PLD</v>
          </cell>
          <cell r="I10" t="str">
            <v>PLD</v>
          </cell>
        </row>
        <row r="13">
          <cell r="D13">
            <v>37176</v>
          </cell>
          <cell r="E13">
            <v>37221</v>
          </cell>
          <cell r="F13">
            <v>37955</v>
          </cell>
          <cell r="G13">
            <v>37895</v>
          </cell>
          <cell r="H13">
            <v>37652</v>
          </cell>
          <cell r="I13">
            <v>37559</v>
          </cell>
        </row>
        <row r="15">
          <cell r="D15">
            <v>4700000</v>
          </cell>
          <cell r="E15">
            <v>3100000</v>
          </cell>
          <cell r="F15">
            <v>3700000</v>
          </cell>
          <cell r="G15">
            <v>11900000</v>
          </cell>
          <cell r="H15">
            <v>5300000</v>
          </cell>
          <cell r="I15">
            <v>4000000</v>
          </cell>
        </row>
        <row r="18">
          <cell r="D18">
            <v>4700000</v>
          </cell>
          <cell r="E18">
            <v>3100000</v>
          </cell>
          <cell r="F18">
            <v>3700000</v>
          </cell>
          <cell r="G18">
            <v>11900000</v>
          </cell>
          <cell r="H18">
            <v>5300000</v>
          </cell>
          <cell r="I18">
            <v>4000000</v>
          </cell>
        </row>
        <row r="20">
          <cell r="D20">
            <v>4238154</v>
          </cell>
          <cell r="E20">
            <v>2531359</v>
          </cell>
          <cell r="F20">
            <v>3195892</v>
          </cell>
          <cell r="G20">
            <v>10762997</v>
          </cell>
          <cell r="H20">
            <v>4672855</v>
          </cell>
          <cell r="I20">
            <v>3208991</v>
          </cell>
        </row>
        <row r="21">
          <cell r="D21">
            <v>23500</v>
          </cell>
          <cell r="E21">
            <v>15500</v>
          </cell>
          <cell r="F21">
            <v>18500</v>
          </cell>
          <cell r="G21">
            <v>59000</v>
          </cell>
          <cell r="H21">
            <v>26500</v>
          </cell>
          <cell r="I21">
            <v>20000</v>
          </cell>
          <cell r="J21" t="str">
            <v>=</v>
          </cell>
          <cell r="K21">
            <v>163000</v>
          </cell>
        </row>
        <row r="28">
          <cell r="G28">
            <v>-24762.12</v>
          </cell>
        </row>
        <row r="33">
          <cell r="D33">
            <v>0</v>
          </cell>
          <cell r="E33">
            <v>6587.57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5">
          <cell r="D35">
            <v>-57698</v>
          </cell>
          <cell r="E35">
            <v>-54626</v>
          </cell>
          <cell r="F35">
            <v>-1620</v>
          </cell>
          <cell r="G35">
            <v>0</v>
          </cell>
          <cell r="H35">
            <v>0</v>
          </cell>
          <cell r="I35">
            <v>0</v>
          </cell>
        </row>
        <row r="36">
          <cell r="D36">
            <v>-155934</v>
          </cell>
          <cell r="E36">
            <v>-95026</v>
          </cell>
          <cell r="F36">
            <v>0</v>
          </cell>
          <cell r="G36">
            <v>-53792</v>
          </cell>
          <cell r="H36">
            <v>-89956</v>
          </cell>
          <cell r="I36">
            <v>-78795</v>
          </cell>
        </row>
        <row r="37">
          <cell r="D37">
            <v>4048022</v>
          </cell>
          <cell r="E37">
            <v>2403794.5699999998</v>
          </cell>
          <cell r="F37">
            <v>3212772</v>
          </cell>
          <cell r="G37">
            <v>10743442.880000001</v>
          </cell>
          <cell r="H37">
            <v>4609399</v>
          </cell>
          <cell r="I37">
            <v>3150196</v>
          </cell>
        </row>
        <row r="39">
          <cell r="D39">
            <v>651978</v>
          </cell>
          <cell r="E39">
            <v>696205.43000000017</v>
          </cell>
          <cell r="F39">
            <v>487228</v>
          </cell>
          <cell r="G39">
            <v>1156557.1199999992</v>
          </cell>
          <cell r="H39">
            <v>690601</v>
          </cell>
          <cell r="I39">
            <v>849804</v>
          </cell>
        </row>
        <row r="40">
          <cell r="D40">
            <v>1.1610608835623917</v>
          </cell>
          <cell r="E40">
            <v>1.2896276739655004</v>
          </cell>
          <cell r="F40">
            <v>1.151653463115341</v>
          </cell>
          <cell r="G40">
            <v>1.1076523729793404</v>
          </cell>
          <cell r="H40">
            <v>1.1498245215916436</v>
          </cell>
          <cell r="I40">
            <v>1.2697622624116087</v>
          </cell>
        </row>
        <row r="43">
          <cell r="D43">
            <v>498302</v>
          </cell>
          <cell r="E43">
            <v>209576</v>
          </cell>
          <cell r="F43">
            <v>0</v>
          </cell>
          <cell r="G43">
            <v>0</v>
          </cell>
          <cell r="H43">
            <v>0</v>
          </cell>
          <cell r="I43">
            <v>461774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D45">
            <v>3705654</v>
          </cell>
          <cell r="E45">
            <v>2289244.5699999998</v>
          </cell>
          <cell r="F45">
            <v>3212772</v>
          </cell>
          <cell r="G45">
            <v>10797234.880000001</v>
          </cell>
          <cell r="H45">
            <v>4699355</v>
          </cell>
          <cell r="I45">
            <v>2767217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3200000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D8" t="str">
            <v>Denver Business Center #8-A (condo)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USRPI"/>
      <sheetName val="Capital Gain Designation"/>
      <sheetName val="Massachusetts"/>
      <sheetName val="Property Information"/>
      <sheetName val="Capital_Gain_Designation"/>
      <sheetName val="Property_Information"/>
      <sheetName val="Capital_Gain_Designation1"/>
      <sheetName val="Property_Information1"/>
    </sheetNames>
    <sheetDataSet>
      <sheetData sheetId="0" refreshError="1">
        <row r="50">
          <cell r="A50" t="str">
            <v>03BRC00101</v>
          </cell>
          <cell r="B50" t="str">
            <v>Port 95 Dist. Ctr. #100</v>
          </cell>
          <cell r="C50" t="str">
            <v>Disposition</v>
          </cell>
          <cell r="E50">
            <v>0</v>
          </cell>
          <cell r="F50">
            <v>739217.96</v>
          </cell>
          <cell r="G50">
            <v>739217.96</v>
          </cell>
          <cell r="I50">
            <v>739217.96</v>
          </cell>
          <cell r="J50">
            <v>0</v>
          </cell>
          <cell r="K50">
            <v>-739217.96</v>
          </cell>
        </row>
        <row r="51">
          <cell r="A51" t="str">
            <v>03CHI01102</v>
          </cell>
          <cell r="B51" t="str">
            <v>D-Bedford Park Dist. Ctr. #2</v>
          </cell>
          <cell r="C51" t="str">
            <v>Disposition</v>
          </cell>
          <cell r="E51">
            <v>0</v>
          </cell>
          <cell r="F51">
            <v>1033406.54</v>
          </cell>
          <cell r="G51">
            <v>1033406.54</v>
          </cell>
          <cell r="H51">
            <v>7112</v>
          </cell>
          <cell r="I51">
            <v>1040518.54</v>
          </cell>
          <cell r="J51">
            <v>2566843</v>
          </cell>
          <cell r="K51">
            <v>1526324.46</v>
          </cell>
        </row>
        <row r="52">
          <cell r="A52" t="str">
            <v>03CIN00701</v>
          </cell>
          <cell r="B52" t="str">
            <v>D-Blue Ash Inter Dist Ctr #1</v>
          </cell>
          <cell r="C52" t="str">
            <v>Disposition</v>
          </cell>
          <cell r="E52">
            <v>0</v>
          </cell>
          <cell r="F52">
            <v>515041.18</v>
          </cell>
          <cell r="G52">
            <v>515041.18</v>
          </cell>
          <cell r="I52">
            <v>515041.18</v>
          </cell>
          <cell r="J52">
            <v>704249</v>
          </cell>
          <cell r="K52">
            <v>189207.82</v>
          </cell>
        </row>
        <row r="53">
          <cell r="A53" t="str">
            <v>03COL01101</v>
          </cell>
          <cell r="B53" t="str">
            <v>Crosswinds Distr Ctr #1</v>
          </cell>
          <cell r="C53" t="str">
            <v>Disposition</v>
          </cell>
          <cell r="E53">
            <v>0</v>
          </cell>
          <cell r="F53">
            <v>743531.64</v>
          </cell>
          <cell r="G53">
            <v>743531.64</v>
          </cell>
          <cell r="H53">
            <v>222494</v>
          </cell>
          <cell r="I53">
            <v>966025.64</v>
          </cell>
          <cell r="J53">
            <v>-127385</v>
          </cell>
          <cell r="K53">
            <v>-1093410.6400000001</v>
          </cell>
        </row>
        <row r="54">
          <cell r="A54" t="str">
            <v>03COL01180</v>
          </cell>
          <cell r="B54" t="str">
            <v>Crosswinds Dist Ctr Prkg Lot</v>
          </cell>
          <cell r="C54" t="str">
            <v>Disposition</v>
          </cell>
          <cell r="E54">
            <v>45425.58</v>
          </cell>
          <cell r="F54">
            <v>0</v>
          </cell>
          <cell r="G54">
            <v>45425.58</v>
          </cell>
          <cell r="I54">
            <v>45425.58</v>
          </cell>
          <cell r="J54">
            <v>45425.58</v>
          </cell>
          <cell r="K54">
            <v>0</v>
          </cell>
        </row>
        <row r="55">
          <cell r="A55" t="str">
            <v>03CORP</v>
          </cell>
          <cell r="B55" t="str">
            <v>Corporate Project</v>
          </cell>
          <cell r="C55" t="str">
            <v>Disposition</v>
          </cell>
          <cell r="E55">
            <v>0</v>
          </cell>
          <cell r="F55">
            <v>-133212.17000000001</v>
          </cell>
          <cell r="G55">
            <v>-133212.17000000001</v>
          </cell>
          <cell r="I55">
            <v>-133212.17000000001</v>
          </cell>
          <cell r="J55">
            <v>-133212.17000000001</v>
          </cell>
          <cell r="K55">
            <v>0</v>
          </cell>
        </row>
        <row r="56">
          <cell r="A56" t="str">
            <v>03DET00601</v>
          </cell>
          <cell r="B56" t="str">
            <v>D-Pontiac Distribution Ctr #1</v>
          </cell>
          <cell r="C56" t="str">
            <v>Disposition</v>
          </cell>
          <cell r="E56">
            <v>0</v>
          </cell>
          <cell r="F56">
            <v>225058.9</v>
          </cell>
          <cell r="G56">
            <v>225058.9</v>
          </cell>
          <cell r="I56">
            <v>225058.9</v>
          </cell>
          <cell r="J56">
            <v>1427589</v>
          </cell>
          <cell r="K56">
            <v>1202530.1000000001</v>
          </cell>
        </row>
        <row r="57">
          <cell r="A57" t="str">
            <v>03EBA01201</v>
          </cell>
          <cell r="B57" t="str">
            <v>Central Valley Ind. Ctr #1</v>
          </cell>
          <cell r="C57" t="str">
            <v>Disposition</v>
          </cell>
          <cell r="E57">
            <v>0</v>
          </cell>
          <cell r="F57">
            <v>0</v>
          </cell>
          <cell r="G57">
            <v>0</v>
          </cell>
          <cell r="I57">
            <v>0</v>
          </cell>
          <cell r="J57">
            <v>3028298</v>
          </cell>
          <cell r="K57">
            <v>3028298</v>
          </cell>
        </row>
        <row r="58">
          <cell r="A58" t="str">
            <v>03ELP00201</v>
          </cell>
          <cell r="B58" t="str">
            <v>Vista Corp Ctr #1</v>
          </cell>
          <cell r="C58" t="str">
            <v>Disposition</v>
          </cell>
          <cell r="E58">
            <v>0</v>
          </cell>
          <cell r="F58">
            <v>-309.95</v>
          </cell>
          <cell r="G58">
            <v>-309.95</v>
          </cell>
          <cell r="I58">
            <v>-309.95</v>
          </cell>
          <cell r="J58">
            <v>-309.95</v>
          </cell>
          <cell r="K58">
            <v>0</v>
          </cell>
        </row>
        <row r="59">
          <cell r="A59" t="str">
            <v>03LAX02701</v>
          </cell>
          <cell r="B59" t="str">
            <v>D-Chatsworth Distr Ctr #1</v>
          </cell>
          <cell r="C59" t="str">
            <v>Disposition</v>
          </cell>
          <cell r="E59">
            <v>0</v>
          </cell>
          <cell r="F59">
            <v>417507.25</v>
          </cell>
          <cell r="G59">
            <v>417507.25</v>
          </cell>
          <cell r="I59">
            <v>417507.25</v>
          </cell>
          <cell r="J59">
            <v>67242</v>
          </cell>
          <cell r="K59">
            <v>-350265.25</v>
          </cell>
        </row>
        <row r="60">
          <cell r="A60" t="str">
            <v>03PHX01201</v>
          </cell>
          <cell r="B60" t="str">
            <v>Brookridge Distribution Ctr #1</v>
          </cell>
          <cell r="C60" t="str">
            <v>Disposition</v>
          </cell>
          <cell r="E60">
            <v>0</v>
          </cell>
          <cell r="F60">
            <v>-530319.06999999995</v>
          </cell>
          <cell r="G60">
            <v>-530319.06999999995</v>
          </cell>
          <cell r="I60">
            <v>-530319.06999999995</v>
          </cell>
          <cell r="J60">
            <v>2529314</v>
          </cell>
          <cell r="K60">
            <v>3059633.07</v>
          </cell>
        </row>
        <row r="61">
          <cell r="A61" t="str">
            <v>03RGV00101</v>
          </cell>
          <cell r="B61" t="str">
            <v>D-Rio Grande Industrial Ctr #1</v>
          </cell>
          <cell r="C61" t="str">
            <v>Disposition</v>
          </cell>
          <cell r="E61">
            <v>0</v>
          </cell>
          <cell r="F61">
            <v>-20536.149999999907</v>
          </cell>
          <cell r="G61">
            <v>-20536.149999999907</v>
          </cell>
          <cell r="H61">
            <v>6240</v>
          </cell>
          <cell r="I61">
            <v>-14296.149999999907</v>
          </cell>
          <cell r="J61">
            <v>-217537</v>
          </cell>
          <cell r="K61">
            <v>-203240.85000000009</v>
          </cell>
        </row>
        <row r="62">
          <cell r="A62" t="str">
            <v>03RGV00102</v>
          </cell>
          <cell r="B62" t="str">
            <v>D-Rio Grande Industrial Ctr #2</v>
          </cell>
          <cell r="C62" t="str">
            <v>Disposition</v>
          </cell>
          <cell r="E62">
            <v>0</v>
          </cell>
          <cell r="F62">
            <v>-82452.110000000102</v>
          </cell>
          <cell r="G62">
            <v>-82452.110000000102</v>
          </cell>
          <cell r="I62">
            <v>-82452.110000000102</v>
          </cell>
          <cell r="J62">
            <v>-215703</v>
          </cell>
          <cell r="K62">
            <v>-133250.8899999999</v>
          </cell>
        </row>
        <row r="63">
          <cell r="A63" t="str">
            <v>03RGV00103</v>
          </cell>
          <cell r="B63" t="str">
            <v>D-Rio Grande Industrial Ctr #3</v>
          </cell>
          <cell r="C63" t="str">
            <v>Disposition</v>
          </cell>
          <cell r="E63">
            <v>0</v>
          </cell>
          <cell r="F63">
            <v>786339.7</v>
          </cell>
          <cell r="G63">
            <v>786339.7</v>
          </cell>
          <cell r="I63">
            <v>786339.7</v>
          </cell>
          <cell r="J63">
            <v>669073</v>
          </cell>
          <cell r="K63">
            <v>-117266.69999999995</v>
          </cell>
        </row>
        <row r="64">
          <cell r="A64" t="str">
            <v>03RGV00104</v>
          </cell>
          <cell r="B64" t="str">
            <v>D-Rio Grande Industrial Ctr #4</v>
          </cell>
          <cell r="C64" t="str">
            <v>Disposition</v>
          </cell>
          <cell r="E64">
            <v>0</v>
          </cell>
          <cell r="F64">
            <v>465237.19</v>
          </cell>
          <cell r="G64">
            <v>465237.19</v>
          </cell>
          <cell r="I64">
            <v>465237.19</v>
          </cell>
          <cell r="J64">
            <v>332965</v>
          </cell>
          <cell r="K64">
            <v>-132272.19</v>
          </cell>
        </row>
        <row r="65">
          <cell r="A65" t="str">
            <v>03RGV00105</v>
          </cell>
          <cell r="B65" t="str">
            <v>D-Rio Grande Industrial Ctr #5</v>
          </cell>
          <cell r="C65" t="str">
            <v>Disposition</v>
          </cell>
          <cell r="E65">
            <v>0</v>
          </cell>
          <cell r="F65">
            <v>656975.12</v>
          </cell>
          <cell r="G65">
            <v>656975.12</v>
          </cell>
          <cell r="I65">
            <v>656975.12</v>
          </cell>
          <cell r="J65">
            <v>493216</v>
          </cell>
          <cell r="K65">
            <v>-163759.12</v>
          </cell>
        </row>
        <row r="66">
          <cell r="A66" t="str">
            <v>03RGV00106</v>
          </cell>
          <cell r="B66" t="str">
            <v>D-Rio Grande Industrial Ctr #6</v>
          </cell>
          <cell r="C66" t="str">
            <v>Disposition</v>
          </cell>
          <cell r="E66">
            <v>0</v>
          </cell>
          <cell r="F66">
            <v>853352.92</v>
          </cell>
          <cell r="G66">
            <v>853352.92</v>
          </cell>
          <cell r="I66">
            <v>853352.92</v>
          </cell>
          <cell r="J66">
            <v>602156</v>
          </cell>
          <cell r="K66">
            <v>-251196.92000000004</v>
          </cell>
        </row>
        <row r="67">
          <cell r="A67" t="str">
            <v>03RGV00107</v>
          </cell>
          <cell r="B67" t="str">
            <v>D-Rio Grande Industrial Ctr #7</v>
          </cell>
          <cell r="C67" t="str">
            <v>Disposition</v>
          </cell>
          <cell r="E67">
            <v>0</v>
          </cell>
          <cell r="F67">
            <v>161357.51</v>
          </cell>
          <cell r="G67">
            <v>161357.51</v>
          </cell>
          <cell r="I67">
            <v>161357.51</v>
          </cell>
          <cell r="J67">
            <v>136806</v>
          </cell>
          <cell r="K67">
            <v>-24551.510000000009</v>
          </cell>
        </row>
        <row r="68">
          <cell r="A68" t="str">
            <v>03RGV00108</v>
          </cell>
          <cell r="B68" t="str">
            <v>D-Rio Grande Industrial Ctr #8</v>
          </cell>
          <cell r="C68" t="str">
            <v>Disposition</v>
          </cell>
          <cell r="E68">
            <v>0</v>
          </cell>
          <cell r="F68">
            <v>259512.78</v>
          </cell>
          <cell r="G68">
            <v>259512.78</v>
          </cell>
          <cell r="I68">
            <v>259512.78</v>
          </cell>
          <cell r="J68">
            <v>190736</v>
          </cell>
          <cell r="K68">
            <v>-68776.78</v>
          </cell>
        </row>
        <row r="69">
          <cell r="A69" t="str">
            <v>03RGV00190</v>
          </cell>
          <cell r="B69" t="str">
            <v>D-Rio Grande Ind Ctr Ld</v>
          </cell>
          <cell r="C69" t="str">
            <v>Disposition</v>
          </cell>
          <cell r="E69">
            <v>240233.76</v>
          </cell>
          <cell r="F69">
            <v>0</v>
          </cell>
          <cell r="G69">
            <v>240233.76</v>
          </cell>
          <cell r="I69">
            <v>240233.76</v>
          </cell>
          <cell r="J69">
            <v>207052</v>
          </cell>
          <cell r="K69">
            <v>-33181.760000000009</v>
          </cell>
        </row>
        <row r="70">
          <cell r="A70" t="str">
            <v>03RGV00201</v>
          </cell>
          <cell r="B70" t="str">
            <v>D-Rio Grande Dist Ctr #1</v>
          </cell>
          <cell r="C70" t="str">
            <v>Disposition</v>
          </cell>
          <cell r="E70">
            <v>0</v>
          </cell>
          <cell r="F70">
            <v>70914.680000000051</v>
          </cell>
          <cell r="G70">
            <v>70914.680000000051</v>
          </cell>
          <cell r="H70">
            <v>306</v>
          </cell>
          <cell r="I70">
            <v>71220.680000000051</v>
          </cell>
          <cell r="J70">
            <v>31343</v>
          </cell>
          <cell r="K70">
            <v>-39877.680000000051</v>
          </cell>
        </row>
        <row r="71">
          <cell r="A71" t="str">
            <v>03RGV00202</v>
          </cell>
          <cell r="B71" t="str">
            <v>D-Rio Grande Dist Ctr #2</v>
          </cell>
          <cell r="C71" t="str">
            <v>Disposition</v>
          </cell>
          <cell r="E71">
            <v>0</v>
          </cell>
          <cell r="F71">
            <v>74607.960000000006</v>
          </cell>
          <cell r="G71">
            <v>74607.960000000006</v>
          </cell>
          <cell r="I71">
            <v>74607.960000000006</v>
          </cell>
          <cell r="J71">
            <v>-35067</v>
          </cell>
          <cell r="K71">
            <v>-109674.96</v>
          </cell>
        </row>
        <row r="72">
          <cell r="A72" t="str">
            <v>03RGV00203</v>
          </cell>
          <cell r="B72" t="str">
            <v>D-Rio Grande Dist Ctr #5</v>
          </cell>
          <cell r="C72" t="str">
            <v>Disposition</v>
          </cell>
          <cell r="E72">
            <v>0</v>
          </cell>
          <cell r="F72">
            <v>273070.59999999998</v>
          </cell>
          <cell r="G72">
            <v>273070.59999999998</v>
          </cell>
          <cell r="I72">
            <v>273070.59999999998</v>
          </cell>
          <cell r="J72">
            <v>321724</v>
          </cell>
          <cell r="K72">
            <v>48653.400000000023</v>
          </cell>
        </row>
        <row r="73">
          <cell r="A73" t="str">
            <v>03RGV00205</v>
          </cell>
          <cell r="B73" t="str">
            <v>D-Rio Grande Dist Ctr #3</v>
          </cell>
          <cell r="C73" t="str">
            <v>Disposition</v>
          </cell>
          <cell r="E73">
            <v>0</v>
          </cell>
          <cell r="F73">
            <v>143022.31</v>
          </cell>
          <cell r="G73">
            <v>143022.31</v>
          </cell>
          <cell r="I73">
            <v>143022.31</v>
          </cell>
          <cell r="J73">
            <v>100330</v>
          </cell>
          <cell r="K73">
            <v>-42692.31</v>
          </cell>
        </row>
        <row r="74">
          <cell r="A74" t="str">
            <v>03RGV00206</v>
          </cell>
          <cell r="B74" t="str">
            <v>D-Rio Grande Dist Ctr #4</v>
          </cell>
          <cell r="C74" t="str">
            <v>Disposition</v>
          </cell>
          <cell r="E74">
            <v>0</v>
          </cell>
          <cell r="F74">
            <v>36277.68</v>
          </cell>
          <cell r="G74">
            <v>36277.68</v>
          </cell>
          <cell r="I74">
            <v>36277.68</v>
          </cell>
          <cell r="J74">
            <v>-36645</v>
          </cell>
          <cell r="K74">
            <v>-72922.679999999993</v>
          </cell>
        </row>
        <row r="75">
          <cell r="A75" t="str">
            <v>03RGV00290</v>
          </cell>
          <cell r="B75" t="str">
            <v>D-Rio Grande Dist Ctr Ld</v>
          </cell>
          <cell r="C75" t="str">
            <v>Disposition</v>
          </cell>
          <cell r="E75">
            <v>-163080.87</v>
          </cell>
          <cell r="F75">
            <v>0</v>
          </cell>
          <cell r="G75">
            <v>-163080.87</v>
          </cell>
          <cell r="I75">
            <v>-163080.87</v>
          </cell>
          <cell r="J75">
            <v>-186791</v>
          </cell>
          <cell r="K75">
            <v>-23710.130000000005</v>
          </cell>
        </row>
        <row r="76">
          <cell r="A76" t="str">
            <v>03ATL01304</v>
          </cell>
          <cell r="B76" t="str">
            <v>Atlanta Airport Dist Ctr #4</v>
          </cell>
          <cell r="C76" t="str">
            <v>Disposition</v>
          </cell>
          <cell r="D76" t="str">
            <v>x</v>
          </cell>
          <cell r="E76">
            <v>0</v>
          </cell>
          <cell r="F76">
            <v>194653.59</v>
          </cell>
          <cell r="G76">
            <v>194653.59</v>
          </cell>
          <cell r="H76">
            <v>25541</v>
          </cell>
          <cell r="I76">
            <v>220194.59</v>
          </cell>
          <cell r="J76">
            <v>398495</v>
          </cell>
          <cell r="K76">
            <v>178300.41</v>
          </cell>
        </row>
        <row r="77">
          <cell r="A77" t="str">
            <v>03ATL01305</v>
          </cell>
          <cell r="B77" t="str">
            <v>Atlanta Airport Dist Ctr #5</v>
          </cell>
          <cell r="C77" t="str">
            <v>Disposition</v>
          </cell>
          <cell r="D77" t="str">
            <v>x</v>
          </cell>
          <cell r="E77">
            <v>0</v>
          </cell>
          <cell r="F77">
            <v>597976.74999999907</v>
          </cell>
          <cell r="G77">
            <v>597976.74999999907</v>
          </cell>
          <cell r="H77">
            <v>0</v>
          </cell>
          <cell r="I77">
            <v>597976.74999999907</v>
          </cell>
          <cell r="J77">
            <v>756630</v>
          </cell>
          <cell r="K77">
            <v>158653.25000000093</v>
          </cell>
        </row>
        <row r="78">
          <cell r="A78" t="str">
            <v>03ATL01306</v>
          </cell>
          <cell r="B78" t="str">
            <v>Atlanta Airport Dist Ctr #6</v>
          </cell>
          <cell r="C78" t="str">
            <v>Disposition</v>
          </cell>
          <cell r="D78" t="str">
            <v>x</v>
          </cell>
          <cell r="E78">
            <v>0</v>
          </cell>
          <cell r="F78">
            <v>260360.82</v>
          </cell>
          <cell r="G78">
            <v>260360.82</v>
          </cell>
          <cell r="H78">
            <v>6392</v>
          </cell>
          <cell r="I78">
            <v>266752.82</v>
          </cell>
          <cell r="J78">
            <v>378434</v>
          </cell>
          <cell r="K78">
            <v>111681.18</v>
          </cell>
        </row>
        <row r="79">
          <cell r="A79" t="str">
            <v>03DAL01302</v>
          </cell>
          <cell r="B79" t="str">
            <v>Freeport Corp. Ctr. #2</v>
          </cell>
          <cell r="C79" t="str">
            <v>Disposition</v>
          </cell>
          <cell r="D79" t="str">
            <v>x</v>
          </cell>
          <cell r="E79">
            <v>2660177.5</v>
          </cell>
          <cell r="F79">
            <v>0</v>
          </cell>
          <cell r="G79">
            <v>2660177.5</v>
          </cell>
          <cell r="H79">
            <v>234859</v>
          </cell>
          <cell r="I79">
            <v>2895036.5</v>
          </cell>
          <cell r="J79">
            <v>3237836</v>
          </cell>
          <cell r="K79">
            <v>342799.5</v>
          </cell>
        </row>
        <row r="80">
          <cell r="A80" t="str">
            <v>03DEN00801</v>
          </cell>
          <cell r="B80" t="str">
            <v>Peoria Dist Ctr #1</v>
          </cell>
          <cell r="C80" t="str">
            <v>Disposition</v>
          </cell>
          <cell r="D80" t="str">
            <v>x</v>
          </cell>
          <cell r="E80">
            <v>2450488.0499999998</v>
          </cell>
          <cell r="F80">
            <v>0</v>
          </cell>
          <cell r="G80">
            <v>2450488.0499999998</v>
          </cell>
          <cell r="H80">
            <v>82090</v>
          </cell>
          <cell r="I80">
            <v>2532578.0499999998</v>
          </cell>
          <cell r="J80">
            <v>3176351</v>
          </cell>
          <cell r="K80">
            <v>643772.95000000019</v>
          </cell>
        </row>
        <row r="81">
          <cell r="A81" t="str">
            <v>03DEN00802</v>
          </cell>
          <cell r="B81" t="str">
            <v>Peoria Dist Ctr #2</v>
          </cell>
          <cell r="C81" t="str">
            <v>Disposition</v>
          </cell>
          <cell r="D81" t="str">
            <v>x</v>
          </cell>
          <cell r="E81">
            <v>528810.86</v>
          </cell>
          <cell r="F81">
            <v>0</v>
          </cell>
          <cell r="G81">
            <v>528810.86</v>
          </cell>
          <cell r="H81">
            <v>9585</v>
          </cell>
          <cell r="I81">
            <v>538395.86</v>
          </cell>
          <cell r="J81">
            <v>703957</v>
          </cell>
          <cell r="K81">
            <v>165561.14000000001</v>
          </cell>
        </row>
        <row r="82">
          <cell r="A82" t="str">
            <v>03POR00601</v>
          </cell>
          <cell r="B82" t="str">
            <v>PDX Corp Ctr East #3</v>
          </cell>
          <cell r="C82" t="str">
            <v>Disposition</v>
          </cell>
          <cell r="D82" t="str">
            <v>x</v>
          </cell>
          <cell r="E82">
            <v>1528980.26</v>
          </cell>
          <cell r="F82">
            <v>0</v>
          </cell>
          <cell r="G82">
            <v>1528980.26</v>
          </cell>
          <cell r="H82">
            <v>37974</v>
          </cell>
          <cell r="I82">
            <v>1566954.26</v>
          </cell>
          <cell r="J82">
            <v>2106137</v>
          </cell>
          <cell r="K82">
            <v>539182.74</v>
          </cell>
        </row>
        <row r="83">
          <cell r="A83" t="str">
            <v>03POR00602</v>
          </cell>
          <cell r="B83" t="str">
            <v>PDX Corp Ctr East #4</v>
          </cell>
          <cell r="C83" t="str">
            <v>Disposition</v>
          </cell>
          <cell r="D83" t="str">
            <v>x</v>
          </cell>
          <cell r="E83">
            <v>733694.8</v>
          </cell>
          <cell r="F83">
            <v>0</v>
          </cell>
          <cell r="G83">
            <v>733694.8</v>
          </cell>
          <cell r="H83">
            <v>18072</v>
          </cell>
          <cell r="I83">
            <v>751766.8</v>
          </cell>
          <cell r="J83">
            <v>1196490</v>
          </cell>
          <cell r="K83">
            <v>444723.19999999995</v>
          </cell>
        </row>
        <row r="84">
          <cell r="A84" t="str">
            <v>03POR00901</v>
          </cell>
          <cell r="B84" t="str">
            <v>Jennifer Dist Ctr #1</v>
          </cell>
          <cell r="C84" t="str">
            <v>Disposition</v>
          </cell>
          <cell r="D84" t="str">
            <v>x</v>
          </cell>
          <cell r="E84">
            <v>1463818.4</v>
          </cell>
          <cell r="F84">
            <v>0</v>
          </cell>
          <cell r="G84">
            <v>1463818.4</v>
          </cell>
          <cell r="H84">
            <v>34916</v>
          </cell>
          <cell r="I84">
            <v>1498734.4</v>
          </cell>
          <cell r="J84">
            <v>2092419</v>
          </cell>
          <cell r="K84">
            <v>593684.60000000009</v>
          </cell>
        </row>
        <row r="85">
          <cell r="A85" t="str">
            <v>03POR00902</v>
          </cell>
          <cell r="B85" t="str">
            <v>Jennifer Dist Ctr #2</v>
          </cell>
          <cell r="C85" t="str">
            <v>Disposition</v>
          </cell>
          <cell r="D85" t="str">
            <v>x</v>
          </cell>
          <cell r="E85">
            <v>836328.75</v>
          </cell>
          <cell r="F85">
            <v>0</v>
          </cell>
          <cell r="G85">
            <v>836328.75</v>
          </cell>
          <cell r="H85">
            <v>25452</v>
          </cell>
          <cell r="I85">
            <v>861780.75</v>
          </cell>
          <cell r="J85">
            <v>1426922</v>
          </cell>
          <cell r="K85">
            <v>565141.25</v>
          </cell>
        </row>
        <row r="86">
          <cell r="A86" t="str">
            <v>03SAT00301</v>
          </cell>
          <cell r="B86" t="str">
            <v>Industry Park Dist Ctr #1</v>
          </cell>
          <cell r="C86" t="str">
            <v>Disposition</v>
          </cell>
          <cell r="D86" t="str">
            <v>x</v>
          </cell>
          <cell r="E86">
            <v>1055896.7</v>
          </cell>
          <cell r="F86">
            <v>0</v>
          </cell>
          <cell r="G86">
            <v>1055896.7</v>
          </cell>
          <cell r="H86">
            <v>43522</v>
          </cell>
          <cell r="I86">
            <v>1099418.7</v>
          </cell>
          <cell r="J86">
            <v>1500813</v>
          </cell>
          <cell r="K86">
            <v>401394.30000000005</v>
          </cell>
        </row>
        <row r="87">
          <cell r="A87" t="str">
            <v>03SAT00302</v>
          </cell>
          <cell r="B87" t="str">
            <v>Industry Park Dist Ctr #2</v>
          </cell>
          <cell r="C87" t="str">
            <v>Disposition</v>
          </cell>
          <cell r="D87" t="str">
            <v>x</v>
          </cell>
          <cell r="E87">
            <v>1368610.18</v>
          </cell>
          <cell r="F87">
            <v>0</v>
          </cell>
          <cell r="G87">
            <v>1368610.18</v>
          </cell>
          <cell r="H87">
            <v>29928</v>
          </cell>
          <cell r="I87">
            <v>1398538.18</v>
          </cell>
          <cell r="J87">
            <v>2239477</v>
          </cell>
          <cell r="K87">
            <v>840938.82000000007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ery"/>
      <sheetName val="Explaination"/>
      <sheetName val="Summery (2)"/>
      <sheetName val="Summery by dep"/>
      <sheetName val="Summery 資料　コピーmarket total"/>
      <sheetName val="Market Total"/>
      <sheetName val="Corporate"/>
      <sheetName val="Development"/>
      <sheetName val="Acquisitions"/>
      <sheetName val="AssetServices"/>
      <sheetName val="Central Assump"/>
      <sheetName val="Mexico Assump"/>
      <sheetName val="Midwest Assump"/>
      <sheetName val="Northeast Assump"/>
      <sheetName val="Pacific Assump"/>
      <sheetName val="Southeast Assump"/>
      <sheetName val="NoAm Assu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model (2)"/>
      <sheetName val="Corporate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S"/>
      <sheetName val="Cashflow format"/>
      <sheetName val="CF"/>
      <sheetName val="Cash Flow mapping"/>
      <sheetName val="NCF format"/>
      <sheetName val="temp_temp__"/>
      <sheetName val="COA JDE"/>
      <sheetName val="COA PS"/>
      <sheetName val="P&amp;L"/>
      <sheetName val="Balancesheet"/>
      <sheetName val="Cashflow"/>
      <sheetName val="P&amp;L NEW"/>
      <sheetName val="Balancesheet NEW"/>
      <sheetName val="Model-All"/>
      <sheetName val="Model-BS"/>
      <sheetName val="Model-AM"/>
      <sheetName val="Model-IS"/>
      <sheetName val="Model-PL"/>
      <sheetName val="Model-PB"/>
      <sheetName val="Model-PP"/>
      <sheetName val="Model-PC"/>
      <sheetName val="Model-CC"/>
      <sheetName val="Model-JD"/>
      <sheetName val="Model-WD"/>
      <sheetName val="Model-PUL"/>
      <sheetName val="Model-PUB"/>
      <sheetName val="Model-P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 Sheet - var"/>
      <sheetName val="Inc Stmt vs. Plan"/>
      <sheetName val=" YTD 00 vs. YTD 99"/>
      <sheetName val="CCG + Mixed Use"/>
      <sheetName val="Mixed Use YTD 00 vs YTD 99"/>
      <sheetName val="Mixed Use Act vs Plan"/>
      <sheetName val="Condensed Inc Stmt"/>
      <sheetName val="Condensed Inc Stmt Plan"/>
      <sheetName val="Condensed Inc Stmt YTD 99"/>
      <sheetName val="Inc Stmt"/>
      <sheetName val="Inc Stmt YTD 99"/>
      <sheetName val="Inc Stmt (Plan)"/>
      <sheetName val="Condensed Inc Stmt Mixed Use"/>
      <sheetName val="Inc StmtMix Use"/>
      <sheetName val="Bal Sheet By Group"/>
      <sheetName val="SOCF worksheet"/>
      <sheetName val="CF Stmt"/>
      <sheetName val="Small Inc Stmt"/>
      <sheetName val="Inc Stmt DL"/>
      <sheetName val="Inc Stmt DL (Plan)"/>
      <sheetName val="Inc Stmt DL 999"/>
      <sheetName val="BS Download"/>
      <sheetName val="MU IS DL"/>
      <sheetName val="INPUT"/>
      <sheetName val="P&amp;L"/>
      <sheetName val="Balance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9">
          <cell r="A9" t="str">
            <v>R20</v>
          </cell>
          <cell r="C9">
            <v>90682104</v>
          </cell>
        </row>
        <row r="10">
          <cell r="C10">
            <v>0</v>
          </cell>
        </row>
        <row r="11">
          <cell r="C11">
            <v>-961774</v>
          </cell>
        </row>
        <row r="12">
          <cell r="C12">
            <v>-1116209</v>
          </cell>
        </row>
        <row r="13">
          <cell r="C13">
            <v>2630572</v>
          </cell>
        </row>
        <row r="14">
          <cell r="C14">
            <v>5475635</v>
          </cell>
        </row>
        <row r="15">
          <cell r="C15">
            <v>1113504</v>
          </cell>
        </row>
        <row r="16">
          <cell r="C16">
            <v>66446</v>
          </cell>
        </row>
        <row r="17">
          <cell r="C17">
            <v>755766</v>
          </cell>
        </row>
        <row r="18">
          <cell r="C18">
            <v>804069</v>
          </cell>
        </row>
        <row r="19">
          <cell r="C19">
            <v>82620</v>
          </cell>
        </row>
        <row r="20">
          <cell r="C20">
            <v>9844897</v>
          </cell>
        </row>
        <row r="21">
          <cell r="C21">
            <v>-116637</v>
          </cell>
        </row>
        <row r="22">
          <cell r="C22">
            <v>390972</v>
          </cell>
        </row>
        <row r="23">
          <cell r="C23">
            <v>225522</v>
          </cell>
        </row>
        <row r="24">
          <cell r="C24">
            <v>865841</v>
          </cell>
        </row>
        <row r="27">
          <cell r="C27">
            <v>110743328</v>
          </cell>
        </row>
        <row r="30">
          <cell r="C30">
            <v>-8585</v>
          </cell>
        </row>
        <row r="31">
          <cell r="C31">
            <v>-148175</v>
          </cell>
        </row>
        <row r="32">
          <cell r="C32">
            <v>177027</v>
          </cell>
        </row>
        <row r="33">
          <cell r="C33">
            <v>-2359</v>
          </cell>
        </row>
        <row r="34">
          <cell r="C34">
            <v>-154182</v>
          </cell>
        </row>
        <row r="35">
          <cell r="C35">
            <v>-419</v>
          </cell>
        </row>
        <row r="36">
          <cell r="C36">
            <v>-185</v>
          </cell>
        </row>
        <row r="37">
          <cell r="C37">
            <v>-11438</v>
          </cell>
        </row>
        <row r="38">
          <cell r="C38">
            <v>-1001</v>
          </cell>
        </row>
        <row r="39">
          <cell r="C39">
            <v>-23505</v>
          </cell>
        </row>
        <row r="40">
          <cell r="C40">
            <v>-18180</v>
          </cell>
        </row>
        <row r="41">
          <cell r="C41">
            <v>-15256</v>
          </cell>
        </row>
        <row r="42">
          <cell r="C42">
            <v>354598</v>
          </cell>
        </row>
        <row r="43">
          <cell r="C43">
            <v>-598055</v>
          </cell>
        </row>
        <row r="44">
          <cell r="C44">
            <v>-330681</v>
          </cell>
        </row>
        <row r="45">
          <cell r="C45">
            <v>-406705</v>
          </cell>
        </row>
        <row r="46">
          <cell r="C46">
            <v>-36376</v>
          </cell>
        </row>
        <row r="47">
          <cell r="C47">
            <v>-1180</v>
          </cell>
        </row>
        <row r="48">
          <cell r="C48">
            <v>-6916</v>
          </cell>
        </row>
        <row r="49">
          <cell r="C49">
            <v>-348</v>
          </cell>
        </row>
        <row r="50">
          <cell r="C50">
            <v>-37053</v>
          </cell>
        </row>
        <row r="51">
          <cell r="C51">
            <v>-954</v>
          </cell>
        </row>
        <row r="52">
          <cell r="C52">
            <v>-360</v>
          </cell>
        </row>
        <row r="53">
          <cell r="C53">
            <v>-3120</v>
          </cell>
        </row>
        <row r="54">
          <cell r="C54">
            <v>-2477</v>
          </cell>
        </row>
        <row r="55">
          <cell r="C55">
            <v>-310828</v>
          </cell>
        </row>
        <row r="56">
          <cell r="C56">
            <v>-21140</v>
          </cell>
        </row>
        <row r="57">
          <cell r="C57">
            <v>-632</v>
          </cell>
        </row>
        <row r="58">
          <cell r="C58">
            <v>-19300</v>
          </cell>
        </row>
        <row r="59">
          <cell r="C59">
            <v>-13235</v>
          </cell>
        </row>
        <row r="60">
          <cell r="C60">
            <v>-495</v>
          </cell>
        </row>
        <row r="61">
          <cell r="C61">
            <v>-1057</v>
          </cell>
        </row>
        <row r="62">
          <cell r="C62">
            <v>-37338</v>
          </cell>
        </row>
        <row r="63">
          <cell r="C63">
            <v>-345120</v>
          </cell>
        </row>
        <row r="64">
          <cell r="C64">
            <v>-19440</v>
          </cell>
        </row>
        <row r="65">
          <cell r="C65">
            <v>-1373</v>
          </cell>
        </row>
        <row r="66">
          <cell r="C66">
            <v>-37021</v>
          </cell>
        </row>
        <row r="67">
          <cell r="C67">
            <v>-434378</v>
          </cell>
        </row>
        <row r="68">
          <cell r="C68">
            <v>-10954</v>
          </cell>
        </row>
        <row r="69">
          <cell r="C69">
            <v>-3844</v>
          </cell>
        </row>
        <row r="70">
          <cell r="C70">
            <v>-2533</v>
          </cell>
        </row>
        <row r="71">
          <cell r="C71">
            <v>-11317</v>
          </cell>
        </row>
        <row r="72">
          <cell r="C72">
            <v>-39925</v>
          </cell>
        </row>
        <row r="73">
          <cell r="C73">
            <v>-12237</v>
          </cell>
        </row>
        <row r="74">
          <cell r="C74">
            <v>-51440</v>
          </cell>
        </row>
        <row r="75">
          <cell r="C75">
            <v>-420</v>
          </cell>
        </row>
        <row r="76">
          <cell r="C76">
            <v>-3405</v>
          </cell>
        </row>
        <row r="77">
          <cell r="C77">
            <v>3</v>
          </cell>
        </row>
        <row r="78">
          <cell r="C78">
            <v>-7944</v>
          </cell>
        </row>
        <row r="79">
          <cell r="C79">
            <v>-1599</v>
          </cell>
        </row>
        <row r="80">
          <cell r="C80">
            <v>-568439</v>
          </cell>
        </row>
        <row r="81">
          <cell r="C81">
            <v>-18707</v>
          </cell>
        </row>
        <row r="82">
          <cell r="C82">
            <v>35</v>
          </cell>
        </row>
        <row r="83">
          <cell r="C83">
            <v>-2079</v>
          </cell>
        </row>
        <row r="84">
          <cell r="C84">
            <v>-17707</v>
          </cell>
        </row>
        <row r="85">
          <cell r="C85">
            <v>-800</v>
          </cell>
        </row>
        <row r="86">
          <cell r="C86">
            <v>-600</v>
          </cell>
        </row>
        <row r="87">
          <cell r="C87">
            <v>-16539</v>
          </cell>
        </row>
        <row r="88">
          <cell r="C88">
            <v>-174829</v>
          </cell>
        </row>
        <row r="89">
          <cell r="C89">
            <v>-2243</v>
          </cell>
        </row>
        <row r="90">
          <cell r="C90">
            <v>-114762</v>
          </cell>
        </row>
        <row r="91">
          <cell r="C91">
            <v>-93419</v>
          </cell>
        </row>
        <row r="92">
          <cell r="C92">
            <v>-2704</v>
          </cell>
        </row>
        <row r="93">
          <cell r="C93">
            <v>-14749</v>
          </cell>
        </row>
        <row r="94">
          <cell r="C94">
            <v>-331983</v>
          </cell>
        </row>
        <row r="95">
          <cell r="C95">
            <v>-62829</v>
          </cell>
        </row>
        <row r="96">
          <cell r="C96">
            <v>-19571</v>
          </cell>
        </row>
        <row r="97">
          <cell r="C97">
            <v>-76422</v>
          </cell>
        </row>
        <row r="98">
          <cell r="C98">
            <v>-74430</v>
          </cell>
        </row>
        <row r="99">
          <cell r="C99">
            <v>-85455</v>
          </cell>
        </row>
        <row r="100">
          <cell r="C100">
            <v>-846138</v>
          </cell>
        </row>
        <row r="101">
          <cell r="C101">
            <v>-135902</v>
          </cell>
        </row>
        <row r="102">
          <cell r="C102">
            <v>-91790</v>
          </cell>
        </row>
        <row r="103">
          <cell r="C103">
            <v>-256699</v>
          </cell>
        </row>
        <row r="104">
          <cell r="C104">
            <v>-20608</v>
          </cell>
        </row>
        <row r="105">
          <cell r="C105">
            <v>-608217</v>
          </cell>
        </row>
        <row r="106">
          <cell r="C106">
            <v>-67072</v>
          </cell>
        </row>
        <row r="107">
          <cell r="C107">
            <v>-36847</v>
          </cell>
        </row>
        <row r="108">
          <cell r="C108">
            <v>-1965</v>
          </cell>
        </row>
        <row r="109">
          <cell r="C109">
            <v>-67714</v>
          </cell>
        </row>
        <row r="110">
          <cell r="C110">
            <v>-215517</v>
          </cell>
        </row>
        <row r="111">
          <cell r="C111">
            <v>-520731</v>
          </cell>
        </row>
        <row r="112">
          <cell r="C112">
            <v>-94716</v>
          </cell>
        </row>
        <row r="113">
          <cell r="C113">
            <v>-39296</v>
          </cell>
        </row>
        <row r="114">
          <cell r="C114">
            <v>-184236</v>
          </cell>
        </row>
        <row r="115">
          <cell r="C115">
            <v>-339141</v>
          </cell>
        </row>
        <row r="116">
          <cell r="C116">
            <v>-41775</v>
          </cell>
        </row>
        <row r="117">
          <cell r="C117">
            <v>-195400</v>
          </cell>
        </row>
        <row r="118">
          <cell r="C118">
            <v>-51101</v>
          </cell>
        </row>
        <row r="119">
          <cell r="C119">
            <v>-323</v>
          </cell>
        </row>
        <row r="120">
          <cell r="C120">
            <v>-9375</v>
          </cell>
        </row>
        <row r="121">
          <cell r="C121">
            <v>-475900</v>
          </cell>
        </row>
        <row r="122">
          <cell r="C122">
            <v>-13240</v>
          </cell>
        </row>
        <row r="123">
          <cell r="C123">
            <v>-741</v>
          </cell>
        </row>
        <row r="124">
          <cell r="C124">
            <v>-14000</v>
          </cell>
        </row>
        <row r="125">
          <cell r="C125">
            <v>-171552</v>
          </cell>
        </row>
        <row r="126">
          <cell r="C126">
            <v>-190228</v>
          </cell>
        </row>
        <row r="127">
          <cell r="C127">
            <v>-23756</v>
          </cell>
        </row>
        <row r="128">
          <cell r="C128">
            <v>-36897</v>
          </cell>
        </row>
        <row r="129">
          <cell r="C129">
            <v>-19684</v>
          </cell>
        </row>
        <row r="130">
          <cell r="C130">
            <v>-180736</v>
          </cell>
        </row>
        <row r="131">
          <cell r="C131">
            <v>-199966</v>
          </cell>
        </row>
        <row r="132">
          <cell r="C132">
            <v>-40636</v>
          </cell>
        </row>
        <row r="133">
          <cell r="C133">
            <v>-99905</v>
          </cell>
        </row>
        <row r="134">
          <cell r="C134">
            <v>-8473</v>
          </cell>
        </row>
        <row r="135">
          <cell r="C135">
            <v>-11354</v>
          </cell>
        </row>
        <row r="136">
          <cell r="C136">
            <v>-98511</v>
          </cell>
        </row>
        <row r="137">
          <cell r="C137">
            <v>-701118</v>
          </cell>
        </row>
        <row r="138">
          <cell r="C138">
            <v>-47900</v>
          </cell>
        </row>
        <row r="139">
          <cell r="C139">
            <v>-12526</v>
          </cell>
        </row>
        <row r="140">
          <cell r="C140">
            <v>-252691</v>
          </cell>
        </row>
        <row r="141">
          <cell r="C141">
            <v>-33503</v>
          </cell>
        </row>
        <row r="142">
          <cell r="C142">
            <v>-1971</v>
          </cell>
        </row>
        <row r="143">
          <cell r="C143">
            <v>-1854416</v>
          </cell>
        </row>
        <row r="144">
          <cell r="C144">
            <v>-444</v>
          </cell>
        </row>
        <row r="145">
          <cell r="C145">
            <v>-93377</v>
          </cell>
        </row>
        <row r="146">
          <cell r="C146">
            <v>-7417</v>
          </cell>
        </row>
        <row r="147">
          <cell r="C147">
            <v>-38326</v>
          </cell>
        </row>
        <row r="148">
          <cell r="C148">
            <v>-534660</v>
          </cell>
        </row>
        <row r="149">
          <cell r="C149">
            <v>-14603</v>
          </cell>
        </row>
        <row r="150">
          <cell r="C150">
            <v>-85940</v>
          </cell>
        </row>
        <row r="151">
          <cell r="C151">
            <v>-11575</v>
          </cell>
        </row>
        <row r="152">
          <cell r="C152">
            <v>-3972311</v>
          </cell>
        </row>
        <row r="153">
          <cell r="C153">
            <v>-11548748</v>
          </cell>
        </row>
        <row r="154">
          <cell r="C154">
            <v>103085</v>
          </cell>
        </row>
        <row r="155">
          <cell r="C155">
            <v>-82412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 color Indicators 100% "/>
      <sheetName val="Budget 06"/>
      <sheetName val="Sep Sorted"/>
      <sheetName val="2006 Occ sf v3"/>
      <sheetName val="05 Act &amp; fcst3"/>
      <sheetName val="SSS FFO-BoardBook"/>
      <sheetName val="Fcst 3 Occupied sf"/>
      <sheetName val="Master File"/>
      <sheetName val="Yardi Det Rpt"/>
      <sheetName val="Master Dump"/>
      <sheetName val="2004 Actual SSS FFO"/>
      <sheetName val="Termination Fees"/>
      <sheetName val="073105Stuff"/>
      <sheetName val="NoAm Assump"/>
      <sheetName val="Central Assump"/>
      <sheetName val="Mexico Assump"/>
      <sheetName val="Midwest Assump"/>
      <sheetName val="Northeast Assump"/>
      <sheetName val="Pacific Assump"/>
      <sheetName val="Southeast Assump"/>
      <sheetName val="2005 Occ sf v7"/>
      <sheetName val="Sheet1"/>
      <sheetName val="Inc Stmt YTD 99"/>
      <sheetName val="Inc St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14" refreshError="1">
        <row r="1">
          <cell r="A1" t="str">
            <v>Leasing Report-Assumptions</v>
          </cell>
        </row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15" refreshError="1"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16" refreshError="1"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17" refreshError="1"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18" refreshError="1"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19" refreshError="1">
        <row r="13">
          <cell r="L13">
            <v>2006</v>
          </cell>
        </row>
        <row r="14">
          <cell r="L14">
            <v>38717</v>
          </cell>
        </row>
        <row r="15">
          <cell r="L15">
            <v>39082</v>
          </cell>
        </row>
        <row r="16">
          <cell r="L16">
            <v>38625</v>
          </cell>
        </row>
        <row r="17">
          <cell r="L17">
            <v>38718</v>
          </cell>
        </row>
        <row r="18">
          <cell r="L18">
            <v>39083</v>
          </cell>
        </row>
      </sheetData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s"/>
      <sheetName val="Summary"/>
      <sheetName val="Property Information"/>
      <sheetName val="Portfolio Summary 12 15 03"/>
      <sheetName val="Projects"/>
      <sheetName val="DEN"/>
      <sheetName val="CIN"/>
      <sheetName val="SAT"/>
      <sheetName val="COL01601"/>
      <sheetName val="COL01501"/>
      <sheetName val="HOU02801"/>
      <sheetName val="Funding"/>
      <sheetName val="Sources &amp; Uses"/>
      <sheetName val="Occupancy 2004"/>
    </sheetNames>
    <sheetDataSet>
      <sheetData sheetId="0" refreshError="1"/>
      <sheetData sheetId="1" refreshError="1"/>
      <sheetData sheetId="2" refreshError="1">
        <row r="8">
          <cell r="D8" t="str">
            <v>Denver Business Center #8-A (condo)</v>
          </cell>
          <cell r="E8" t="str">
            <v>West Chester Commerce Park #4-A (condo)</v>
          </cell>
          <cell r="F8" t="str">
            <v>Perrin Creek Corporate Center #12-A (condo)</v>
          </cell>
          <cell r="G8" t="str">
            <v>Lockbourne Distribution Center #1 (Sears)</v>
          </cell>
          <cell r="H8" t="str">
            <v>Leap Road Distribution Center #1</v>
          </cell>
          <cell r="I8" t="str">
            <v>Southland Distribution Center #1</v>
          </cell>
        </row>
        <row r="9">
          <cell r="D9" t="str">
            <v>03DEN00108</v>
          </cell>
          <cell r="E9" t="str">
            <v>03CIN00806</v>
          </cell>
          <cell r="F9" t="str">
            <v>03SAT00912</v>
          </cell>
          <cell r="G9" t="str">
            <v>03COL01601</v>
          </cell>
          <cell r="H9" t="str">
            <v>03COL01501</v>
          </cell>
          <cell r="I9" t="str">
            <v>03HOU02801</v>
          </cell>
        </row>
        <row r="10">
          <cell r="D10" t="str">
            <v>PLDS</v>
          </cell>
          <cell r="E10" t="str">
            <v>PLDS</v>
          </cell>
          <cell r="F10" t="str">
            <v>PLDS</v>
          </cell>
          <cell r="G10" t="str">
            <v>PLDS</v>
          </cell>
          <cell r="H10" t="str">
            <v>PLD</v>
          </cell>
          <cell r="I10" t="str">
            <v>PLD</v>
          </cell>
        </row>
        <row r="13">
          <cell r="D13">
            <v>37176</v>
          </cell>
          <cell r="E13">
            <v>37221</v>
          </cell>
          <cell r="F13">
            <v>37955</v>
          </cell>
          <cell r="G13">
            <v>37895</v>
          </cell>
          <cell r="H13">
            <v>37652</v>
          </cell>
          <cell r="I13">
            <v>37559</v>
          </cell>
        </row>
        <row r="15">
          <cell r="D15">
            <v>4700000</v>
          </cell>
          <cell r="E15">
            <v>3100000</v>
          </cell>
          <cell r="F15">
            <v>3700000</v>
          </cell>
          <cell r="G15">
            <v>11900000</v>
          </cell>
          <cell r="H15">
            <v>5300000</v>
          </cell>
          <cell r="I15">
            <v>4000000</v>
          </cell>
        </row>
        <row r="18">
          <cell r="D18">
            <v>4700000</v>
          </cell>
          <cell r="E18">
            <v>3100000</v>
          </cell>
          <cell r="F18">
            <v>3700000</v>
          </cell>
          <cell r="G18">
            <v>11900000</v>
          </cell>
          <cell r="H18">
            <v>5300000</v>
          </cell>
          <cell r="I18">
            <v>4000000</v>
          </cell>
        </row>
        <row r="20">
          <cell r="D20">
            <v>4238154</v>
          </cell>
          <cell r="E20">
            <v>2531359</v>
          </cell>
          <cell r="F20">
            <v>3195892</v>
          </cell>
          <cell r="G20">
            <v>10762997</v>
          </cell>
          <cell r="H20">
            <v>4672855</v>
          </cell>
          <cell r="I20">
            <v>3208991</v>
          </cell>
        </row>
        <row r="21">
          <cell r="D21">
            <v>23500</v>
          </cell>
          <cell r="E21">
            <v>15500</v>
          </cell>
          <cell r="F21">
            <v>18500</v>
          </cell>
          <cell r="G21">
            <v>59000</v>
          </cell>
          <cell r="H21">
            <v>26500</v>
          </cell>
          <cell r="I21">
            <v>20000</v>
          </cell>
          <cell r="J21" t="str">
            <v>=</v>
          </cell>
          <cell r="K21">
            <v>163000</v>
          </cell>
        </row>
        <row r="28">
          <cell r="G28">
            <v>-24762.12</v>
          </cell>
        </row>
        <row r="33">
          <cell r="D33">
            <v>0</v>
          </cell>
          <cell r="E33">
            <v>6587.57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5">
          <cell r="D35">
            <v>-57698</v>
          </cell>
          <cell r="E35">
            <v>-54626</v>
          </cell>
          <cell r="F35">
            <v>-1620</v>
          </cell>
          <cell r="G35">
            <v>0</v>
          </cell>
          <cell r="H35">
            <v>0</v>
          </cell>
          <cell r="I35">
            <v>0</v>
          </cell>
        </row>
        <row r="36">
          <cell r="D36">
            <v>-155934</v>
          </cell>
          <cell r="E36">
            <v>-95026</v>
          </cell>
          <cell r="F36">
            <v>0</v>
          </cell>
          <cell r="G36">
            <v>-53792</v>
          </cell>
          <cell r="H36">
            <v>-89956</v>
          </cell>
          <cell r="I36">
            <v>-78795</v>
          </cell>
        </row>
        <row r="37">
          <cell r="D37">
            <v>4048022</v>
          </cell>
          <cell r="E37">
            <v>2403794.5699999998</v>
          </cell>
          <cell r="F37">
            <v>3212772</v>
          </cell>
          <cell r="G37">
            <v>10743442.880000001</v>
          </cell>
          <cell r="H37">
            <v>4609399</v>
          </cell>
          <cell r="I37">
            <v>3150196</v>
          </cell>
        </row>
        <row r="39">
          <cell r="D39">
            <v>651978</v>
          </cell>
          <cell r="E39">
            <v>696205.43000000017</v>
          </cell>
          <cell r="F39">
            <v>487228</v>
          </cell>
          <cell r="G39">
            <v>1156557.1199999992</v>
          </cell>
          <cell r="H39">
            <v>690601</v>
          </cell>
          <cell r="I39">
            <v>849804</v>
          </cell>
        </row>
        <row r="40">
          <cell r="D40">
            <v>1.1610608835623917</v>
          </cell>
          <cell r="E40">
            <v>1.2896276739655004</v>
          </cell>
          <cell r="F40">
            <v>1.151653463115341</v>
          </cell>
          <cell r="G40">
            <v>1.1076523729793404</v>
          </cell>
          <cell r="H40">
            <v>1.1498245215916436</v>
          </cell>
          <cell r="I40">
            <v>1.2697622624116087</v>
          </cell>
        </row>
        <row r="43">
          <cell r="D43">
            <v>498302</v>
          </cell>
          <cell r="E43">
            <v>209576</v>
          </cell>
          <cell r="F43">
            <v>0</v>
          </cell>
          <cell r="G43">
            <v>0</v>
          </cell>
          <cell r="H43">
            <v>0</v>
          </cell>
          <cell r="I43">
            <v>461774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D45">
            <v>3705654</v>
          </cell>
          <cell r="E45">
            <v>2289244.5699999998</v>
          </cell>
          <cell r="F45">
            <v>3212772</v>
          </cell>
          <cell r="G45">
            <v>10797234.880000001</v>
          </cell>
          <cell r="H45">
            <v>4699355</v>
          </cell>
          <cell r="I45">
            <v>2767217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3200000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USRPI"/>
      <sheetName val="Capital Gain Designation"/>
      <sheetName val="Massachusetts"/>
      <sheetName val="Property Information"/>
    </sheetNames>
    <sheetDataSet>
      <sheetData sheetId="0" refreshError="1">
        <row r="50">
          <cell r="A50" t="str">
            <v>03BRC00101</v>
          </cell>
          <cell r="B50" t="str">
            <v>Port 95 Dist. Ctr. #100</v>
          </cell>
          <cell r="C50" t="str">
            <v>Disposition</v>
          </cell>
          <cell r="E50">
            <v>0</v>
          </cell>
          <cell r="F50">
            <v>739217.96</v>
          </cell>
          <cell r="G50">
            <v>739217.96</v>
          </cell>
          <cell r="I50">
            <v>739217.96</v>
          </cell>
          <cell r="J50">
            <v>0</v>
          </cell>
          <cell r="K50">
            <v>-739217.96</v>
          </cell>
        </row>
        <row r="51">
          <cell r="A51" t="str">
            <v>03CHI01102</v>
          </cell>
          <cell r="B51" t="str">
            <v>D-Bedford Park Dist. Ctr. #2</v>
          </cell>
          <cell r="C51" t="str">
            <v>Disposition</v>
          </cell>
          <cell r="E51">
            <v>0</v>
          </cell>
          <cell r="F51">
            <v>1033406.54</v>
          </cell>
          <cell r="G51">
            <v>1033406.54</v>
          </cell>
          <cell r="H51">
            <v>7112</v>
          </cell>
          <cell r="I51">
            <v>1040518.54</v>
          </cell>
          <cell r="J51">
            <v>2566843</v>
          </cell>
          <cell r="K51">
            <v>1526324.46</v>
          </cell>
        </row>
        <row r="52">
          <cell r="A52" t="str">
            <v>03CIN00701</v>
          </cell>
          <cell r="B52" t="str">
            <v>D-Blue Ash Inter Dist Ctr #1</v>
          </cell>
          <cell r="C52" t="str">
            <v>Disposition</v>
          </cell>
          <cell r="E52">
            <v>0</v>
          </cell>
          <cell r="F52">
            <v>515041.18</v>
          </cell>
          <cell r="G52">
            <v>515041.18</v>
          </cell>
          <cell r="I52">
            <v>515041.18</v>
          </cell>
          <cell r="J52">
            <v>704249</v>
          </cell>
          <cell r="K52">
            <v>189207.82</v>
          </cell>
        </row>
        <row r="53">
          <cell r="A53" t="str">
            <v>03COL01101</v>
          </cell>
          <cell r="B53" t="str">
            <v>Crosswinds Distr Ctr #1</v>
          </cell>
          <cell r="C53" t="str">
            <v>Disposition</v>
          </cell>
          <cell r="E53">
            <v>0</v>
          </cell>
          <cell r="F53">
            <v>743531.64</v>
          </cell>
          <cell r="G53">
            <v>743531.64</v>
          </cell>
          <cell r="H53">
            <v>222494</v>
          </cell>
          <cell r="I53">
            <v>966025.64</v>
          </cell>
          <cell r="J53">
            <v>-127385</v>
          </cell>
          <cell r="K53">
            <v>-1093410.6400000001</v>
          </cell>
        </row>
        <row r="54">
          <cell r="A54" t="str">
            <v>03COL01180</v>
          </cell>
          <cell r="B54" t="str">
            <v>Crosswinds Dist Ctr Prkg Lot</v>
          </cell>
          <cell r="C54" t="str">
            <v>Disposition</v>
          </cell>
          <cell r="E54">
            <v>45425.58</v>
          </cell>
          <cell r="F54">
            <v>0</v>
          </cell>
          <cell r="G54">
            <v>45425.58</v>
          </cell>
          <cell r="I54">
            <v>45425.58</v>
          </cell>
          <cell r="J54">
            <v>45425.58</v>
          </cell>
          <cell r="K54">
            <v>0</v>
          </cell>
        </row>
        <row r="55">
          <cell r="A55" t="str">
            <v>03CORP</v>
          </cell>
          <cell r="B55" t="str">
            <v>Corporate Project</v>
          </cell>
          <cell r="C55" t="str">
            <v>Disposition</v>
          </cell>
          <cell r="E55">
            <v>0</v>
          </cell>
          <cell r="F55">
            <v>-133212.17000000001</v>
          </cell>
          <cell r="G55">
            <v>-133212.17000000001</v>
          </cell>
          <cell r="I55">
            <v>-133212.17000000001</v>
          </cell>
          <cell r="J55">
            <v>-133212.17000000001</v>
          </cell>
          <cell r="K55">
            <v>0</v>
          </cell>
        </row>
        <row r="56">
          <cell r="A56" t="str">
            <v>03DET00601</v>
          </cell>
          <cell r="B56" t="str">
            <v>D-Pontiac Distribution Ctr #1</v>
          </cell>
          <cell r="C56" t="str">
            <v>Disposition</v>
          </cell>
          <cell r="E56">
            <v>0</v>
          </cell>
          <cell r="F56">
            <v>225058.9</v>
          </cell>
          <cell r="G56">
            <v>225058.9</v>
          </cell>
          <cell r="I56">
            <v>225058.9</v>
          </cell>
          <cell r="J56">
            <v>1427589</v>
          </cell>
          <cell r="K56">
            <v>1202530.1000000001</v>
          </cell>
        </row>
        <row r="57">
          <cell r="A57" t="str">
            <v>03EBA01201</v>
          </cell>
          <cell r="B57" t="str">
            <v>Central Valley Ind. Ctr #1</v>
          </cell>
          <cell r="C57" t="str">
            <v>Disposition</v>
          </cell>
          <cell r="E57">
            <v>0</v>
          </cell>
          <cell r="F57">
            <v>0</v>
          </cell>
          <cell r="G57">
            <v>0</v>
          </cell>
          <cell r="I57">
            <v>0</v>
          </cell>
          <cell r="J57">
            <v>3028298</v>
          </cell>
          <cell r="K57">
            <v>3028298</v>
          </cell>
        </row>
        <row r="58">
          <cell r="A58" t="str">
            <v>03ELP00201</v>
          </cell>
          <cell r="B58" t="str">
            <v>Vista Corp Ctr #1</v>
          </cell>
          <cell r="C58" t="str">
            <v>Disposition</v>
          </cell>
          <cell r="E58">
            <v>0</v>
          </cell>
          <cell r="F58">
            <v>-309.95</v>
          </cell>
          <cell r="G58">
            <v>-309.95</v>
          </cell>
          <cell r="I58">
            <v>-309.95</v>
          </cell>
          <cell r="J58">
            <v>-309.95</v>
          </cell>
          <cell r="K58">
            <v>0</v>
          </cell>
        </row>
        <row r="59">
          <cell r="A59" t="str">
            <v>03LAX02701</v>
          </cell>
          <cell r="B59" t="str">
            <v>D-Chatsworth Distr Ctr #1</v>
          </cell>
          <cell r="C59" t="str">
            <v>Disposition</v>
          </cell>
          <cell r="E59">
            <v>0</v>
          </cell>
          <cell r="F59">
            <v>417507.25</v>
          </cell>
          <cell r="G59">
            <v>417507.25</v>
          </cell>
          <cell r="I59">
            <v>417507.25</v>
          </cell>
          <cell r="J59">
            <v>67242</v>
          </cell>
          <cell r="K59">
            <v>-350265.25</v>
          </cell>
        </row>
        <row r="60">
          <cell r="A60" t="str">
            <v>03PHX01201</v>
          </cell>
          <cell r="B60" t="str">
            <v>Brookridge Distribution Ctr #1</v>
          </cell>
          <cell r="C60" t="str">
            <v>Disposition</v>
          </cell>
          <cell r="E60">
            <v>0</v>
          </cell>
          <cell r="F60">
            <v>-530319.06999999995</v>
          </cell>
          <cell r="G60">
            <v>-530319.06999999995</v>
          </cell>
          <cell r="I60">
            <v>-530319.06999999995</v>
          </cell>
          <cell r="J60">
            <v>2529314</v>
          </cell>
          <cell r="K60">
            <v>3059633.07</v>
          </cell>
        </row>
        <row r="61">
          <cell r="A61" t="str">
            <v>03RGV00101</v>
          </cell>
          <cell r="B61" t="str">
            <v>D-Rio Grande Industrial Ctr #1</v>
          </cell>
          <cell r="C61" t="str">
            <v>Disposition</v>
          </cell>
          <cell r="E61">
            <v>0</v>
          </cell>
          <cell r="F61">
            <v>-20536.149999999907</v>
          </cell>
          <cell r="G61">
            <v>-20536.149999999907</v>
          </cell>
          <cell r="H61">
            <v>6240</v>
          </cell>
          <cell r="I61">
            <v>-14296.149999999907</v>
          </cell>
          <cell r="J61">
            <v>-217537</v>
          </cell>
          <cell r="K61">
            <v>-203240.85000000009</v>
          </cell>
        </row>
        <row r="62">
          <cell r="A62" t="str">
            <v>03RGV00102</v>
          </cell>
          <cell r="B62" t="str">
            <v>D-Rio Grande Industrial Ctr #2</v>
          </cell>
          <cell r="C62" t="str">
            <v>Disposition</v>
          </cell>
          <cell r="E62">
            <v>0</v>
          </cell>
          <cell r="F62">
            <v>-82452.110000000102</v>
          </cell>
          <cell r="G62">
            <v>-82452.110000000102</v>
          </cell>
          <cell r="I62">
            <v>-82452.110000000102</v>
          </cell>
          <cell r="J62">
            <v>-215703</v>
          </cell>
          <cell r="K62">
            <v>-133250.8899999999</v>
          </cell>
        </row>
        <row r="63">
          <cell r="A63" t="str">
            <v>03RGV00103</v>
          </cell>
          <cell r="B63" t="str">
            <v>D-Rio Grande Industrial Ctr #3</v>
          </cell>
          <cell r="C63" t="str">
            <v>Disposition</v>
          </cell>
          <cell r="E63">
            <v>0</v>
          </cell>
          <cell r="F63">
            <v>786339.7</v>
          </cell>
          <cell r="G63">
            <v>786339.7</v>
          </cell>
          <cell r="I63">
            <v>786339.7</v>
          </cell>
          <cell r="J63">
            <v>669073</v>
          </cell>
          <cell r="K63">
            <v>-117266.69999999995</v>
          </cell>
        </row>
        <row r="64">
          <cell r="A64" t="str">
            <v>03RGV00104</v>
          </cell>
          <cell r="B64" t="str">
            <v>D-Rio Grande Industrial Ctr #4</v>
          </cell>
          <cell r="C64" t="str">
            <v>Disposition</v>
          </cell>
          <cell r="E64">
            <v>0</v>
          </cell>
          <cell r="F64">
            <v>465237.19</v>
          </cell>
          <cell r="G64">
            <v>465237.19</v>
          </cell>
          <cell r="I64">
            <v>465237.19</v>
          </cell>
          <cell r="J64">
            <v>332965</v>
          </cell>
          <cell r="K64">
            <v>-132272.19</v>
          </cell>
        </row>
        <row r="65">
          <cell r="A65" t="str">
            <v>03RGV00105</v>
          </cell>
          <cell r="B65" t="str">
            <v>D-Rio Grande Industrial Ctr #5</v>
          </cell>
          <cell r="C65" t="str">
            <v>Disposition</v>
          </cell>
          <cell r="E65">
            <v>0</v>
          </cell>
          <cell r="F65">
            <v>656975.12</v>
          </cell>
          <cell r="G65">
            <v>656975.12</v>
          </cell>
          <cell r="I65">
            <v>656975.12</v>
          </cell>
          <cell r="J65">
            <v>493216</v>
          </cell>
          <cell r="K65">
            <v>-163759.12</v>
          </cell>
        </row>
        <row r="66">
          <cell r="A66" t="str">
            <v>03RGV00106</v>
          </cell>
          <cell r="B66" t="str">
            <v>D-Rio Grande Industrial Ctr #6</v>
          </cell>
          <cell r="C66" t="str">
            <v>Disposition</v>
          </cell>
          <cell r="E66">
            <v>0</v>
          </cell>
          <cell r="F66">
            <v>853352.92</v>
          </cell>
          <cell r="G66">
            <v>853352.92</v>
          </cell>
          <cell r="I66">
            <v>853352.92</v>
          </cell>
          <cell r="J66">
            <v>602156</v>
          </cell>
          <cell r="K66">
            <v>-251196.92000000004</v>
          </cell>
        </row>
        <row r="67">
          <cell r="A67" t="str">
            <v>03RGV00107</v>
          </cell>
          <cell r="B67" t="str">
            <v>D-Rio Grande Industrial Ctr #7</v>
          </cell>
          <cell r="C67" t="str">
            <v>Disposition</v>
          </cell>
          <cell r="E67">
            <v>0</v>
          </cell>
          <cell r="F67">
            <v>161357.51</v>
          </cell>
          <cell r="G67">
            <v>161357.51</v>
          </cell>
          <cell r="I67">
            <v>161357.51</v>
          </cell>
          <cell r="J67">
            <v>136806</v>
          </cell>
          <cell r="K67">
            <v>-24551.510000000009</v>
          </cell>
        </row>
        <row r="68">
          <cell r="A68" t="str">
            <v>03RGV00108</v>
          </cell>
          <cell r="B68" t="str">
            <v>D-Rio Grande Industrial Ctr #8</v>
          </cell>
          <cell r="C68" t="str">
            <v>Disposition</v>
          </cell>
          <cell r="E68">
            <v>0</v>
          </cell>
          <cell r="F68">
            <v>259512.78</v>
          </cell>
          <cell r="G68">
            <v>259512.78</v>
          </cell>
          <cell r="I68">
            <v>259512.78</v>
          </cell>
          <cell r="J68">
            <v>190736</v>
          </cell>
          <cell r="K68">
            <v>-68776.78</v>
          </cell>
        </row>
        <row r="69">
          <cell r="A69" t="str">
            <v>03RGV00190</v>
          </cell>
          <cell r="B69" t="str">
            <v>D-Rio Grande Ind Ctr Ld</v>
          </cell>
          <cell r="C69" t="str">
            <v>Disposition</v>
          </cell>
          <cell r="E69">
            <v>240233.76</v>
          </cell>
          <cell r="F69">
            <v>0</v>
          </cell>
          <cell r="G69">
            <v>240233.76</v>
          </cell>
          <cell r="I69">
            <v>240233.76</v>
          </cell>
          <cell r="J69">
            <v>207052</v>
          </cell>
          <cell r="K69">
            <v>-33181.760000000009</v>
          </cell>
        </row>
        <row r="70">
          <cell r="A70" t="str">
            <v>03RGV00201</v>
          </cell>
          <cell r="B70" t="str">
            <v>D-Rio Grande Dist Ctr #1</v>
          </cell>
          <cell r="C70" t="str">
            <v>Disposition</v>
          </cell>
          <cell r="E70">
            <v>0</v>
          </cell>
          <cell r="F70">
            <v>70914.680000000051</v>
          </cell>
          <cell r="G70">
            <v>70914.680000000051</v>
          </cell>
          <cell r="H70">
            <v>306</v>
          </cell>
          <cell r="I70">
            <v>71220.680000000051</v>
          </cell>
          <cell r="J70">
            <v>31343</v>
          </cell>
          <cell r="K70">
            <v>-39877.680000000051</v>
          </cell>
        </row>
        <row r="71">
          <cell r="A71" t="str">
            <v>03RGV00202</v>
          </cell>
          <cell r="B71" t="str">
            <v>D-Rio Grande Dist Ctr #2</v>
          </cell>
          <cell r="C71" t="str">
            <v>Disposition</v>
          </cell>
          <cell r="E71">
            <v>0</v>
          </cell>
          <cell r="F71">
            <v>74607.960000000006</v>
          </cell>
          <cell r="G71">
            <v>74607.960000000006</v>
          </cell>
          <cell r="I71">
            <v>74607.960000000006</v>
          </cell>
          <cell r="J71">
            <v>-35067</v>
          </cell>
          <cell r="K71">
            <v>-109674.96</v>
          </cell>
        </row>
        <row r="72">
          <cell r="A72" t="str">
            <v>03RGV00203</v>
          </cell>
          <cell r="B72" t="str">
            <v>D-Rio Grande Dist Ctr #5</v>
          </cell>
          <cell r="C72" t="str">
            <v>Disposition</v>
          </cell>
          <cell r="E72">
            <v>0</v>
          </cell>
          <cell r="F72">
            <v>273070.59999999998</v>
          </cell>
          <cell r="G72">
            <v>273070.59999999998</v>
          </cell>
          <cell r="I72">
            <v>273070.59999999998</v>
          </cell>
          <cell r="J72">
            <v>321724</v>
          </cell>
          <cell r="K72">
            <v>48653.400000000023</v>
          </cell>
        </row>
        <row r="73">
          <cell r="A73" t="str">
            <v>03RGV00205</v>
          </cell>
          <cell r="B73" t="str">
            <v>D-Rio Grande Dist Ctr #3</v>
          </cell>
          <cell r="C73" t="str">
            <v>Disposition</v>
          </cell>
          <cell r="E73">
            <v>0</v>
          </cell>
          <cell r="F73">
            <v>143022.31</v>
          </cell>
          <cell r="G73">
            <v>143022.31</v>
          </cell>
          <cell r="I73">
            <v>143022.31</v>
          </cell>
          <cell r="J73">
            <v>100330</v>
          </cell>
          <cell r="K73">
            <v>-42692.31</v>
          </cell>
        </row>
        <row r="74">
          <cell r="A74" t="str">
            <v>03RGV00206</v>
          </cell>
          <cell r="B74" t="str">
            <v>D-Rio Grande Dist Ctr #4</v>
          </cell>
          <cell r="C74" t="str">
            <v>Disposition</v>
          </cell>
          <cell r="E74">
            <v>0</v>
          </cell>
          <cell r="F74">
            <v>36277.68</v>
          </cell>
          <cell r="G74">
            <v>36277.68</v>
          </cell>
          <cell r="I74">
            <v>36277.68</v>
          </cell>
          <cell r="J74">
            <v>-36645</v>
          </cell>
          <cell r="K74">
            <v>-72922.679999999993</v>
          </cell>
        </row>
        <row r="75">
          <cell r="A75" t="str">
            <v>03RGV00290</v>
          </cell>
          <cell r="B75" t="str">
            <v>D-Rio Grande Dist Ctr Ld</v>
          </cell>
          <cell r="C75" t="str">
            <v>Disposition</v>
          </cell>
          <cell r="E75">
            <v>-163080.87</v>
          </cell>
          <cell r="F75">
            <v>0</v>
          </cell>
          <cell r="G75">
            <v>-163080.87</v>
          </cell>
          <cell r="I75">
            <v>-163080.87</v>
          </cell>
          <cell r="J75">
            <v>-186791</v>
          </cell>
          <cell r="K75">
            <v>-23710.130000000005</v>
          </cell>
        </row>
        <row r="76">
          <cell r="A76" t="str">
            <v>03ATL01304</v>
          </cell>
          <cell r="B76" t="str">
            <v>Atlanta Airport Dist Ctr #4</v>
          </cell>
          <cell r="C76" t="str">
            <v>Disposition</v>
          </cell>
          <cell r="D76" t="str">
            <v>x</v>
          </cell>
          <cell r="E76">
            <v>0</v>
          </cell>
          <cell r="F76">
            <v>194653.59</v>
          </cell>
          <cell r="G76">
            <v>194653.59</v>
          </cell>
          <cell r="H76">
            <v>25541</v>
          </cell>
          <cell r="I76">
            <v>220194.59</v>
          </cell>
          <cell r="J76">
            <v>398495</v>
          </cell>
          <cell r="K76">
            <v>178300.41</v>
          </cell>
        </row>
        <row r="77">
          <cell r="A77" t="str">
            <v>03ATL01305</v>
          </cell>
          <cell r="B77" t="str">
            <v>Atlanta Airport Dist Ctr #5</v>
          </cell>
          <cell r="C77" t="str">
            <v>Disposition</v>
          </cell>
          <cell r="D77" t="str">
            <v>x</v>
          </cell>
          <cell r="E77">
            <v>0</v>
          </cell>
          <cell r="F77">
            <v>597976.74999999907</v>
          </cell>
          <cell r="G77">
            <v>597976.74999999907</v>
          </cell>
          <cell r="H77">
            <v>0</v>
          </cell>
          <cell r="I77">
            <v>597976.74999999907</v>
          </cell>
          <cell r="J77">
            <v>756630</v>
          </cell>
          <cell r="K77">
            <v>158653.25000000093</v>
          </cell>
        </row>
        <row r="78">
          <cell r="A78" t="str">
            <v>03ATL01306</v>
          </cell>
          <cell r="B78" t="str">
            <v>Atlanta Airport Dist Ctr #6</v>
          </cell>
          <cell r="C78" t="str">
            <v>Disposition</v>
          </cell>
          <cell r="D78" t="str">
            <v>x</v>
          </cell>
          <cell r="E78">
            <v>0</v>
          </cell>
          <cell r="F78">
            <v>260360.82</v>
          </cell>
          <cell r="G78">
            <v>260360.82</v>
          </cell>
          <cell r="H78">
            <v>6392</v>
          </cell>
          <cell r="I78">
            <v>266752.82</v>
          </cell>
          <cell r="J78">
            <v>378434</v>
          </cell>
          <cell r="K78">
            <v>111681.18</v>
          </cell>
        </row>
        <row r="79">
          <cell r="A79" t="str">
            <v>03DAL01302</v>
          </cell>
          <cell r="B79" t="str">
            <v>Freeport Corp. Ctr. #2</v>
          </cell>
          <cell r="C79" t="str">
            <v>Disposition</v>
          </cell>
          <cell r="D79" t="str">
            <v>x</v>
          </cell>
          <cell r="E79">
            <v>2660177.5</v>
          </cell>
          <cell r="F79">
            <v>0</v>
          </cell>
          <cell r="G79">
            <v>2660177.5</v>
          </cell>
          <cell r="H79">
            <v>234859</v>
          </cell>
          <cell r="I79">
            <v>2895036.5</v>
          </cell>
          <cell r="J79">
            <v>3237836</v>
          </cell>
          <cell r="K79">
            <v>342799.5</v>
          </cell>
        </row>
        <row r="80">
          <cell r="A80" t="str">
            <v>03DEN00801</v>
          </cell>
          <cell r="B80" t="str">
            <v>Peoria Dist Ctr #1</v>
          </cell>
          <cell r="C80" t="str">
            <v>Disposition</v>
          </cell>
          <cell r="D80" t="str">
            <v>x</v>
          </cell>
          <cell r="E80">
            <v>2450488.0499999998</v>
          </cell>
          <cell r="F80">
            <v>0</v>
          </cell>
          <cell r="G80">
            <v>2450488.0499999998</v>
          </cell>
          <cell r="H80">
            <v>82090</v>
          </cell>
          <cell r="I80">
            <v>2532578.0499999998</v>
          </cell>
          <cell r="J80">
            <v>3176351</v>
          </cell>
          <cell r="K80">
            <v>643772.95000000019</v>
          </cell>
        </row>
        <row r="81">
          <cell r="A81" t="str">
            <v>03DEN00802</v>
          </cell>
          <cell r="B81" t="str">
            <v>Peoria Dist Ctr #2</v>
          </cell>
          <cell r="C81" t="str">
            <v>Disposition</v>
          </cell>
          <cell r="D81" t="str">
            <v>x</v>
          </cell>
          <cell r="E81">
            <v>528810.86</v>
          </cell>
          <cell r="F81">
            <v>0</v>
          </cell>
          <cell r="G81">
            <v>528810.86</v>
          </cell>
          <cell r="H81">
            <v>9585</v>
          </cell>
          <cell r="I81">
            <v>538395.86</v>
          </cell>
          <cell r="J81">
            <v>703957</v>
          </cell>
          <cell r="K81">
            <v>165561.14000000001</v>
          </cell>
        </row>
        <row r="82">
          <cell r="A82" t="str">
            <v>03POR00601</v>
          </cell>
          <cell r="B82" t="str">
            <v>PDX Corp Ctr East #3</v>
          </cell>
          <cell r="C82" t="str">
            <v>Disposition</v>
          </cell>
          <cell r="D82" t="str">
            <v>x</v>
          </cell>
          <cell r="E82">
            <v>1528980.26</v>
          </cell>
          <cell r="F82">
            <v>0</v>
          </cell>
          <cell r="G82">
            <v>1528980.26</v>
          </cell>
          <cell r="H82">
            <v>37974</v>
          </cell>
          <cell r="I82">
            <v>1566954.26</v>
          </cell>
          <cell r="J82">
            <v>2106137</v>
          </cell>
          <cell r="K82">
            <v>539182.74</v>
          </cell>
        </row>
        <row r="83">
          <cell r="A83" t="str">
            <v>03POR00602</v>
          </cell>
          <cell r="B83" t="str">
            <v>PDX Corp Ctr East #4</v>
          </cell>
          <cell r="C83" t="str">
            <v>Disposition</v>
          </cell>
          <cell r="D83" t="str">
            <v>x</v>
          </cell>
          <cell r="E83">
            <v>733694.8</v>
          </cell>
          <cell r="F83">
            <v>0</v>
          </cell>
          <cell r="G83">
            <v>733694.8</v>
          </cell>
          <cell r="H83">
            <v>18072</v>
          </cell>
          <cell r="I83">
            <v>751766.8</v>
          </cell>
          <cell r="J83">
            <v>1196490</v>
          </cell>
          <cell r="K83">
            <v>444723.19999999995</v>
          </cell>
        </row>
        <row r="84">
          <cell r="A84" t="str">
            <v>03POR00901</v>
          </cell>
          <cell r="B84" t="str">
            <v>Jennifer Dist Ctr #1</v>
          </cell>
          <cell r="C84" t="str">
            <v>Disposition</v>
          </cell>
          <cell r="D84" t="str">
            <v>x</v>
          </cell>
          <cell r="E84">
            <v>1463818.4</v>
          </cell>
          <cell r="F84">
            <v>0</v>
          </cell>
          <cell r="G84">
            <v>1463818.4</v>
          </cell>
          <cell r="H84">
            <v>34916</v>
          </cell>
          <cell r="I84">
            <v>1498734.4</v>
          </cell>
          <cell r="J84">
            <v>2092419</v>
          </cell>
          <cell r="K84">
            <v>593684.60000000009</v>
          </cell>
        </row>
        <row r="85">
          <cell r="A85" t="str">
            <v>03POR00902</v>
          </cell>
          <cell r="B85" t="str">
            <v>Jennifer Dist Ctr #2</v>
          </cell>
          <cell r="C85" t="str">
            <v>Disposition</v>
          </cell>
          <cell r="D85" t="str">
            <v>x</v>
          </cell>
          <cell r="E85">
            <v>836328.75</v>
          </cell>
          <cell r="F85">
            <v>0</v>
          </cell>
          <cell r="G85">
            <v>836328.75</v>
          </cell>
          <cell r="H85">
            <v>25452</v>
          </cell>
          <cell r="I85">
            <v>861780.75</v>
          </cell>
          <cell r="J85">
            <v>1426922</v>
          </cell>
          <cell r="K85">
            <v>565141.25</v>
          </cell>
        </row>
        <row r="86">
          <cell r="A86" t="str">
            <v>03SAT00301</v>
          </cell>
          <cell r="B86" t="str">
            <v>Industry Park Dist Ctr #1</v>
          </cell>
          <cell r="C86" t="str">
            <v>Disposition</v>
          </cell>
          <cell r="D86" t="str">
            <v>x</v>
          </cell>
          <cell r="E86">
            <v>1055896.7</v>
          </cell>
          <cell r="F86">
            <v>0</v>
          </cell>
          <cell r="G86">
            <v>1055896.7</v>
          </cell>
          <cell r="H86">
            <v>43522</v>
          </cell>
          <cell r="I86">
            <v>1099418.7</v>
          </cell>
          <cell r="J86">
            <v>1500813</v>
          </cell>
          <cell r="K86">
            <v>401394.30000000005</v>
          </cell>
        </row>
        <row r="87">
          <cell r="A87" t="str">
            <v>03SAT00302</v>
          </cell>
          <cell r="B87" t="str">
            <v>Industry Park Dist Ctr #2</v>
          </cell>
          <cell r="C87" t="str">
            <v>Disposition</v>
          </cell>
          <cell r="D87" t="str">
            <v>x</v>
          </cell>
          <cell r="E87">
            <v>1368610.18</v>
          </cell>
          <cell r="F87">
            <v>0</v>
          </cell>
          <cell r="G87">
            <v>1368610.18</v>
          </cell>
          <cell r="H87">
            <v>29928</v>
          </cell>
          <cell r="I87">
            <v>1398538.18</v>
          </cell>
          <cell r="J87">
            <v>2239477</v>
          </cell>
          <cell r="K87">
            <v>840938.82000000007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評価書"/>
      <sheetName val="収益直接"/>
      <sheetName val="画地"/>
      <sheetName val="ラベル"/>
      <sheetName val="Module1"/>
      <sheetName val="評価書添付"/>
      <sheetName val="入力"/>
      <sheetName val="出力 (修正ｴﾙｳｯﾄﾞ方式)"/>
      <sheetName val="出力(DCF法修正ｴﾙｳｯﾄﾞ方式)"/>
      <sheetName val="出力(DCF法ｴﾙｳｯﾄﾞ方式) "/>
      <sheetName val="OPS"/>
      <sheetName val="インター"/>
      <sheetName val="原価②"/>
      <sheetName val="概算報告書"/>
      <sheetName val="出力_(修正ｴﾙｳｯﾄﾞ方式)"/>
      <sheetName val="出力(DCF法ｴﾙｳｯﾄﾞ方式)_"/>
      <sheetName val="仲介業者"/>
      <sheetName val="マスタ"/>
      <sheetName val="Macro_Codes"/>
      <sheetName val="List"/>
      <sheetName val="基本データ"/>
      <sheetName val="DCF"/>
      <sheetName val="Expense_Schedule_(4)"/>
      <sheetName val="転記用"/>
      <sheetName val="k"/>
      <sheetName val="物件概要"/>
      <sheetName val="Physical_Description"/>
      <sheetName val="UW_A"/>
      <sheetName val="PropertySum1"/>
      <sheetName val="PC浅草06_1"/>
      <sheetName val="賃貸条件"/>
      <sheetName val="Prop"/>
      <sheetName val="A-General"/>
      <sheetName val="Date_Rent"/>
      <sheetName val="Data_Sale"/>
      <sheetName val="Office"/>
      <sheetName val="Cap_Table"/>
      <sheetName val="Input"/>
      <sheetName val="#REF"/>
      <sheetName val="リスト"/>
      <sheetName val="賃料等一覧"/>
      <sheetName val="準備ｼｰﾄ"/>
      <sheetName val="ﾘｽﾄ"/>
      <sheetName val="Tax"/>
      <sheetName val="A３新収益"/>
      <sheetName val="入力用(駐車)"/>
      <sheetName val="入力用(家賃)"/>
      <sheetName val="Sheet1_(2)"/>
      <sheetName val="jinroindustries"/>
      <sheetName val="収支＆ＤＣ"/>
      <sheetName val="決定10-5"/>
      <sheetName val="Assumptions"/>
      <sheetName val="Summary"/>
      <sheetName val="Control"/>
      <sheetName val="Debt"/>
      <sheetName val="計算"/>
      <sheetName val="NRA Calc"/>
      <sheetName val="一般的要因①"/>
      <sheetName val="Rent Roll"/>
      <sheetName val="北島ビル"/>
      <sheetName val="Platform list"/>
      <sheetName val="マクロ分析"/>
      <sheetName val="プルダウン"/>
      <sheetName val="表紙"/>
      <sheetName val="DIV.01"/>
      <sheetName val="CASHPROJ"/>
      <sheetName val="ベース"/>
      <sheetName val="Macro Codes"/>
      <sheetName val="出力_(修正ｴﾙｳｯﾄﾞ方式)1"/>
      <sheetName val="出力(DCF法ｴﾙｳｯﾄﾞ方式)_1"/>
      <sheetName val="メイン"/>
      <sheetName val="⑤一般宴会収入"/>
      <sheetName val="④婚礼収入"/>
      <sheetName val="事業所別前年"/>
      <sheetName val="事業所別決見"/>
      <sheetName val="全提携先別実績"/>
      <sheetName val="入力1　競合ホテルリスト"/>
      <sheetName val="土地賃貸借契約の概要"/>
      <sheetName val="地域"/>
      <sheetName val="TBL"/>
      <sheetName val="建物"/>
      <sheetName val="機械設備"/>
      <sheetName val="什器備品"/>
      <sheetName val="構築物"/>
      <sheetName val="Sheet3"/>
      <sheetName val="AE Reference Sheet"/>
      <sheetName val="1Month+Sheet2!"/>
      <sheetName val="銀行確認"/>
      <sheetName val="弁護士"/>
      <sheetName val="SIAA"/>
      <sheetName val="項目リスト"/>
      <sheetName val="Sheet1"/>
      <sheetName val="初期設定"/>
      <sheetName val="Bloomberg"/>
      <sheetName val="保全状況"/>
      <sheetName val="Set-up"/>
      <sheetName val="II-8科目一覧表"/>
      <sheetName val="Rent_Roll"/>
      <sheetName val="NRA_Calc"/>
      <sheetName val="DIV_01"/>
      <sheetName val="Macro_Codes1"/>
      <sheetName val="Platform_list"/>
      <sheetName val="Pipeline"/>
      <sheetName val="終了と推量"/>
      <sheetName val="20150408時点元データー"/>
      <sheetName val="2014NRL"/>
      <sheetName val="ＣＡＰエリア"/>
      <sheetName val="×4.rent analysis－専門店（飲食）"/>
      <sheetName val="ＰＤ"/>
      <sheetName val="Budget"/>
      <sheetName val="ドロップダウンリスト"/>
      <sheetName val="Data_FY15 Forecast"/>
      <sheetName val="tko97058"/>
      <sheetName val="反映"/>
      <sheetName val="株価（流通以外）"/>
      <sheetName val="Output RR (1)"/>
      <sheetName val="Income Expense Items"/>
      <sheetName val="Data"/>
      <sheetName val="粗利計画"/>
      <sheetName val="Master"/>
      <sheetName val="4.rent analysis－専門店（飲食）"/>
      <sheetName val="  "/>
      <sheetName val="U 18B vs 18F"/>
      <sheetName val="U 18Prior M vs C"/>
      <sheetName val="U 18F vs 17A"/>
      <sheetName val="18B vs 18F"/>
      <sheetName val="18Prior M vs C"/>
      <sheetName val="18F vs 17A"/>
      <sheetName val="Tech"/>
      <sheetName val="Checks"/>
      <sheetName val="Fee"/>
      <sheetName val="Timing"/>
      <sheetName val="Inp"/>
      <sheetName val="Graph"/>
      <sheetName val="AFS J"/>
      <sheetName val="FS E"/>
      <sheetName val="FS J (Pro-rata)"/>
      <sheetName val="FS J"/>
      <sheetName val="FS U"/>
      <sheetName val="FS Acu"/>
      <sheetName val="CJ LPS"/>
      <sheetName val="JIH"/>
      <sheetName val="CJ2"/>
      <sheetName val="JLP1-3 C"/>
      <sheetName val="JLP1-3On+Dis"/>
      <sheetName val="JLP1-3On"/>
      <sheetName val="JLP1-3 Dis"/>
      <sheetName val="JLP1-3Off"/>
      <sheetName val="JLP1-3On E"/>
      <sheetName val="LY C"/>
      <sheetName val="LY JCE (Pro-rata)"/>
      <sheetName val="LY JCE100%"/>
      <sheetName val="LY On"/>
      <sheetName val="LY Off"/>
      <sheetName val="LY Inv"/>
      <sheetName val="JDV C"/>
      <sheetName val="JDV JCE (Pro-rata)"/>
      <sheetName val="JDV JCE100%"/>
      <sheetName val="JDV On"/>
      <sheetName val="JDV Off"/>
      <sheetName val="JDV Ad"/>
      <sheetName val="JDV Inv"/>
      <sheetName val="JDV2 C"/>
      <sheetName val="JDV2 JCE (Pro-rata)"/>
      <sheetName val="JDV2 JCE100%"/>
      <sheetName val="JDV2 On"/>
      <sheetName val="JDV2 Off"/>
      <sheetName val="JDV2 Ad"/>
      <sheetName val="JDV2 Inv"/>
      <sheetName val="AMC ttl"/>
      <sheetName val="AMC KK"/>
      <sheetName val="AMC KK E"/>
      <sheetName val="AMC JA"/>
      <sheetName val="AMC JA E"/>
      <sheetName val="AMC ML"/>
      <sheetName val="IMG"/>
      <sheetName val="JLP4 100+ichi"/>
      <sheetName val="JLP4 100 C"/>
      <sheetName val="JLP4 100 On"/>
      <sheetName val="JLP4 100 Off"/>
      <sheetName val="JLP4 ich C"/>
      <sheetName val="JLP4 ich JCE (Pro-rata)"/>
      <sheetName val="JLP4 ich JCE100%"/>
      <sheetName val="GC"/>
      <sheetName val="SPSG Ad"/>
      <sheetName val="Data&gt;"/>
      <sheetName val="USD"/>
      <sheetName val="smv23"/>
      <sheetName val="smv18"/>
      <sheetName val="smv20"/>
      <sheetName val="smv8"/>
      <sheetName val="smv9"/>
      <sheetName val="smv10"/>
      <sheetName val="smv14"/>
      <sheetName val="smv16"/>
      <sheetName val="smv15"/>
      <sheetName val="smv11"/>
      <sheetName val="smv12"/>
      <sheetName val="smv13"/>
      <sheetName val="smv21"/>
      <sheetName val="smv22"/>
      <sheetName val="Sheet8"/>
      <sheetName val="smv19"/>
      <sheetName val="smv3"/>
      <sheetName val="smv6"/>
      <sheetName val="smv7"/>
      <sheetName val="smv1"/>
      <sheetName val="smv2"/>
      <sheetName val="For CFO Summary net of tax "/>
      <sheetName val="SMV"/>
      <sheetName val="Sheet100"/>
      <sheetName val="Sheet300"/>
      <sheetName val="Sheet4"/>
      <sheetName val="Sheet5"/>
      <sheetName val="Sheet6"/>
      <sheetName val="Sheet9"/>
      <sheetName val="Sheet7"/>
      <sheetName val="FMV2"/>
      <sheetName val="Group Charge (2)"/>
      <sheetName val="Vendor List"/>
      <sheetName val="PL"/>
      <sheetName val="市場"/>
      <sheetName val="一般"/>
      <sheetName val="概要"/>
      <sheetName val="グラフ"/>
      <sheetName val="group (6)"/>
      <sheetName val="null"/>
      <sheetName val="Sch17"/>
      <sheetName val="Strategic Project Sub Function "/>
      <sheetName val="5-Nonrecurring"/>
      <sheetName val="Instructions"/>
      <sheetName val="Para"/>
      <sheetName val="tmp"/>
      <sheetName val="PARTNER"/>
      <sheetName val="CC Hierarchy ELT"/>
      <sheetName val="Mobile_Transaction multiple"/>
      <sheetName val="選択肢（有価証券の種類）"/>
      <sheetName val="選択肢（商品分類）"/>
      <sheetName val="選択肢（出資対象）"/>
      <sheetName val="㈱札幌_修正BS"/>
      <sheetName val="データ入力"/>
      <sheetName val="既存長期"/>
      <sheetName val="既存短期"/>
      <sheetName val="既存長期 利息"/>
      <sheetName val="既存短期 利息"/>
      <sheetName val="#REF!"/>
      <sheetName val="債務者リスト"/>
      <sheetName val="記入上の説明"/>
      <sheetName val="Expense Categories and Types"/>
      <sheetName val="SPC"/>
      <sheetName val="作成手順"/>
      <sheetName val="プルダウンリスト"/>
      <sheetName val="GPMS Load"/>
      <sheetName val="コメントリスト"/>
      <sheetName val="別表１ "/>
      <sheetName val="車両運搬"/>
      <sheetName val="土地"/>
      <sheetName val="付属設備"/>
      <sheetName val="定義リスト"/>
      <sheetName val="Attributes"/>
      <sheetName val="※プルダウン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/>
      <sheetData sheetId="227" refreshError="1"/>
      <sheetData sheetId="228" refreshError="1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"/>
      <sheetName val="Price Yield"/>
      <sheetName val="Argus"/>
      <sheetName val="In-place"/>
      <sheetName val="Annual Report"/>
      <sheetName val="Gross Sales"/>
      <sheetName val="Annual Report (2)"/>
      <sheetName val="Occu Cost"/>
      <sheetName val="Rent"/>
      <sheetName val="Monthly Calc"/>
      <sheetName val="Annual Calc"/>
      <sheetName val="PASTE_IN_PLACE_RENT"/>
      <sheetName val="PRESENTATION_CF"/>
      <sheetName val="HISTORICAL EXHIBIT"/>
      <sheetName val="Superseded"/>
      <sheetName val="BUDGET "/>
      <sheetName val="PASTE_InPlaceRent"/>
      <sheetName val="Lease Exp Retail"/>
      <sheetName val="Rent Roll"/>
      <sheetName val="Projected CF Data"/>
      <sheetName val="Cash_Flow"/>
      <sheetName val="Entity List"/>
      <sheetName val="ID"/>
      <sheetName val="Lists"/>
      <sheetName val="Capital Stack"/>
      <sheetName val="Entities"/>
      <sheetName val="Assumption Inputs"/>
      <sheetName val="Acct Rec"/>
      <sheetName val="ENG 2"/>
      <sheetName val="WATER RATES"/>
      <sheetName val=""/>
      <sheetName val="Sheet1"/>
      <sheetName val="Data"/>
      <sheetName val="DIAMOND"/>
      <sheetName val="From Company"/>
      <sheetName val="AE Reference Sheet"/>
      <sheetName val="Leverage Analysis"/>
      <sheetName val="Rollover"/>
      <sheetName val="Data Inputs"/>
      <sheetName val="Cash_Flow1"/>
      <sheetName val="Price_Yield"/>
      <sheetName val="Annual_Report"/>
      <sheetName val="Gross_Sales"/>
      <sheetName val="Annual_Report_(2)"/>
      <sheetName val="Occu_Cost"/>
      <sheetName val="Monthly_Calc"/>
      <sheetName val="Annual_Calc"/>
      <sheetName val="HISTORICAL_EXHIBIT"/>
      <sheetName val="BUDGET_"/>
      <sheetName val="Lease_Exp_Retail"/>
      <sheetName val="Rent_Roll"/>
      <sheetName val="Projected_CF_Data"/>
      <sheetName val="Capital_Stack"/>
      <sheetName val="Assumption_Inputs"/>
      <sheetName val="Acct_Rec"/>
      <sheetName val="ENG_2"/>
      <sheetName val="WATER_RATES"/>
      <sheetName val="Data_Inputs"/>
      <sheetName val="Reference tab"/>
      <sheetName val="UW Model Account Groupings"/>
      <sheetName val="Assumptions"/>
      <sheetName val="Drop Down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g"/>
      <sheetName val="Lguide EUR"/>
      <sheetName val="Lguide"/>
      <sheetName val="Cust. Credit"/>
      <sheetName val="Environ."/>
      <sheetName val="Prior Rent"/>
      <sheetName val="Print MO"/>
      <sheetName val="Instructions"/>
      <sheetName val="Asset Mgmt"/>
      <sheetName val="Commissions"/>
      <sheetName val="Abv Std Cover"/>
      <sheetName val="ASTI Schedule"/>
      <sheetName val="Module2"/>
      <sheetName val="CSV"/>
      <sheetName val="Region"/>
      <sheetName val="Cover_Pg"/>
      <sheetName val="Lguide_EUR"/>
      <sheetName val="Cust__Credit"/>
      <sheetName val="Environ_"/>
      <sheetName val="Prior_Rent"/>
      <sheetName val="Print_MO"/>
      <sheetName val="Asset_Mgmt"/>
      <sheetName val="Abv_Std_Cover"/>
      <sheetName val="ASTI_Schedule"/>
      <sheetName val="Cover_Pg1"/>
      <sheetName val="Lguide_EUR1"/>
      <sheetName val="Cust__Credit1"/>
      <sheetName val="Environ_1"/>
      <sheetName val="Prior_Rent1"/>
      <sheetName val="Print_MO1"/>
      <sheetName val="Asset_Mgmt1"/>
      <sheetName val="Abv_Std_Cover1"/>
      <sheetName val="ASTI_Schedule1"/>
      <sheetName val="Data"/>
      <sheetName val="Master List"/>
      <sheetName val="PC"/>
      <sheetName val="Portfolio II"/>
      <sheetName val="Cover"/>
      <sheetName val="DataStream PPI"/>
    </sheetNames>
    <sheetDataSet>
      <sheetData sheetId="0" refreshError="1"/>
      <sheetData sheetId="1" refreshError="1"/>
      <sheetData sheetId="2" refreshError="1">
        <row r="1">
          <cell r="A1" t="str">
            <v>LEASE SUMMARY / GUIDELINE (USD)</v>
          </cell>
        </row>
        <row r="31">
          <cell r="T31" t="str">
            <v/>
          </cell>
          <cell r="U31">
            <v>4.2613986046188366</v>
          </cell>
        </row>
        <row r="32">
          <cell r="T32">
            <v>4.5560474470322871</v>
          </cell>
          <cell r="U32">
            <v>4.2613986046188366</v>
          </cell>
        </row>
        <row r="33">
          <cell r="T33">
            <v>4.5560474470322871</v>
          </cell>
          <cell r="U33">
            <v>4.2613986046188366</v>
          </cell>
        </row>
        <row r="34">
          <cell r="T34">
            <v>4.5560474470322871</v>
          </cell>
          <cell r="U34">
            <v>4.2613986046188366</v>
          </cell>
        </row>
        <row r="35">
          <cell r="T35">
            <v>4.5560474470322871</v>
          </cell>
          <cell r="U35">
            <v>4.2613986046188366</v>
          </cell>
        </row>
        <row r="36">
          <cell r="T36">
            <v>4.5560474470322871</v>
          </cell>
          <cell r="U36" t="str">
            <v/>
          </cell>
        </row>
        <row r="37">
          <cell r="T37">
            <v>4.5560474470322871</v>
          </cell>
          <cell r="U37" t="str">
            <v/>
          </cell>
        </row>
        <row r="38">
          <cell r="T38">
            <v>4.5560474470322871</v>
          </cell>
          <cell r="U38" t="str">
            <v/>
          </cell>
        </row>
        <row r="39">
          <cell r="T39" t="e">
            <v>#DIV/0!</v>
          </cell>
          <cell r="U39" t="str">
            <v/>
          </cell>
        </row>
        <row r="40">
          <cell r="T40" t="e">
            <v>#DIV/0!</v>
          </cell>
          <cell r="U40" t="str">
            <v/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2">
          <cell r="A2" t="str">
            <v>COVER PAGE</v>
          </cell>
        </row>
      </sheetData>
      <sheetData sheetId="16"/>
      <sheetData sheetId="17">
        <row r="2">
          <cell r="D2" t="str">
            <v>CUSTOMER CREDIT / PROFILE</v>
          </cell>
        </row>
      </sheetData>
      <sheetData sheetId="18">
        <row r="1">
          <cell r="A1" t="str">
            <v>CALCULATION OF PREVIOUS CUSTOMER'S NNN RENT</v>
          </cell>
        </row>
      </sheetData>
      <sheetData sheetId="19">
        <row r="1">
          <cell r="A1" t="str">
            <v>CALCULATION OF PREVIOUS CUSTOMER'S NNN RENT</v>
          </cell>
        </row>
      </sheetData>
      <sheetData sheetId="20"/>
      <sheetData sheetId="21">
        <row r="1">
          <cell r="A1" t="str">
            <v>ASSET MANAGEMENT CREDIT &amp; LEASE SUMMARY</v>
          </cell>
        </row>
      </sheetData>
      <sheetData sheetId="22">
        <row r="7">
          <cell r="E7" t="str">
            <v xml:space="preserve"> INTEROFFICE MEMORANDUM</v>
          </cell>
        </row>
      </sheetData>
      <sheetData sheetId="23">
        <row r="1">
          <cell r="A1" t="str">
            <v>ProLogis Trust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"/>
      <sheetName val="Investment"/>
      <sheetName val="JE details IC"/>
      <sheetName val="JE details Inv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g"/>
      <sheetName val="Lguide EUR"/>
      <sheetName val="Lguide"/>
      <sheetName val="Cust. Credit"/>
      <sheetName val="Environ."/>
      <sheetName val="Prior Rent"/>
      <sheetName val="Print MO"/>
      <sheetName val="Instructions"/>
      <sheetName val="Asset Mgmt"/>
      <sheetName val="Commissions"/>
      <sheetName val="Abv Std Cover"/>
      <sheetName val="ASTI Schedule"/>
      <sheetName val="Module2"/>
      <sheetName val="CSV"/>
      <sheetName val="Region"/>
      <sheetName val="Cover_Pg"/>
      <sheetName val="Lguide_EUR"/>
      <sheetName val="Cust__Credit"/>
      <sheetName val="Environ_"/>
      <sheetName val="Prior_Rent"/>
      <sheetName val="Print_MO"/>
      <sheetName val="Asset_Mgmt"/>
      <sheetName val="Abv_Std_Cover"/>
      <sheetName val="ASTI_Schedule"/>
      <sheetName val="Cover_Pg1"/>
      <sheetName val="Lguide_EUR1"/>
      <sheetName val="Cust__Credit1"/>
      <sheetName val="Environ_1"/>
      <sheetName val="Prior_Rent1"/>
      <sheetName val="Print_MO1"/>
      <sheetName val="Asset_Mgmt1"/>
      <sheetName val="Abv_Std_Cover1"/>
      <sheetName val="ASTI_Schedule1"/>
      <sheetName val="Portfolio II"/>
      <sheetName val="PC"/>
      <sheetName val="Cover"/>
      <sheetName val="DataStream PPI"/>
      <sheetName val="Data"/>
      <sheetName val="Master List"/>
    </sheetNames>
    <sheetDataSet>
      <sheetData sheetId="0" refreshError="1">
        <row r="2">
          <cell r="A2" t="str">
            <v>COVER PAGE</v>
          </cell>
        </row>
        <row r="5">
          <cell r="A5" t="str">
            <v>Customer:</v>
          </cell>
          <cell r="B5" t="str">
            <v>NCR</v>
          </cell>
          <cell r="E5" t="str">
            <v>Market:</v>
          </cell>
          <cell r="F5" t="str">
            <v>Rotterdam</v>
          </cell>
        </row>
        <row r="7">
          <cell r="A7" t="str">
            <v>Building Name:</v>
          </cell>
          <cell r="B7" t="str">
            <v>Eemhaven Distribution Center #3</v>
          </cell>
          <cell r="E7" t="str">
            <v>Lease:</v>
          </cell>
          <cell r="F7" t="str">
            <v>Mod - Gross</v>
          </cell>
        </row>
        <row r="8">
          <cell r="A8" t="str">
            <v>Building Number:</v>
          </cell>
          <cell r="B8" t="str">
            <v>03rtn00103</v>
          </cell>
          <cell r="E8" t="str">
            <v>Lease Type:</v>
          </cell>
          <cell r="F8" t="str">
            <v>New</v>
          </cell>
        </row>
        <row r="11">
          <cell r="C11" t="str">
            <v>Included</v>
          </cell>
          <cell r="E11" t="str">
            <v>Comments</v>
          </cell>
        </row>
        <row r="13">
          <cell r="A13" t="str">
            <v>Lease Summary &amp; Guidelines</v>
          </cell>
        </row>
        <row r="14">
          <cell r="A14" t="str">
            <v>Tenant Credit Profile</v>
          </cell>
        </row>
        <row r="15">
          <cell r="A15" t="str">
            <v>Calculation of Previous Customer's NNN Rent</v>
          </cell>
        </row>
        <row r="16">
          <cell r="A16" t="str">
            <v>Customer Environmental  Awareness Form</v>
          </cell>
        </row>
        <row r="17">
          <cell r="A17" t="str">
            <v>Skyline Payment History</v>
          </cell>
        </row>
        <row r="18">
          <cell r="A18" t="str">
            <v>D &amp; B Business Info Report</v>
          </cell>
        </row>
        <row r="19">
          <cell r="A19" t="str">
            <v>Updated Development Proforma (Dev. Projects)</v>
          </cell>
        </row>
        <row r="20">
          <cell r="A20" t="str">
            <v>2 years' Financial Statements</v>
          </cell>
        </row>
        <row r="21">
          <cell r="A21" t="str">
            <v>T.I. Budget for T.I.'s &gt; $1,000</v>
          </cell>
        </row>
        <row r="22">
          <cell r="A22" t="str">
            <v>Commission Invoices</v>
          </cell>
        </row>
        <row r="23">
          <cell r="A23" t="str">
            <v>Lease Guarantee</v>
          </cell>
        </row>
        <row r="24">
          <cell r="A24" t="str">
            <v>Copy of Payments Rec'd (i.e., Sec. Dep., 1st mo. rent)</v>
          </cell>
        </row>
        <row r="25">
          <cell r="A25" t="str">
            <v xml:space="preserve">Legal Blue Sheet </v>
          </cell>
        </row>
        <row r="26">
          <cell r="A26" t="str">
            <v xml:space="preserve">4 Original leases or addenda </v>
          </cell>
        </row>
        <row r="28">
          <cell r="A28" t="str">
            <v>Requirements for Lease Package</v>
          </cell>
          <cell r="C28" t="str">
            <v>New</v>
          </cell>
          <cell r="D28" t="str">
            <v>Renewal</v>
          </cell>
          <cell r="E28" t="str">
            <v>Expansion</v>
          </cell>
          <cell r="F28" t="str">
            <v>Contraction</v>
          </cell>
          <cell r="G28" t="str">
            <v>Relocation</v>
          </cell>
        </row>
        <row r="30">
          <cell r="A30" t="str">
            <v>Lease Summary &amp; Guidelines, Credit Profile, Commission</v>
          </cell>
          <cell r="C30" t="str">
            <v>x</v>
          </cell>
          <cell r="D30" t="str">
            <v>x</v>
          </cell>
          <cell r="E30" t="str">
            <v>x</v>
          </cell>
          <cell r="F30" t="str">
            <v>x</v>
          </cell>
          <cell r="G30" t="str">
            <v>x</v>
          </cell>
        </row>
        <row r="31">
          <cell r="A31" t="str">
            <v>Prior NNN Rent and Last 12 Months NNN Rent</v>
          </cell>
          <cell r="C31" t="str">
            <v>x</v>
          </cell>
          <cell r="D31" t="str">
            <v>x</v>
          </cell>
          <cell r="E31" t="str">
            <v>x</v>
          </cell>
          <cell r="F31" t="str">
            <v>x</v>
          </cell>
          <cell r="G31" t="str">
            <v>x</v>
          </cell>
        </row>
        <row r="32">
          <cell r="A32" t="str">
            <v>Customer Environmental  Awareness Form</v>
          </cell>
          <cell r="C32" t="str">
            <v>x</v>
          </cell>
          <cell r="D32" t="str">
            <v>x</v>
          </cell>
          <cell r="E32" t="str">
            <v>x</v>
          </cell>
          <cell r="F32" t="str">
            <v>x</v>
          </cell>
          <cell r="G32" t="str">
            <v>x</v>
          </cell>
        </row>
        <row r="33">
          <cell r="A33" t="str">
            <v>Skyline Payment History</v>
          </cell>
          <cell r="D33" t="str">
            <v>x</v>
          </cell>
          <cell r="E33" t="str">
            <v>x</v>
          </cell>
          <cell r="F33" t="str">
            <v>x</v>
          </cell>
          <cell r="G33" t="str">
            <v>x</v>
          </cell>
        </row>
        <row r="34">
          <cell r="A34" t="str">
            <v>D &amp; B Business Info Report</v>
          </cell>
          <cell r="C34" t="str">
            <v>x</v>
          </cell>
        </row>
        <row r="35">
          <cell r="A35" t="str">
            <v>Updated Development Proforma (Dev. Projects)</v>
          </cell>
          <cell r="C35" t="str">
            <v>---</v>
          </cell>
          <cell r="G35" t="str">
            <v>---</v>
          </cell>
        </row>
        <row r="36">
          <cell r="A36" t="str">
            <v>2 years' Financial Statements</v>
          </cell>
          <cell r="C36" t="str">
            <v>x</v>
          </cell>
          <cell r="E36" t="str">
            <v>x</v>
          </cell>
          <cell r="G36" t="str">
            <v>x</v>
          </cell>
        </row>
        <row r="37">
          <cell r="A37" t="str">
            <v>Construction Estimates if TI's are proposed</v>
          </cell>
          <cell r="C37" t="str">
            <v>x</v>
          </cell>
          <cell r="D37" t="str">
            <v>x</v>
          </cell>
          <cell r="E37" t="str">
            <v>x</v>
          </cell>
          <cell r="F37" t="str">
            <v>x</v>
          </cell>
          <cell r="G37" t="str">
            <v>x</v>
          </cell>
        </row>
        <row r="38">
          <cell r="A38" t="str">
            <v>Commission Invoices</v>
          </cell>
          <cell r="C38" t="str">
            <v>---</v>
          </cell>
          <cell r="D38" t="str">
            <v>---</v>
          </cell>
          <cell r="E38" t="str">
            <v>---</v>
          </cell>
          <cell r="F38" t="str">
            <v>---</v>
          </cell>
          <cell r="G38" t="str">
            <v>---</v>
          </cell>
        </row>
        <row r="39">
          <cell r="A39" t="str">
            <v>Lease Guarantee</v>
          </cell>
          <cell r="C39" t="str">
            <v>---</v>
          </cell>
          <cell r="D39" t="str">
            <v>---</v>
          </cell>
          <cell r="E39" t="str">
            <v>---</v>
          </cell>
          <cell r="F39" t="str">
            <v>---</v>
          </cell>
          <cell r="G39" t="str">
            <v>---</v>
          </cell>
        </row>
        <row r="40">
          <cell r="A40" t="str">
            <v>Copy of Payments Rec'd (i.e., Sec. Dep., 1st mo. rent)</v>
          </cell>
          <cell r="C40" t="str">
            <v>x</v>
          </cell>
        </row>
        <row r="41">
          <cell r="A41" t="str">
            <v xml:space="preserve">Legal Blue Sheet </v>
          </cell>
          <cell r="C41" t="str">
            <v>&gt;30,000 SF or Global Customer with material changes to the lease</v>
          </cell>
        </row>
        <row r="42">
          <cell r="A42" t="str">
            <v>HVAC / Certificate of Insurance</v>
          </cell>
          <cell r="C42" t="str">
            <v>x</v>
          </cell>
          <cell r="D42" t="str">
            <v>x</v>
          </cell>
          <cell r="E42" t="str">
            <v>x</v>
          </cell>
          <cell r="F42" t="str">
            <v>x</v>
          </cell>
          <cell r="G42" t="str">
            <v>x</v>
          </cell>
        </row>
        <row r="43">
          <cell r="A43" t="str">
            <v>Move In / Move out Checklist</v>
          </cell>
          <cell r="C43" t="str">
            <v>x</v>
          </cell>
          <cell r="D43" t="str">
            <v>x</v>
          </cell>
          <cell r="E43" t="str">
            <v>x</v>
          </cell>
          <cell r="F43" t="str">
            <v>x</v>
          </cell>
          <cell r="G43" t="str">
            <v>x</v>
          </cell>
        </row>
        <row r="44">
          <cell r="A44" t="str">
            <v>4 Original Leases  or Addendums</v>
          </cell>
          <cell r="C44" t="str">
            <v>x</v>
          </cell>
          <cell r="D44" t="str">
            <v>x</v>
          </cell>
          <cell r="E44" t="str">
            <v>x</v>
          </cell>
          <cell r="F44" t="str">
            <v>x</v>
          </cell>
          <cell r="G44" t="str">
            <v>x</v>
          </cell>
        </row>
        <row r="47">
          <cell r="F47" t="str">
            <v>Asset Mgmt. Report Required</v>
          </cell>
        </row>
        <row r="48">
          <cell r="C48" t="str">
            <v>Per Lease</v>
          </cell>
          <cell r="D48" t="str">
            <v>Question</v>
          </cell>
          <cell r="F48" t="str">
            <v>If Any Question is answered "yes"</v>
          </cell>
        </row>
        <row r="49">
          <cell r="A49" t="str">
            <v>Lease Square Footage</v>
          </cell>
          <cell r="C49">
            <v>93453.047999999995</v>
          </cell>
          <cell r="D49" t="str">
            <v>Over 10,000 sf?</v>
          </cell>
          <cell r="F49" t="str">
            <v>yes</v>
          </cell>
        </row>
        <row r="50">
          <cell r="A50" t="str">
            <v>Lease Term (months)</v>
          </cell>
          <cell r="C50">
            <v>60</v>
          </cell>
          <cell r="D50" t="str">
            <v>Over 60 Months?</v>
          </cell>
          <cell r="F50" t="str">
            <v>no</v>
          </cell>
        </row>
        <row r="51">
          <cell r="A51" t="str">
            <v>Standard  TI's (greater of $1.00 /sf or budget)</v>
          </cell>
          <cell r="C51">
            <v>1.0442371365478755</v>
          </cell>
          <cell r="D51" t="str">
            <v>Over $1 sf or budg?</v>
          </cell>
          <cell r="F51" t="str">
            <v>yes</v>
          </cell>
        </row>
        <row r="52">
          <cell r="A52" t="str">
            <v>Shell TI's (greater of $1.00 /sf or budget)</v>
          </cell>
          <cell r="C52">
            <v>2.3443123715499805</v>
          </cell>
          <cell r="D52" t="str">
            <v>Over $1 sf or budg?</v>
          </cell>
          <cell r="F52" t="str">
            <v>yes</v>
          </cell>
        </row>
        <row r="53">
          <cell r="A53" t="str">
            <v>Above Standard Tenant Improvements</v>
          </cell>
          <cell r="C53">
            <v>0</v>
          </cell>
          <cell r="D53" t="str">
            <v>Abv Std TI's?</v>
          </cell>
          <cell r="F53" t="str">
            <v>no</v>
          </cell>
        </row>
      </sheetData>
      <sheetData sheetId="1" refreshError="1"/>
      <sheetData sheetId="2" refreshError="1">
        <row r="1">
          <cell r="A1" t="str">
            <v>LEASE SUMMARY / GUIDELINE (USD)</v>
          </cell>
        </row>
        <row r="2">
          <cell r="D2" t="str">
            <v>CUSTOMER CREDIT / PROFILE</v>
          </cell>
          <cell r="H2" t="str">
            <v xml:space="preserve"> </v>
          </cell>
          <cell r="I2" t="str">
            <v>(VERSION 4/99)</v>
          </cell>
          <cell r="N2" t="str">
            <v>H:\databases\LEASE SUMMARY GUIDELINES\Netherlands\Eemhaven Dist. Ctr. #3\[NCR_lsg.xls]Lguide EUR</v>
          </cell>
        </row>
        <row r="3">
          <cell r="A3" t="str">
            <v>CUSTOMER  INFORMATION</v>
          </cell>
        </row>
        <row r="4">
          <cell r="A4" t="str">
            <v>Customer Name:</v>
          </cell>
          <cell r="D4" t="str">
            <v>NCR</v>
          </cell>
          <cell r="K4" t="str">
            <v xml:space="preserve">Market:    </v>
          </cell>
          <cell r="N4" t="str">
            <v>Rotterdam</v>
          </cell>
        </row>
        <row r="5">
          <cell r="A5" t="str">
            <v>Parent Company:</v>
          </cell>
          <cell r="B5" t="str">
            <v>NCR</v>
          </cell>
          <cell r="D5" t="str">
            <v>NCR</v>
          </cell>
          <cell r="E5" t="str">
            <v>Market:</v>
          </cell>
          <cell r="F5" t="str">
            <v>Rotterdam</v>
          </cell>
          <cell r="K5" t="str">
            <v>Submarket:</v>
          </cell>
          <cell r="N5" t="str">
            <v>Moerdijk Sub market</v>
          </cell>
        </row>
        <row r="6">
          <cell r="A6" t="str">
            <v>Building Name/Owner:</v>
          </cell>
          <cell r="B6" t="str">
            <v>03rtn00103</v>
          </cell>
          <cell r="D6" t="str">
            <v>Eemhaven Distribution Center #3</v>
          </cell>
          <cell r="F6" t="str">
            <v>Pool supplies/inventory</v>
          </cell>
          <cell r="K6" t="str">
            <v>Encumbrance:</v>
          </cell>
          <cell r="N6" t="str">
            <v>None</v>
          </cell>
        </row>
        <row r="7">
          <cell r="A7" t="str">
            <v>Building Nubmer and Unit:</v>
          </cell>
          <cell r="B7" t="str">
            <v>Rotterdam</v>
          </cell>
          <cell r="D7" t="str">
            <v>03rtn00103</v>
          </cell>
          <cell r="G7" t="str">
            <v>Unit:</v>
          </cell>
          <cell r="H7">
            <v>0</v>
          </cell>
        </row>
        <row r="8">
          <cell r="A8" t="str">
            <v>Bldg Address:</v>
          </cell>
          <cell r="C8" t="str">
            <v>Year(s)</v>
          </cell>
          <cell r="D8">
            <v>0</v>
          </cell>
          <cell r="K8" t="str">
            <v>Square Footage</v>
          </cell>
        </row>
        <row r="9">
          <cell r="A9" t="str">
            <v>Public Accom. ( Y or No )</v>
          </cell>
          <cell r="B9" t="str">
            <v>No</v>
          </cell>
          <cell r="D9" t="str">
            <v>No</v>
          </cell>
          <cell r="E9" t="str">
            <v>Industry/Bus:</v>
          </cell>
          <cell r="F9" t="str">
            <v>No</v>
          </cell>
          <cell r="G9" t="str">
            <v>Pool supplies/inventory</v>
          </cell>
          <cell r="K9" t="str">
            <v xml:space="preserve">Office   </v>
          </cell>
          <cell r="N9">
            <v>11894.22</v>
          </cell>
          <cell r="O9">
            <v>0.12727482146970745</v>
          </cell>
        </row>
        <row r="10">
          <cell r="A10" t="str">
            <v>Duns #:</v>
          </cell>
          <cell r="B10" t="str">
            <v>No</v>
          </cell>
          <cell r="E10" t="str">
            <v xml:space="preserve">Proposed Security Deposit </v>
          </cell>
          <cell r="F10">
            <v>388034.27956989245</v>
          </cell>
          <cell r="G10" t="str">
            <v>SIC Code:</v>
          </cell>
          <cell r="H10">
            <v>0</v>
          </cell>
          <cell r="K10" t="str">
            <v xml:space="preserve">Warehouse   </v>
          </cell>
          <cell r="N10">
            <v>81558.827999999994</v>
          </cell>
          <cell r="O10">
            <v>0.87272517853029252</v>
          </cell>
        </row>
        <row r="11">
          <cell r="A11" t="str">
            <v>Global 1000 Cust?  ( Y or N )</v>
          </cell>
          <cell r="B11" t="str">
            <v>No</v>
          </cell>
          <cell r="D11" t="str">
            <v>Y</v>
          </cell>
          <cell r="E11" t="str">
            <v xml:space="preserve">Payment History Attached for Renewal </v>
          </cell>
          <cell r="K11" t="str">
            <v xml:space="preserve">Total   </v>
          </cell>
          <cell r="N11">
            <v>93453.047999999995</v>
          </cell>
          <cell r="O11">
            <v>1</v>
          </cell>
        </row>
        <row r="12">
          <cell r="A12" t="str">
            <v>Focus Acct. Cust?  ( Y or N )</v>
          </cell>
          <cell r="D12" t="str">
            <v>Y</v>
          </cell>
          <cell r="F12" t="str">
            <v>Yes</v>
          </cell>
          <cell r="K12" t="str">
            <v>Pro Rata of Bldg</v>
          </cell>
          <cell r="O12">
            <v>1</v>
          </cell>
        </row>
        <row r="13">
          <cell r="A13" t="str">
            <v xml:space="preserve">Global Service Officer </v>
          </cell>
          <cell r="D13" t="str">
            <v>Bert Angel</v>
          </cell>
          <cell r="F13" t="str">
            <v>No</v>
          </cell>
          <cell r="G13" t="str">
            <v xml:space="preserve"> </v>
          </cell>
          <cell r="K13" t="str">
            <v>Pro Rata of Project</v>
          </cell>
          <cell r="O13">
            <v>1</v>
          </cell>
        </row>
        <row r="14">
          <cell r="A14" t="str">
            <v>Annual rental adjustments on November 1, first time Nov. 1, 2001 according to CPI</v>
          </cell>
          <cell r="G14" t="str">
            <v xml:space="preserve"> </v>
          </cell>
        </row>
        <row r="15">
          <cell r="A15" t="str">
            <v>Rent NLG 283,583.33 plus NLG 14,625 is due per December 1, 2000 for period December, January and February. Thereafter Q-rent is NLG 292,500 and NLG 14,625 for service costs.</v>
          </cell>
        </row>
        <row r="16">
          <cell r="A16" t="str">
            <v>Lease Information:</v>
          </cell>
          <cell r="B16" t="str">
            <v>Exchange Rate (Local currency to Dollar):</v>
          </cell>
          <cell r="H16">
            <v>0.93</v>
          </cell>
          <cell r="I16" t="str">
            <v>Euro</v>
          </cell>
          <cell r="O16" t="str">
            <v xml:space="preserve"> </v>
          </cell>
          <cell r="P16" t="str">
            <v xml:space="preserve"> </v>
          </cell>
        </row>
        <row r="17">
          <cell r="A17" t="str">
            <v xml:space="preserve"> </v>
          </cell>
          <cell r="B17" t="str">
            <v>Acquisition Cost (per sf)</v>
          </cell>
          <cell r="H17">
            <v>43.936455040565079</v>
          </cell>
          <cell r="I17" t="str">
            <v xml:space="preserve"> </v>
          </cell>
          <cell r="O17" t="str">
            <v xml:space="preserve"> </v>
          </cell>
          <cell r="P17" t="str">
            <v xml:space="preserve"> </v>
          </cell>
        </row>
        <row r="18">
          <cell r="B18" t="str">
            <v>Customer Square Feet:</v>
          </cell>
          <cell r="H18">
            <v>93453.047999999995</v>
          </cell>
          <cell r="O18" t="str">
            <v xml:space="preserve"> </v>
          </cell>
          <cell r="P18" t="str">
            <v xml:space="preserve"> </v>
          </cell>
        </row>
        <row r="19">
          <cell r="A19" t="str">
            <v>CUSTOMER INTERVIEW</v>
          </cell>
          <cell r="B19" t="str">
            <v>Building Square Feet:</v>
          </cell>
          <cell r="H19">
            <v>93453.047999999995</v>
          </cell>
          <cell r="O19" t="str">
            <v xml:space="preserve"> </v>
          </cell>
          <cell r="P19" t="str">
            <v xml:space="preserve"> </v>
          </cell>
        </row>
        <row r="20">
          <cell r="B20" t="str">
            <v>Project Square Feet</v>
          </cell>
          <cell r="H20">
            <v>93453.047999999995</v>
          </cell>
          <cell r="O20" t="str">
            <v xml:space="preserve"> </v>
          </cell>
          <cell r="P20" t="str">
            <v xml:space="preserve"> </v>
          </cell>
        </row>
        <row r="21">
          <cell r="A21" t="str">
            <v>Customer Contact:</v>
          </cell>
          <cell r="B21" t="str">
            <v>Lease Start Date:</v>
          </cell>
          <cell r="E21" t="str">
            <v xml:space="preserve">Sample Interview Questions:   </v>
          </cell>
          <cell r="F21" t="str">
            <v>Future Business Prospects</v>
          </cell>
          <cell r="H21">
            <v>36831</v>
          </cell>
          <cell r="O21" t="str">
            <v xml:space="preserve"> </v>
          </cell>
          <cell r="P21" t="str">
            <v xml:space="preserve"> </v>
          </cell>
        </row>
        <row r="22">
          <cell r="A22" t="str">
            <v>Customer Phone #:</v>
          </cell>
          <cell r="B22" t="str">
            <v>Lease Expiration Date:</v>
          </cell>
          <cell r="F22" t="str">
            <v>Industry Trends</v>
          </cell>
          <cell r="H22">
            <v>38656</v>
          </cell>
          <cell r="O22" t="str">
            <v xml:space="preserve"> </v>
          </cell>
          <cell r="P22" t="str">
            <v xml:space="preserve"> </v>
          </cell>
        </row>
        <row r="23">
          <cell r="A23" t="str">
            <v>Tax ID/SSN:</v>
          </cell>
          <cell r="B23" t="str">
            <v>Lease Term  (months):</v>
          </cell>
          <cell r="F23" t="str">
            <v>Industry Competition</v>
          </cell>
          <cell r="H23">
            <v>60</v>
          </cell>
          <cell r="O23" t="str">
            <v xml:space="preserve"> </v>
          </cell>
          <cell r="P23" t="str">
            <v xml:space="preserve"> </v>
          </cell>
        </row>
        <row r="24">
          <cell r="A24" t="str">
            <v>Operations:</v>
          </cell>
          <cell r="B24" t="str">
            <v>Lease Sign Date:</v>
          </cell>
          <cell r="F24" t="str">
            <v>Background of  Principal</v>
          </cell>
          <cell r="H24">
            <v>36722</v>
          </cell>
          <cell r="O24" t="str">
            <v xml:space="preserve"> </v>
          </cell>
        </row>
        <row r="25">
          <cell r="A25" t="str">
            <v>Age of Business:</v>
          </cell>
          <cell r="F25" t="str">
            <v>Key Customers</v>
          </cell>
          <cell r="O25" t="str">
            <v xml:space="preserve"> </v>
          </cell>
        </row>
        <row r="26">
          <cell r="A26" t="str">
            <v xml:space="preserve">ADA Requirement:   </v>
          </cell>
          <cell r="B26" t="str">
            <v>Lease Type:</v>
          </cell>
          <cell r="F26" t="str">
            <v>Previous Bankruptcy</v>
          </cell>
          <cell r="G26" t="str">
            <v>New</v>
          </cell>
          <cell r="O26" t="str">
            <v xml:space="preserve"> </v>
          </cell>
        </row>
        <row r="27">
          <cell r="L27" t="str">
            <v>Acq.Cost (per sf)</v>
          </cell>
          <cell r="M27">
            <v>44.509539253046455</v>
          </cell>
          <cell r="N27" t="str">
            <v>Budgeted Bldg Size:</v>
          </cell>
          <cell r="O27">
            <v>93453.047999999995</v>
          </cell>
        </row>
        <row r="28">
          <cell r="A28" t="str">
            <v>Proposal:</v>
          </cell>
          <cell r="B28" t="str">
            <v xml:space="preserve"> </v>
          </cell>
          <cell r="K28" t="str">
            <v>Budget:</v>
          </cell>
          <cell r="M28" t="str">
            <v xml:space="preserve"> </v>
          </cell>
          <cell r="O28" t="str">
            <v>Budgeted Start Date:</v>
          </cell>
          <cell r="P28" t="str">
            <v>September 1, 2000</v>
          </cell>
        </row>
        <row r="29">
          <cell r="A29" t="str">
            <v>Lease Type</v>
          </cell>
          <cell r="B29" t="str">
            <v xml:space="preserve"> </v>
          </cell>
          <cell r="D29" t="str">
            <v>Months</v>
          </cell>
          <cell r="G29" t="str">
            <v>Mth. Rent</v>
          </cell>
          <cell r="H29" t="str">
            <v>Tot. Rent PSF</v>
          </cell>
          <cell r="I29" t="str">
            <v>Total Rent</v>
          </cell>
          <cell r="K29" t="str">
            <v>Months</v>
          </cell>
          <cell r="M29">
            <v>60</v>
          </cell>
          <cell r="N29" t="str">
            <v>Mth. Rent</v>
          </cell>
          <cell r="O29" t="str">
            <v>Total Rent PSF</v>
          </cell>
          <cell r="P29" t="str">
            <v>Total Rent</v>
          </cell>
        </row>
        <row r="30">
          <cell r="B30" t="str">
            <v xml:space="preserve"> </v>
          </cell>
        </row>
        <row r="31">
          <cell r="A31" t="str">
            <v>Mod - Gross</v>
          </cell>
          <cell r="D31">
            <v>1</v>
          </cell>
          <cell r="E31" t="str">
            <v>to</v>
          </cell>
          <cell r="F31">
            <v>1</v>
          </cell>
          <cell r="G31">
            <v>0</v>
          </cell>
          <cell r="H31">
            <v>0</v>
          </cell>
          <cell r="I31">
            <v>0</v>
          </cell>
          <cell r="K31">
            <v>1</v>
          </cell>
          <cell r="L31" t="str">
            <v>to</v>
          </cell>
          <cell r="M31">
            <v>12</v>
          </cell>
          <cell r="N31">
            <v>43828.825709996483</v>
          </cell>
          <cell r="O31">
            <v>5.6279160474247751</v>
          </cell>
          <cell r="P31">
            <v>525945.9085199578</v>
          </cell>
          <cell r="T31" t="str">
            <v/>
          </cell>
          <cell r="U31">
            <v>4.2613986046188366</v>
          </cell>
        </row>
        <row r="32">
          <cell r="B32" t="str">
            <v xml:space="preserve"> </v>
          </cell>
          <cell r="D32">
            <v>2</v>
          </cell>
          <cell r="E32" t="str">
            <v>to</v>
          </cell>
          <cell r="F32">
            <v>4</v>
          </cell>
          <cell r="G32">
            <v>46123.478411097196</v>
          </cell>
          <cell r="H32">
            <v>5.9225648898382257</v>
          </cell>
          <cell r="I32">
            <v>138370.43523329159</v>
          </cell>
          <cell r="K32">
            <v>13</v>
          </cell>
          <cell r="L32" t="str">
            <v>to</v>
          </cell>
          <cell r="M32">
            <v>24</v>
          </cell>
          <cell r="N32">
            <v>43828.825709996483</v>
          </cell>
          <cell r="O32">
            <v>5.6279160474247751</v>
          </cell>
          <cell r="P32">
            <v>525945.9085199578</v>
          </cell>
          <cell r="T32">
            <v>4.5560474470322871</v>
          </cell>
          <cell r="U32">
            <v>4.2613986046188366</v>
          </cell>
        </row>
        <row r="33">
          <cell r="D33">
            <v>5</v>
          </cell>
          <cell r="E33" t="str">
            <v>to</v>
          </cell>
          <cell r="F33">
            <v>12</v>
          </cell>
          <cell r="G33">
            <v>46123.478411097196</v>
          </cell>
          <cell r="H33">
            <v>5.9225648898382257</v>
          </cell>
          <cell r="I33">
            <v>368987.82728877757</v>
          </cell>
          <cell r="K33">
            <v>25</v>
          </cell>
          <cell r="L33" t="str">
            <v>to</v>
          </cell>
          <cell r="M33">
            <v>36</v>
          </cell>
          <cell r="N33">
            <v>43828.825709996483</v>
          </cell>
          <cell r="O33">
            <v>5.6279160474247751</v>
          </cell>
          <cell r="P33">
            <v>525945.9085199578</v>
          </cell>
          <cell r="T33">
            <v>4.5560474470322871</v>
          </cell>
          <cell r="U33">
            <v>4.2613986046188366</v>
          </cell>
        </row>
        <row r="34">
          <cell r="D34">
            <v>13</v>
          </cell>
          <cell r="E34" t="str">
            <v>to</v>
          </cell>
          <cell r="F34">
            <v>24</v>
          </cell>
          <cell r="G34">
            <v>46123.478411097196</v>
          </cell>
          <cell r="H34">
            <v>5.9225648898382257</v>
          </cell>
          <cell r="I34">
            <v>553481.74093316635</v>
          </cell>
          <cell r="K34">
            <v>37</v>
          </cell>
          <cell r="L34" t="str">
            <v>to</v>
          </cell>
          <cell r="M34">
            <v>48</v>
          </cell>
          <cell r="N34">
            <v>43828.825709996483</v>
          </cell>
          <cell r="O34">
            <v>5.6279160474247751</v>
          </cell>
          <cell r="P34">
            <v>525945.9085199578</v>
          </cell>
          <cell r="T34">
            <v>4.5560474470322871</v>
          </cell>
          <cell r="U34">
            <v>4.2613986046188366</v>
          </cell>
        </row>
        <row r="35">
          <cell r="A35" t="str">
            <v>BANK REFERENCE</v>
          </cell>
          <cell r="D35">
            <v>25</v>
          </cell>
          <cell r="E35" t="str">
            <v>to</v>
          </cell>
          <cell r="F35">
            <v>36</v>
          </cell>
          <cell r="G35">
            <v>46123.478411097196</v>
          </cell>
          <cell r="H35">
            <v>5.9225648898382257</v>
          </cell>
          <cell r="I35">
            <v>553481.74093316635</v>
          </cell>
          <cell r="K35">
            <v>49</v>
          </cell>
          <cell r="L35" t="str">
            <v>to</v>
          </cell>
          <cell r="M35">
            <v>60</v>
          </cell>
          <cell r="N35">
            <v>43828.825709996483</v>
          </cell>
          <cell r="O35">
            <v>5.6279160474247751</v>
          </cell>
          <cell r="P35">
            <v>525945.9085199578</v>
          </cell>
          <cell r="T35">
            <v>4.5560474470322871</v>
          </cell>
          <cell r="U35">
            <v>4.2613986046188366</v>
          </cell>
        </row>
        <row r="36">
          <cell r="D36">
            <v>37</v>
          </cell>
          <cell r="E36" t="str">
            <v>to</v>
          </cell>
          <cell r="F36">
            <v>48</v>
          </cell>
          <cell r="G36">
            <v>46123.478411097196</v>
          </cell>
          <cell r="H36">
            <v>5.9225648898382257</v>
          </cell>
          <cell r="I36">
            <v>553481.74093316635</v>
          </cell>
          <cell r="K36">
            <v>61</v>
          </cell>
          <cell r="L36" t="str">
            <v>to</v>
          </cell>
          <cell r="M36">
            <v>0</v>
          </cell>
          <cell r="N36">
            <v>43828.825709996483</v>
          </cell>
          <cell r="O36">
            <v>0</v>
          </cell>
          <cell r="P36">
            <v>-2629729.5425997889</v>
          </cell>
          <cell r="T36">
            <v>4.5560474470322871</v>
          </cell>
          <cell r="U36" t="str">
            <v/>
          </cell>
        </row>
        <row r="37">
          <cell r="A37" t="str">
            <v>Bank Reference:</v>
          </cell>
          <cell r="B37" t="str">
            <v xml:space="preserve"> </v>
          </cell>
          <cell r="D37">
            <v>49</v>
          </cell>
          <cell r="E37" t="str">
            <v>to</v>
          </cell>
          <cell r="F37">
            <v>60</v>
          </cell>
          <cell r="G37">
            <v>46123.478411097196</v>
          </cell>
          <cell r="H37">
            <v>5.9225648898382257</v>
          </cell>
          <cell r="I37">
            <v>553481.74093316635</v>
          </cell>
          <cell r="K37">
            <v>1</v>
          </cell>
          <cell r="L37" t="str">
            <v>to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T37">
            <v>4.5560474470322871</v>
          </cell>
          <cell r="U37" t="str">
            <v/>
          </cell>
        </row>
        <row r="38">
          <cell r="A38" t="str">
            <v>Contact / Phone Number:</v>
          </cell>
          <cell r="B38" t="str">
            <v xml:space="preserve"> </v>
          </cell>
          <cell r="D38">
            <v>61</v>
          </cell>
          <cell r="E38" t="str">
            <v>to</v>
          </cell>
          <cell r="F38">
            <v>0</v>
          </cell>
          <cell r="G38">
            <v>46123.478411097196</v>
          </cell>
          <cell r="H38">
            <v>5.9225648898382257</v>
          </cell>
          <cell r="I38">
            <v>-2767408.7046658318</v>
          </cell>
          <cell r="K38">
            <v>1</v>
          </cell>
          <cell r="L38" t="str">
            <v>to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T38">
            <v>4.5560474470322871</v>
          </cell>
          <cell r="U38" t="str">
            <v/>
          </cell>
        </row>
        <row r="39">
          <cell r="A39" t="str">
            <v>Years of Relationship:</v>
          </cell>
          <cell r="B39" t="str">
            <v xml:space="preserve"> </v>
          </cell>
          <cell r="D39">
            <v>1</v>
          </cell>
          <cell r="E39" t="str">
            <v>to</v>
          </cell>
          <cell r="F39">
            <v>0</v>
          </cell>
          <cell r="G39">
            <v>46123.478411097196</v>
          </cell>
          <cell r="H39" t="e">
            <v>#DIV/0!</v>
          </cell>
          <cell r="I39">
            <v>0</v>
          </cell>
          <cell r="K39">
            <v>1</v>
          </cell>
          <cell r="L39" t="str">
            <v>to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T39" t="e">
            <v>#DIV/0!</v>
          </cell>
          <cell r="U39" t="str">
            <v/>
          </cell>
        </row>
        <row r="40">
          <cell r="A40" t="str">
            <v>Payment History:</v>
          </cell>
          <cell r="D40">
            <v>1</v>
          </cell>
          <cell r="E40" t="str">
            <v>to</v>
          </cell>
          <cell r="F40">
            <v>0</v>
          </cell>
          <cell r="G40">
            <v>46123.478411097196</v>
          </cell>
          <cell r="H40" t="e">
            <v>#DIV/0!</v>
          </cell>
          <cell r="I40">
            <v>0</v>
          </cell>
          <cell r="K40">
            <v>1</v>
          </cell>
          <cell r="L40" t="str">
            <v>to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T40" t="e">
            <v>#DIV/0!</v>
          </cell>
          <cell r="U40" t="str">
            <v/>
          </cell>
        </row>
        <row r="41">
          <cell r="A41" t="str">
            <v>Average Balance:</v>
          </cell>
          <cell r="B41" t="str">
            <v xml:space="preserve"> </v>
          </cell>
          <cell r="E41" t="str">
            <v>Reason for Moving:</v>
          </cell>
        </row>
        <row r="42">
          <cell r="A42" t="str">
            <v>Loans Outstanding:</v>
          </cell>
          <cell r="B42" t="str">
            <v xml:space="preserve"> </v>
          </cell>
          <cell r="D42" t="str">
            <v>Average Base Rent</v>
          </cell>
          <cell r="E42" t="str">
            <v>Comments:</v>
          </cell>
          <cell r="H42">
            <v>-9.8709414830636832E-2</v>
          </cell>
          <cell r="I42">
            <v>-46123.47841109708</v>
          </cell>
          <cell r="K42" t="str">
            <v>Average Base Rent</v>
          </cell>
          <cell r="O42">
            <v>0</v>
          </cell>
          <cell r="P42">
            <v>0</v>
          </cell>
        </row>
        <row r="43">
          <cell r="A43" t="str">
            <v>Comments:</v>
          </cell>
          <cell r="B43" t="str">
            <v xml:space="preserve"> </v>
          </cell>
          <cell r="D43" t="str">
            <v xml:space="preserve">Avg NNN Effective Rent </v>
          </cell>
          <cell r="H43">
            <v>-1.4652268576365761</v>
          </cell>
          <cell r="I43" t="str">
            <v xml:space="preserve"> </v>
          </cell>
          <cell r="K43" t="str">
            <v xml:space="preserve">Avg NNN Effective Rent </v>
          </cell>
          <cell r="O43">
            <v>-1.3665174428059392</v>
          </cell>
        </row>
        <row r="44">
          <cell r="B44" t="str">
            <v xml:space="preserve"> </v>
          </cell>
          <cell r="D44" t="str">
            <v>Yield</v>
          </cell>
          <cell r="H44">
            <v>-3.0531039553398136E-2</v>
          </cell>
          <cell r="K44" t="str">
            <v>Yield</v>
          </cell>
          <cell r="O44">
            <v>-3.0115578970959438E-2</v>
          </cell>
        </row>
        <row r="46">
          <cell r="A46" t="str">
            <v xml:space="preserve">Expense Terms </v>
          </cell>
          <cell r="E46" t="str">
            <v>OTHER REFERENCES</v>
          </cell>
          <cell r="I46" t="str">
            <v>Estimate /</v>
          </cell>
        </row>
        <row r="47">
          <cell r="G47" t="str">
            <v>Pass Thru</v>
          </cell>
          <cell r="H47" t="str">
            <v>Base Year</v>
          </cell>
          <cell r="I47" t="str">
            <v>Exp. Stop</v>
          </cell>
          <cell r="N47" t="str">
            <v>Pass Thru</v>
          </cell>
          <cell r="O47" t="str">
            <v>Base Year</v>
          </cell>
          <cell r="P47" t="str">
            <v>Exp. Stop</v>
          </cell>
        </row>
        <row r="48">
          <cell r="A48" t="str">
            <v>Reference Name:</v>
          </cell>
          <cell r="B48" t="str">
            <v xml:space="preserve"> </v>
          </cell>
          <cell r="D48" t="str">
            <v>Taxes</v>
          </cell>
          <cell r="E48" t="str">
            <v>Reference Name:</v>
          </cell>
          <cell r="G48" t="str">
            <v>X</v>
          </cell>
          <cell r="H48" t="str">
            <v>n/a</v>
          </cell>
          <cell r="I48">
            <v>0.10245010546671206</v>
          </cell>
          <cell r="K48" t="str">
            <v>Taxes</v>
          </cell>
          <cell r="N48" t="str">
            <v>X</v>
          </cell>
          <cell r="O48" t="str">
            <v>n/a</v>
          </cell>
          <cell r="P48">
            <v>0.10245010546671206</v>
          </cell>
        </row>
        <row r="49">
          <cell r="A49" t="str">
            <v>Contact / Phone Number:</v>
          </cell>
          <cell r="B49" t="str">
            <v xml:space="preserve"> </v>
          </cell>
          <cell r="D49" t="str">
            <v>Insurance</v>
          </cell>
          <cell r="E49" t="str">
            <v>Contact / Phone Number:</v>
          </cell>
          <cell r="G49" t="str">
            <v/>
          </cell>
          <cell r="H49" t="str">
            <v>n/a</v>
          </cell>
          <cell r="I49">
            <v>2.6377430069199338E-2</v>
          </cell>
          <cell r="K49" t="str">
            <v>Insurance</v>
          </cell>
          <cell r="N49" t="str">
            <v/>
          </cell>
          <cell r="O49" t="str">
            <v>n/a</v>
          </cell>
          <cell r="P49">
            <v>2.6377430069199338E-2</v>
          </cell>
        </row>
        <row r="50">
          <cell r="A50" t="str">
            <v>Years of Relationship:</v>
          </cell>
          <cell r="B50" t="str">
            <v xml:space="preserve"> </v>
          </cell>
          <cell r="D50" t="str">
            <v>CAM</v>
          </cell>
          <cell r="E50" t="str">
            <v>Years of Relationship:</v>
          </cell>
          <cell r="G50" t="str">
            <v>X</v>
          </cell>
          <cell r="H50" t="str">
            <v>n/a</v>
          </cell>
          <cell r="I50">
            <v>1.1368688117363304</v>
          </cell>
          <cell r="K50" t="str">
            <v>CAM</v>
          </cell>
          <cell r="N50" t="str">
            <v>X</v>
          </cell>
          <cell r="O50" t="str">
            <v>n/a</v>
          </cell>
          <cell r="P50">
            <v>1.1368688117363304</v>
          </cell>
        </row>
        <row r="51">
          <cell r="A51" t="str">
            <v>Comments:</v>
          </cell>
          <cell r="B51" t="str">
            <v xml:space="preserve"> </v>
          </cell>
          <cell r="D51" t="str">
            <v>Mgmt Fees</v>
          </cell>
          <cell r="E51" t="str">
            <v>Comments:</v>
          </cell>
          <cell r="G51" t="str">
            <v/>
          </cell>
          <cell r="H51" t="str">
            <v>n/a</v>
          </cell>
          <cell r="I51">
            <v>0.10082109553369738</v>
          </cell>
          <cell r="K51" t="str">
            <v>Mgmt Fees</v>
          </cell>
          <cell r="N51" t="str">
            <v/>
          </cell>
          <cell r="O51" t="str">
            <v>n/a</v>
          </cell>
          <cell r="P51">
            <v>0.10082109553369738</v>
          </cell>
        </row>
        <row r="52">
          <cell r="D52" t="str">
            <v>Utilities</v>
          </cell>
          <cell r="G52" t="str">
            <v>X</v>
          </cell>
          <cell r="H52" t="str">
            <v>n/a</v>
          </cell>
          <cell r="I52" t="str">
            <v>n/a</v>
          </cell>
          <cell r="K52" t="str">
            <v>Utilities</v>
          </cell>
          <cell r="N52" t="str">
            <v>X</v>
          </cell>
          <cell r="O52" t="str">
            <v>n/a</v>
          </cell>
          <cell r="P52" t="str">
            <v>n/a</v>
          </cell>
        </row>
        <row r="54">
          <cell r="A54" t="str">
            <v>RECOMMENDATION</v>
          </cell>
          <cell r="C54" t="str">
            <v xml:space="preserve"> </v>
          </cell>
          <cell r="I54" t="str">
            <v xml:space="preserve"> </v>
          </cell>
        </row>
        <row r="55">
          <cell r="A55" t="str">
            <v>Turnover Costs</v>
          </cell>
          <cell r="H55" t="str">
            <v>Proposal</v>
          </cell>
          <cell r="I55" t="str">
            <v xml:space="preserve"> </v>
          </cell>
          <cell r="O55" t="str">
            <v>Budget</v>
          </cell>
        </row>
        <row r="56">
          <cell r="A56" t="str">
            <v xml:space="preserve"> </v>
          </cell>
          <cell r="B56" t="str">
            <v xml:space="preserve">TI Allowance  </v>
          </cell>
          <cell r="H56">
            <v>1.0442371365478755</v>
          </cell>
          <cell r="I56">
            <v>97587.143245191153</v>
          </cell>
          <cell r="K56" t="str">
            <v xml:space="preserve">TI Allowance  </v>
          </cell>
          <cell r="O56">
            <v>7.8317785241090662E-2</v>
          </cell>
          <cell r="P56">
            <v>7319.0357433893369</v>
          </cell>
        </row>
        <row r="57">
          <cell r="B57" t="str">
            <v xml:space="preserve">Above Standard TI  </v>
          </cell>
          <cell r="H57">
            <v>0</v>
          </cell>
          <cell r="I57">
            <v>0</v>
          </cell>
          <cell r="K57" t="str">
            <v xml:space="preserve">Above Standard TI  </v>
          </cell>
          <cell r="O57">
            <v>0</v>
          </cell>
          <cell r="P57">
            <v>0</v>
          </cell>
        </row>
        <row r="58">
          <cell r="B58" t="str">
            <v xml:space="preserve">Shell TI  </v>
          </cell>
          <cell r="H58">
            <v>2.3443123715499805</v>
          </cell>
          <cell r="I58">
            <v>219083.13658545417</v>
          </cell>
          <cell r="K58" t="str">
            <v xml:space="preserve">Shell TI  </v>
          </cell>
          <cell r="O58">
            <v>0</v>
          </cell>
          <cell r="P58">
            <v>0</v>
          </cell>
        </row>
        <row r="59">
          <cell r="B59" t="str">
            <v>Due Diligence TI</v>
          </cell>
          <cell r="H59">
            <v>0</v>
          </cell>
          <cell r="I59">
            <v>0</v>
          </cell>
          <cell r="K59" t="str">
            <v>Due Diligence TI</v>
          </cell>
          <cell r="O59">
            <v>0</v>
          </cell>
          <cell r="P59">
            <v>0</v>
          </cell>
        </row>
        <row r="60">
          <cell r="B60" t="str">
            <v>Customer (Tenant) Reimbursable</v>
          </cell>
          <cell r="H60">
            <v>0</v>
          </cell>
          <cell r="I60">
            <v>0</v>
          </cell>
          <cell r="K60" t="str">
            <v>Customer (Tenant) Reimbursable</v>
          </cell>
          <cell r="O60">
            <v>0</v>
          </cell>
          <cell r="P60">
            <v>0</v>
          </cell>
        </row>
        <row r="61">
          <cell r="B61" t="str">
            <v xml:space="preserve">  Total Tenant Improvements</v>
          </cell>
          <cell r="H61">
            <v>3.388549508097856</v>
          </cell>
          <cell r="I61">
            <v>316670.2798306453</v>
          </cell>
          <cell r="K61" t="str">
            <v xml:space="preserve">  Total Tenant Improvements</v>
          </cell>
          <cell r="O61">
            <v>7.8317785241090662E-2</v>
          </cell>
          <cell r="P61">
            <v>7319.0357433893369</v>
          </cell>
        </row>
        <row r="62">
          <cell r="A62" t="str">
            <v xml:space="preserve"> </v>
          </cell>
          <cell r="B62" t="str">
            <v>Amortization Rate (%)</v>
          </cell>
          <cell r="C62" t="str">
            <v xml:space="preserve"> </v>
          </cell>
          <cell r="H62">
            <v>0.105</v>
          </cell>
          <cell r="K62" t="str">
            <v>Amortization Rate (%)</v>
          </cell>
          <cell r="O62">
            <v>0.105</v>
          </cell>
        </row>
        <row r="63">
          <cell r="B63" t="str">
            <v>Above Std Rent Amort ($/sf)</v>
          </cell>
          <cell r="H63">
            <v>0</v>
          </cell>
          <cell r="K63" t="str">
            <v>Above Std Rent Amort ($/sf)</v>
          </cell>
          <cell r="O63">
            <v>0</v>
          </cell>
        </row>
        <row r="64">
          <cell r="A64" t="str">
            <v>Field Approval</v>
          </cell>
          <cell r="B64" t="str">
            <v>Commissions (%)</v>
          </cell>
          <cell r="C64">
            <v>0</v>
          </cell>
          <cell r="E64" t="str">
            <v>Asset Mgmt Review</v>
          </cell>
          <cell r="H64">
            <v>0.1</v>
          </cell>
          <cell r="K64" t="str">
            <v>Commissions (%)</v>
          </cell>
          <cell r="O64">
            <v>0.14000000000000001</v>
          </cell>
        </row>
        <row r="65">
          <cell r="B65" t="str">
            <v>Commissions- Gross(G)/Net(N)</v>
          </cell>
          <cell r="C65">
            <v>0</v>
          </cell>
          <cell r="E65" t="str">
            <v>Analyst</v>
          </cell>
          <cell r="H65" t="str">
            <v>N</v>
          </cell>
          <cell r="K65" t="str">
            <v>Commissions- Gross(G)/Net(N)</v>
          </cell>
          <cell r="O65" t="str">
            <v>Y</v>
          </cell>
        </row>
        <row r="66">
          <cell r="B66" t="str">
            <v>Commissions (%), ($)</v>
          </cell>
          <cell r="C66">
            <v>36871.53899641204</v>
          </cell>
          <cell r="E66" t="str">
            <v xml:space="preserve">Date                   </v>
          </cell>
          <cell r="G66" t="str">
            <v xml:space="preserve"> </v>
          </cell>
          <cell r="H66">
            <v>0.66637992659955259</v>
          </cell>
          <cell r="I66">
            <v>62275.235266744457</v>
          </cell>
          <cell r="K66" t="str">
            <v>Commissions ($)</v>
          </cell>
          <cell r="O66">
            <v>0.78790824663946857</v>
          </cell>
          <cell r="P66">
            <v>73632.427192794086</v>
          </cell>
        </row>
        <row r="67">
          <cell r="B67" t="str">
            <v>Broker:</v>
          </cell>
          <cell r="D67" t="str">
            <v>DTZ Zadelhoff</v>
          </cell>
          <cell r="H67">
            <v>0.12</v>
          </cell>
          <cell r="I67">
            <v>62275.235266744457</v>
          </cell>
          <cell r="K67" t="str">
            <v>Annualized Budgeted Commissions</v>
          </cell>
          <cell r="O67">
            <v>0.1575816493278937</v>
          </cell>
        </row>
        <row r="68">
          <cell r="K68" t="str">
            <v>Annualized Actual Commissions</v>
          </cell>
          <cell r="O68">
            <v>0.1332759853199105</v>
          </cell>
        </row>
        <row r="70">
          <cell r="B70" t="str">
            <v>Total Turnover Costs</v>
          </cell>
          <cell r="H70">
            <v>0</v>
          </cell>
          <cell r="I70">
            <v>0</v>
          </cell>
          <cell r="K70" t="str">
            <v>Total Turnover Costs</v>
          </cell>
          <cell r="O70">
            <v>0.86622603188055924</v>
          </cell>
          <cell r="P70">
            <v>80951.462936183423</v>
          </cell>
        </row>
        <row r="71">
          <cell r="B71" t="str">
            <v>Total Costs</v>
          </cell>
          <cell r="H71">
            <v>4.0549294346974083</v>
          </cell>
          <cell r="I71">
            <v>378945.51509738975</v>
          </cell>
          <cell r="K71" t="str">
            <v>Total Costs</v>
          </cell>
          <cell r="O71">
            <v>0.86622603188055924</v>
          </cell>
          <cell r="P71">
            <v>80951.462936183423</v>
          </cell>
        </row>
        <row r="73">
          <cell r="A73" t="str">
            <v>Additional Lease Provisions:</v>
          </cell>
          <cell r="K73" t="str">
            <v>Proposal vs Budget:</v>
          </cell>
        </row>
        <row r="74">
          <cell r="A74" t="str">
            <v>Security Deposit:</v>
          </cell>
          <cell r="D74" t="str">
            <v>Rec'd ( Y or  N )</v>
          </cell>
          <cell r="H74">
            <v>388034.27956989245</v>
          </cell>
          <cell r="I74" t="str">
            <v>Bankguarantee</v>
          </cell>
          <cell r="K74" t="str">
            <v>Proposal vs Budg. Rent</v>
          </cell>
          <cell r="P74">
            <v>-9.8709414830636888E-2</v>
          </cell>
        </row>
        <row r="75">
          <cell r="A75" t="str">
            <v>Lease Guaranty:</v>
          </cell>
          <cell r="H75" t="str">
            <v>No</v>
          </cell>
          <cell r="K75" t="str">
            <v>Proposal vs Budg. Yield</v>
          </cell>
          <cell r="O75" t="str">
            <v>(gross rent-stops-ASTI)</v>
          </cell>
          <cell r="P75">
            <v>-4.1546058243869741E-4</v>
          </cell>
        </row>
        <row r="76">
          <cell r="A76" t="str">
            <v>Lease Review(Attorney):</v>
          </cell>
          <cell r="H76" t="str">
            <v>Yes</v>
          </cell>
          <cell r="K76" t="str">
            <v>Prior Lease:Avg. NNN Eff. Rent</v>
          </cell>
          <cell r="O76">
            <v>0</v>
          </cell>
          <cell r="P76">
            <v>0</v>
          </cell>
        </row>
        <row r="77">
          <cell r="A77" t="str">
            <v>Standard Lease Form:</v>
          </cell>
          <cell r="H77" t="str">
            <v>Y</v>
          </cell>
          <cell r="K77" t="str">
            <v>Rental Growth (rent leveled to rent leveled)</v>
          </cell>
          <cell r="P77" t="str">
            <v>n/a</v>
          </cell>
        </row>
        <row r="78">
          <cell r="A78" t="str">
            <v>Options: Type</v>
          </cell>
          <cell r="B78" t="str">
            <v>Not. Date</v>
          </cell>
          <cell r="D78" t="str">
            <v>End Date</v>
          </cell>
          <cell r="F78" t="str">
            <v>Opt. Date</v>
          </cell>
          <cell r="G78" t="str">
            <v>Opt End Date</v>
          </cell>
          <cell r="H78" t="str">
            <v>Option SF</v>
          </cell>
          <cell r="I78" t="str">
            <v>Opt. Rate SF</v>
          </cell>
          <cell r="K78" t="str">
            <v>Proposal vs Budg. TO Costs</v>
          </cell>
          <cell r="P78">
            <v>0.86622603188055924</v>
          </cell>
        </row>
        <row r="79">
          <cell r="A79" t="str">
            <v>renewel at year 5</v>
          </cell>
          <cell r="B79">
            <v>38290</v>
          </cell>
          <cell r="D79" t="str">
            <v/>
          </cell>
          <cell r="F79" t="str">
            <v/>
          </cell>
          <cell r="G79" t="str">
            <v/>
          </cell>
          <cell r="H79" t="str">
            <v/>
          </cell>
          <cell r="I79">
            <v>0</v>
          </cell>
          <cell r="K79" t="str">
            <v>Prior Lease:last lse yr NNN Eff. Rnt</v>
          </cell>
          <cell r="O79">
            <v>0</v>
          </cell>
          <cell r="P79">
            <v>0</v>
          </cell>
        </row>
        <row r="80">
          <cell r="A80" t="str">
            <v>renewel at year 10</v>
          </cell>
          <cell r="B80">
            <v>39994</v>
          </cell>
          <cell r="D80" t="str">
            <v/>
          </cell>
          <cell r="F80" t="str">
            <v/>
          </cell>
          <cell r="G80" t="str">
            <v/>
          </cell>
          <cell r="H80" t="str">
            <v/>
          </cell>
          <cell r="I80">
            <v>0</v>
          </cell>
          <cell r="K80" t="str">
            <v>Rental Growth (cash basis)</v>
          </cell>
          <cell r="P80" t="str">
            <v>n/a</v>
          </cell>
        </row>
        <row r="81">
          <cell r="A81" t="str">
            <v/>
          </cell>
          <cell r="B81" t="str">
            <v/>
          </cell>
          <cell r="D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</row>
        <row r="82">
          <cell r="A82" t="str">
            <v/>
          </cell>
          <cell r="B82" t="str">
            <v/>
          </cell>
          <cell r="D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K82" t="str">
            <v>Option Remarks:</v>
          </cell>
          <cell r="N82" t="str">
            <v/>
          </cell>
          <cell r="P82" t="e">
            <v>#VALUE!</v>
          </cell>
        </row>
        <row r="83">
          <cell r="A83" t="str">
            <v/>
          </cell>
          <cell r="B83" t="str">
            <v/>
          </cell>
          <cell r="D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K83" t="str">
            <v/>
          </cell>
        </row>
        <row r="84">
          <cell r="A84" t="str">
            <v>Comments:</v>
          </cell>
          <cell r="B84" t="str">
            <v>Annual rental adjustments on November 1, first time Nov. 1, 2001 according to CPI</v>
          </cell>
        </row>
        <row r="85">
          <cell r="B85" t="str">
            <v>Rent NLG 283,583.33 plus NLG 14,625 is due per December 1, 2000 for period December, January and February. Thereafter Q-rent is NLG 292,500 and NLG 14,625 for service costs.</v>
          </cell>
        </row>
        <row r="86">
          <cell r="B86" t="str">
            <v>Initial rent: warehouse NLG 130, mezzanine office NLG 200 and office NLG 200</v>
          </cell>
        </row>
        <row r="87">
          <cell r="A87" t="str">
            <v>Prepared By:</v>
          </cell>
          <cell r="H87" t="str">
            <v>Date</v>
          </cell>
          <cell r="K87" t="str">
            <v>Reviewed By:</v>
          </cell>
          <cell r="P87" t="str">
            <v>Date</v>
          </cell>
        </row>
        <row r="88">
          <cell r="A88" t="str">
            <v>Market Officer</v>
          </cell>
          <cell r="D88" t="str">
            <v>Roger Peters</v>
          </cell>
          <cell r="H88">
            <v>36871.53899641204</v>
          </cell>
          <cell r="K88" t="str">
            <v>Regional Head</v>
          </cell>
          <cell r="N88" t="str">
            <v>Jeffrey H. Schwartz</v>
          </cell>
          <cell r="P88" t="str">
            <v/>
          </cell>
        </row>
        <row r="89">
          <cell r="A89" t="str">
            <v>Leasing Agent</v>
          </cell>
          <cell r="D89" t="str">
            <v/>
          </cell>
          <cell r="H89" t="str">
            <v/>
          </cell>
          <cell r="K89" t="str">
            <v>Global Services</v>
          </cell>
          <cell r="N89" t="str">
            <v>Robin von Weiler</v>
          </cell>
          <cell r="P89" t="str">
            <v/>
          </cell>
        </row>
        <row r="90">
          <cell r="A90" t="str">
            <v>Other</v>
          </cell>
          <cell r="D90" t="str">
            <v/>
          </cell>
          <cell r="H90" t="str">
            <v/>
          </cell>
          <cell r="K90" t="str">
            <v>Asset Manager</v>
          </cell>
          <cell r="N90" t="str">
            <v>Jason Leith</v>
          </cell>
          <cell r="P90" t="str">
            <v/>
          </cell>
        </row>
      </sheetData>
      <sheetData sheetId="3" refreshError="1">
        <row r="2">
          <cell r="D2" t="str">
            <v>CUSTOMER CREDIT / PROFILE</v>
          </cell>
          <cell r="H2" t="str">
            <v xml:space="preserve"> </v>
          </cell>
        </row>
        <row r="3">
          <cell r="A3" t="str">
            <v>CUSTOMER  INFORMATION</v>
          </cell>
        </row>
        <row r="4">
          <cell r="A4" t="str">
            <v>ProLogis Trust</v>
          </cell>
        </row>
        <row r="5">
          <cell r="A5" t="str">
            <v>Customer Name:</v>
          </cell>
          <cell r="B5" t="str">
            <v>NCR</v>
          </cell>
          <cell r="E5" t="str">
            <v>Market:</v>
          </cell>
          <cell r="F5" t="str">
            <v>Rotterdam</v>
          </cell>
        </row>
        <row r="6">
          <cell r="A6" t="str">
            <v>Project/Building:</v>
          </cell>
          <cell r="B6" t="str">
            <v>03rtn00103</v>
          </cell>
          <cell r="F6" t="str">
            <v>Pool supplies/inventory</v>
          </cell>
        </row>
        <row r="7">
          <cell r="A7" t="str">
            <v>Market :</v>
          </cell>
          <cell r="B7" t="str">
            <v>Rotterdam</v>
          </cell>
        </row>
        <row r="8">
          <cell r="A8" t="str">
            <v>A.</v>
          </cell>
          <cell r="B8" t="str">
            <v xml:space="preserve">  Market:</v>
          </cell>
          <cell r="C8" t="str">
            <v>Year(s)</v>
          </cell>
        </row>
        <row r="9">
          <cell r="A9" t="str">
            <v>Financial Stmt Attchd(Y/N)</v>
          </cell>
          <cell r="B9" t="str">
            <v>No</v>
          </cell>
          <cell r="C9" t="str">
            <v>03rtn00103</v>
          </cell>
          <cell r="E9" t="str">
            <v xml:space="preserve">Lease Guaranty   </v>
          </cell>
          <cell r="F9" t="str">
            <v>No</v>
          </cell>
        </row>
        <row r="10">
          <cell r="A10" t="str">
            <v>Audited Statement(Yes/No)</v>
          </cell>
          <cell r="B10" t="str">
            <v>No</v>
          </cell>
          <cell r="C10" t="str">
            <v>NCR</v>
          </cell>
          <cell r="E10" t="str">
            <v xml:space="preserve">Proposed Security Deposit </v>
          </cell>
          <cell r="F10">
            <v>388034.27956989245</v>
          </cell>
        </row>
        <row r="11">
          <cell r="A11" t="str">
            <v>D &amp; B Attached  (Yes/No)</v>
          </cell>
          <cell r="B11" t="str">
            <v>No</v>
          </cell>
          <cell r="C11">
            <v>0</v>
          </cell>
          <cell r="E11" t="str">
            <v xml:space="preserve">Payment History Attached for Renewal </v>
          </cell>
        </row>
        <row r="12">
          <cell r="A12" t="str">
            <v>E.</v>
          </cell>
          <cell r="B12" t="str">
            <v xml:space="preserve">  Name of contact person for environmental information:</v>
          </cell>
          <cell r="C12" t="str">
            <v xml:space="preserve"> </v>
          </cell>
          <cell r="F12" t="str">
            <v>Yes</v>
          </cell>
        </row>
        <row r="13">
          <cell r="A13" t="str">
            <v>Comments</v>
          </cell>
          <cell r="B13" t="str">
            <v xml:space="preserve">  Contact/Site Inspection Date:</v>
          </cell>
          <cell r="C13" t="str">
            <v xml:space="preserve"> </v>
          </cell>
          <cell r="F13" t="str">
            <v>No</v>
          </cell>
          <cell r="G13" t="str">
            <v xml:space="preserve"> </v>
          </cell>
        </row>
        <row r="14">
          <cell r="A14" t="str">
            <v>Annual rental adjustments on November 1, first time Nov. 1, 2001 according to CPI</v>
          </cell>
          <cell r="B14" t="str">
            <v xml:space="preserve">  General description of principal on-site activity:</v>
          </cell>
          <cell r="C14" t="str">
            <v xml:space="preserve"> </v>
          </cell>
        </row>
        <row r="15">
          <cell r="A15" t="str">
            <v>Rent NLG 283,583.33 plus NLG 14,625 is due per December 1, 2000 for period December, January and February. Thereafter Q-rent is NLG 292,500 and NLG 14,625 for service costs.</v>
          </cell>
          <cell r="C15" t="str">
            <v xml:space="preserve"> </v>
          </cell>
        </row>
        <row r="16">
          <cell r="A16" t="str">
            <v>Initial rent: warehouse NLG 130, mezzanine office NLG 200 and office NLG 200</v>
          </cell>
          <cell r="B16" t="str">
            <v>Indicate which, if any, of the activities listed below are present on-site (check all that apply):</v>
          </cell>
        </row>
        <row r="17">
          <cell r="A17" t="str">
            <v xml:space="preserve"> </v>
          </cell>
          <cell r="B17" t="str">
            <v xml:space="preserve">Warehouse Distribution  </v>
          </cell>
          <cell r="G17" t="str">
            <v xml:space="preserve">Professional Office  </v>
          </cell>
        </row>
        <row r="18">
          <cell r="B18" t="str">
            <v xml:space="preserve">Vehicle Maintenance  </v>
          </cell>
          <cell r="G18" t="str">
            <v xml:space="preserve">Machining  </v>
          </cell>
        </row>
        <row r="19">
          <cell r="A19" t="str">
            <v>CUSTOMER INTERVIEW</v>
          </cell>
          <cell r="B19" t="str">
            <v xml:space="preserve">Metal Fabrication  </v>
          </cell>
          <cell r="G19" t="str">
            <v xml:space="preserve">Printing  </v>
          </cell>
          <cell r="H19" t="str">
            <v xml:space="preserve"> </v>
          </cell>
        </row>
        <row r="20">
          <cell r="B20" t="str">
            <v xml:space="preserve">Plating  </v>
          </cell>
          <cell r="G20" t="str">
            <v xml:space="preserve">Equipment Repair  </v>
          </cell>
        </row>
        <row r="21">
          <cell r="A21" t="str">
            <v>Customer Contact:</v>
          </cell>
          <cell r="B21" t="str">
            <v xml:space="preserve"> </v>
          </cell>
          <cell r="E21" t="str">
            <v xml:space="preserve">Sample Interview Questions:   </v>
          </cell>
          <cell r="F21" t="str">
            <v>Future Business Prospects</v>
          </cell>
          <cell r="G21" t="str">
            <v xml:space="preserve">Parts Cleaning/Degreasing  </v>
          </cell>
        </row>
        <row r="22">
          <cell r="A22" t="str">
            <v>Customer Phone #:</v>
          </cell>
          <cell r="B22" t="str">
            <v xml:space="preserve">Electronics Assembly  </v>
          </cell>
          <cell r="F22" t="str">
            <v>Industry Trends</v>
          </cell>
          <cell r="G22" t="str">
            <v xml:space="preserve">Circuit Board Manufacturing  </v>
          </cell>
        </row>
        <row r="23">
          <cell r="A23" t="str">
            <v>Tax ID/SSN:</v>
          </cell>
          <cell r="B23" t="str">
            <v xml:space="preserve">Furniture Manufacturing/Repair  </v>
          </cell>
          <cell r="F23" t="str">
            <v>Industry Competition</v>
          </cell>
          <cell r="G23" t="str">
            <v xml:space="preserve">Plastic Manufacturing/Molding  </v>
          </cell>
        </row>
        <row r="24">
          <cell r="A24" t="str">
            <v>Operations:</v>
          </cell>
          <cell r="B24" t="str">
            <v>National _______ Regional ______ Local ______</v>
          </cell>
          <cell r="F24" t="str">
            <v>Background of  Principal</v>
          </cell>
          <cell r="G24" t="str">
            <v xml:space="preserve">Dry Cleaning  </v>
          </cell>
        </row>
        <row r="25">
          <cell r="A25" t="str">
            <v>Age of Business:</v>
          </cell>
          <cell r="F25" t="str">
            <v>Key Customers</v>
          </cell>
          <cell r="G25" t="str">
            <v xml:space="preserve">Other Manufacturing (please describe)  </v>
          </cell>
        </row>
        <row r="26">
          <cell r="A26" t="str">
            <v xml:space="preserve">ADA Requirement:   </v>
          </cell>
          <cell r="B26" t="str">
            <v>Public Accommodation  Yes ______  No _______</v>
          </cell>
          <cell r="E26" t="str">
            <v xml:space="preserve"> </v>
          </cell>
          <cell r="F26" t="str">
            <v>Previous Bankruptcy</v>
          </cell>
        </row>
        <row r="27">
          <cell r="E27" t="str">
            <v xml:space="preserve"> </v>
          </cell>
        </row>
        <row r="28">
          <cell r="A28" t="str">
            <v>Interview Notes</v>
          </cell>
          <cell r="B28" t="str">
            <v xml:space="preserve"> </v>
          </cell>
          <cell r="E28" t="str">
            <v xml:space="preserve"> </v>
          </cell>
        </row>
        <row r="29">
          <cell r="A29" t="str">
            <v>I.</v>
          </cell>
          <cell r="B29" t="str">
            <v xml:space="preserve"> </v>
          </cell>
        </row>
        <row r="30">
          <cell r="B30" t="str">
            <v xml:space="preserve"> </v>
          </cell>
          <cell r="E30" t="str">
            <v>Date:</v>
          </cell>
        </row>
        <row r="31">
          <cell r="B31" t="str">
            <v/>
          </cell>
        </row>
        <row r="32">
          <cell r="B32" t="str">
            <v xml:space="preserve"> </v>
          </cell>
        </row>
        <row r="33">
          <cell r="A33" t="str">
            <v>1.</v>
          </cell>
          <cell r="B33" t="str">
            <v>Are hazardous materials and/or chemicals present on-site?</v>
          </cell>
          <cell r="G33" t="str">
            <v>Yes / No</v>
          </cell>
        </row>
        <row r="34">
          <cell r="A34" t="str">
            <v>2.</v>
          </cell>
          <cell r="B34" t="str">
            <v>Is industrial waste (wastewater, sludge, waste oils, hazardous waste or</v>
          </cell>
        </row>
        <row r="35">
          <cell r="A35" t="str">
            <v>BANK REFERENCE</v>
          </cell>
          <cell r="B35" t="str">
            <v xml:space="preserve">  other non-domestic trash) generated by the customer?</v>
          </cell>
          <cell r="E35" t="str">
            <v>PREVIOUS LANDLORD REFERENCE</v>
          </cell>
          <cell r="G35" t="str">
            <v>Yes / No</v>
          </cell>
        </row>
        <row r="36">
          <cell r="A36" t="str">
            <v>3.</v>
          </cell>
          <cell r="B36" t="str">
            <v>Are any of these type(s) of hazardous materials and/or chemicals used or</v>
          </cell>
        </row>
        <row r="37">
          <cell r="A37" t="str">
            <v>Bank Reference:</v>
          </cell>
          <cell r="B37" t="str">
            <v xml:space="preserve"> </v>
          </cell>
          <cell r="E37" t="str">
            <v>Landlord Reference:</v>
          </cell>
          <cell r="G37" t="str">
            <v>Yes / No</v>
          </cell>
        </row>
        <row r="38">
          <cell r="A38" t="str">
            <v>Contact / Phone Number:</v>
          </cell>
          <cell r="B38" t="str">
            <v xml:space="preserve"> </v>
          </cell>
          <cell r="E38" t="str">
            <v>Contact / Phone Number:</v>
          </cell>
        </row>
        <row r="39">
          <cell r="A39" t="str">
            <v>Years of Relationship:</v>
          </cell>
          <cell r="B39" t="str">
            <v xml:space="preserve"> </v>
          </cell>
          <cell r="E39" t="str">
            <v>Years of Relationship:</v>
          </cell>
          <cell r="G39" t="str">
            <v xml:space="preserve">Paints  </v>
          </cell>
        </row>
        <row r="40">
          <cell r="A40" t="str">
            <v>Payment History:</v>
          </cell>
          <cell r="E40" t="str">
            <v>Payment History:</v>
          </cell>
          <cell r="G40" t="str">
            <v xml:space="preserve">Caustics  </v>
          </cell>
        </row>
        <row r="41">
          <cell r="A41" t="str">
            <v>Average Balance:</v>
          </cell>
          <cell r="B41" t="str">
            <v xml:space="preserve"> </v>
          </cell>
          <cell r="E41" t="str">
            <v>Reason for Moving:</v>
          </cell>
          <cell r="G41" t="str">
            <v xml:space="preserve">Metals  </v>
          </cell>
        </row>
        <row r="42">
          <cell r="A42" t="str">
            <v>Loans Outstanding:</v>
          </cell>
          <cell r="B42" t="str">
            <v xml:space="preserve"> </v>
          </cell>
          <cell r="E42" t="str">
            <v>Comments:</v>
          </cell>
          <cell r="G42" t="str">
            <v xml:space="preserve">Non-Chlorinated Solvents  </v>
          </cell>
        </row>
        <row r="43">
          <cell r="A43" t="str">
            <v>Comments:</v>
          </cell>
          <cell r="B43" t="str">
            <v xml:space="preserve"> </v>
          </cell>
          <cell r="G43" t="str">
            <v xml:space="preserve">Chlorinated Solvents  </v>
          </cell>
        </row>
        <row r="44">
          <cell r="B44" t="str">
            <v xml:space="preserve"> </v>
          </cell>
          <cell r="G44" t="str">
            <v xml:space="preserve">Petroleum  </v>
          </cell>
        </row>
        <row r="45">
          <cell r="G45" t="str">
            <v xml:space="preserve">Other (please list)  </v>
          </cell>
        </row>
        <row r="46">
          <cell r="A46" t="str">
            <v>TRADE REFERENCES</v>
          </cell>
          <cell r="E46" t="str">
            <v>OTHER REFERENCES</v>
          </cell>
        </row>
        <row r="48">
          <cell r="A48" t="str">
            <v>Reference Name:</v>
          </cell>
          <cell r="B48" t="str">
            <v xml:space="preserve"> </v>
          </cell>
          <cell r="E48" t="str">
            <v>Reference Name:</v>
          </cell>
        </row>
        <row r="49">
          <cell r="A49" t="str">
            <v>Contact / Phone Number:</v>
          </cell>
          <cell r="B49" t="str">
            <v xml:space="preserve"> </v>
          </cell>
          <cell r="E49" t="str">
            <v>Contact / Phone Number:</v>
          </cell>
          <cell r="G49" t="str">
            <v>Yes / No</v>
          </cell>
        </row>
        <row r="50">
          <cell r="A50" t="str">
            <v>Years of Relationship:</v>
          </cell>
          <cell r="B50" t="str">
            <v xml:space="preserve"> </v>
          </cell>
          <cell r="E50" t="str">
            <v>Years of Relationship:</v>
          </cell>
        </row>
        <row r="51">
          <cell r="A51" t="str">
            <v>Comments:</v>
          </cell>
          <cell r="B51" t="str">
            <v xml:space="preserve"> </v>
          </cell>
          <cell r="E51" t="str">
            <v>Comments:</v>
          </cell>
          <cell r="G51" t="str">
            <v>Yes / No</v>
          </cell>
        </row>
        <row r="53">
          <cell r="G53" t="str">
            <v xml:space="preserve">Hazardous Waste  </v>
          </cell>
        </row>
        <row r="54">
          <cell r="A54" t="str">
            <v>RECOMMENDATION</v>
          </cell>
          <cell r="C54" t="str">
            <v xml:space="preserve"> </v>
          </cell>
          <cell r="G54" t="str">
            <v xml:space="preserve">Sludge  </v>
          </cell>
        </row>
        <row r="55">
          <cell r="G55" t="str">
            <v xml:space="preserve">Wastewater  </v>
          </cell>
        </row>
        <row r="56">
          <cell r="A56" t="str">
            <v xml:space="preserve"> </v>
          </cell>
          <cell r="G56" t="str">
            <v xml:space="preserve">Waste Oil  </v>
          </cell>
        </row>
        <row r="57">
          <cell r="G57" t="str">
            <v xml:space="preserve">Non Hazardous Solid Waste  </v>
          </cell>
        </row>
        <row r="59">
          <cell r="A59" t="str">
            <v>6.</v>
          </cell>
          <cell r="B59" t="str">
            <v>Is the quantity of hazardous waste or waste oil generated greater than 10</v>
          </cell>
        </row>
        <row r="60">
          <cell r="B60" t="str">
            <v xml:space="preserve">  drums or 500 gallons? (If no hazardous waste or waste oil is generated, check NA)</v>
          </cell>
          <cell r="G60" t="str">
            <v>Yes / No / NA</v>
          </cell>
        </row>
        <row r="62">
          <cell r="A62" t="str">
            <v xml:space="preserve"> </v>
          </cell>
          <cell r="B62" t="str">
            <v>Is the general appearance (i.e. sloppiness, cleanliness) of the customer</v>
          </cell>
          <cell r="C62" t="str">
            <v xml:space="preserve"> </v>
          </cell>
        </row>
        <row r="63">
          <cell r="B63" t="str">
            <v xml:space="preserve">  space indicative of poor housekeeping practices? (for new customers mark NA)</v>
          </cell>
          <cell r="G63" t="str">
            <v>Yes / No / NA</v>
          </cell>
        </row>
        <row r="64">
          <cell r="A64" t="str">
            <v>Field Approval</v>
          </cell>
          <cell r="B64" t="str">
            <v>Market Officer</v>
          </cell>
          <cell r="C64">
            <v>0</v>
          </cell>
          <cell r="E64" t="str">
            <v>Asset Mgmt Review</v>
          </cell>
        </row>
        <row r="65">
          <cell r="A65" t="str">
            <v>8.</v>
          </cell>
          <cell r="B65" t="str">
            <v>Leasing Agent</v>
          </cell>
          <cell r="C65">
            <v>0</v>
          </cell>
          <cell r="E65" t="str">
            <v>Analyst</v>
          </cell>
        </row>
        <row r="66">
          <cell r="B66" t="str">
            <v>Date</v>
          </cell>
          <cell r="C66">
            <v>36871.53899641204</v>
          </cell>
          <cell r="E66" t="str">
            <v xml:space="preserve">Date                   </v>
          </cell>
          <cell r="G66" t="str">
            <v>Yes / No</v>
          </cell>
        </row>
        <row r="68">
          <cell r="A68" t="str">
            <v>9.</v>
          </cell>
          <cell r="B68" t="str">
            <v>Is a floor drain present within chemical handling, hazardous material storage, or waste storage area(s)?</v>
          </cell>
          <cell r="G68" t="str">
            <v>Yes / No</v>
          </cell>
        </row>
      </sheetData>
      <sheetData sheetId="4" refreshError="1">
        <row r="1">
          <cell r="A1" t="str">
            <v>CALCULATION OF PREVIOUS CUSTOMER'S NNN RENT</v>
          </cell>
        </row>
        <row r="4">
          <cell r="A4" t="str">
            <v>ProLogis Trust</v>
          </cell>
        </row>
        <row r="5">
          <cell r="A5" t="str">
            <v>CUSTOMER ENVIRONMENTAL AWARENESS PROGRAM</v>
          </cell>
          <cell r="E5" t="str">
            <v>Market:</v>
          </cell>
          <cell r="F5" t="str">
            <v>Rotterdam</v>
          </cell>
        </row>
        <row r="6">
          <cell r="A6" t="str">
            <v>Customer Data Summary Sheet</v>
          </cell>
        </row>
        <row r="7">
          <cell r="A7" t="str">
            <v>Bldg/Unit #</v>
          </cell>
          <cell r="B7" t="str">
            <v>03rtn00103</v>
          </cell>
          <cell r="F7" t="str">
            <v>Bldg/Unit #</v>
          </cell>
          <cell r="G7" t="str">
            <v>Not applicable</v>
          </cell>
        </row>
        <row r="8">
          <cell r="A8" t="str">
            <v>A.</v>
          </cell>
          <cell r="B8" t="str">
            <v xml:space="preserve">  Market:</v>
          </cell>
          <cell r="C8" t="str">
            <v>Rotterdam</v>
          </cell>
          <cell r="F8" t="str">
            <v>Previous Customer</v>
          </cell>
          <cell r="G8" t="str">
            <v>Not applicable</v>
          </cell>
        </row>
        <row r="9">
          <cell r="A9" t="str">
            <v>B.</v>
          </cell>
          <cell r="B9" t="str">
            <v xml:space="preserve">  Building:</v>
          </cell>
          <cell r="C9" t="str">
            <v>03rtn00103</v>
          </cell>
          <cell r="F9" t="str">
            <v>Lease Type</v>
          </cell>
          <cell r="G9" t="str">
            <v>Not applicable</v>
          </cell>
        </row>
        <row r="10">
          <cell r="A10" t="str">
            <v>C.</v>
          </cell>
          <cell r="B10" t="str">
            <v xml:space="preserve">  Customer:</v>
          </cell>
          <cell r="C10" t="str">
            <v>NCR</v>
          </cell>
          <cell r="F10" t="str">
            <v>Square Feet</v>
          </cell>
          <cell r="G10" t="str">
            <v>Not applicable</v>
          </cell>
        </row>
        <row r="11">
          <cell r="A11" t="str">
            <v>D.</v>
          </cell>
          <cell r="B11" t="str">
            <v xml:space="preserve">  Address/Unit:</v>
          </cell>
          <cell r="C11">
            <v>0</v>
          </cell>
        </row>
        <row r="12">
          <cell r="A12" t="str">
            <v>E.</v>
          </cell>
          <cell r="B12" t="str">
            <v xml:space="preserve">  Name of contact person for environmental information:</v>
          </cell>
          <cell r="C12" t="str">
            <v xml:space="preserve"> </v>
          </cell>
          <cell r="F12" t="str">
            <v>Start Date</v>
          </cell>
          <cell r="G12" t="str">
            <v>Not applicable</v>
          </cell>
          <cell r="H12" t="str">
            <v>(last transaction start date)</v>
          </cell>
        </row>
        <row r="13">
          <cell r="A13" t="str">
            <v>F.</v>
          </cell>
          <cell r="B13" t="str">
            <v xml:space="preserve">  Contact/Site Inspection Date:</v>
          </cell>
          <cell r="C13" t="str">
            <v xml:space="preserve"> </v>
          </cell>
          <cell r="F13" t="str">
            <v>Termination Date</v>
          </cell>
          <cell r="G13" t="str">
            <v>Not applicable</v>
          </cell>
          <cell r="H13" t="str">
            <v>(termination date incl. early term)</v>
          </cell>
        </row>
        <row r="14">
          <cell r="A14" t="str">
            <v>G.</v>
          </cell>
          <cell r="B14" t="str">
            <v xml:space="preserve">  General description of principal on-site activity:</v>
          </cell>
          <cell r="C14" t="str">
            <v xml:space="preserve"> </v>
          </cell>
          <cell r="F14" t="str">
            <v>Term</v>
          </cell>
          <cell r="G14" t="str">
            <v>Not applicable</v>
          </cell>
          <cell r="H14" t="str">
            <v>(must be 12 months or more)</v>
          </cell>
        </row>
        <row r="15">
          <cell r="C15" t="str">
            <v xml:space="preserve"> </v>
          </cell>
        </row>
        <row r="16">
          <cell r="A16" t="str">
            <v>H.</v>
          </cell>
          <cell r="B16" t="str">
            <v>Indicate which, if any, of the activities listed below are present on-site (check all that apply):</v>
          </cell>
          <cell r="F16" t="str">
            <v>Term</v>
          </cell>
          <cell r="G16" t="str">
            <v>Monthly</v>
          </cell>
        </row>
        <row r="17">
          <cell r="A17" t="str">
            <v>Dates or Mos</v>
          </cell>
          <cell r="B17" t="str">
            <v xml:space="preserve">Warehouse Distribution  </v>
          </cell>
          <cell r="C17" t="str">
            <v># Mos</v>
          </cell>
          <cell r="D17" t="str">
            <v>Extended</v>
          </cell>
          <cell r="F17" t="str">
            <v>Dates or Mos</v>
          </cell>
          <cell r="G17" t="str">
            <v xml:space="preserve">Professional Office  </v>
          </cell>
          <cell r="H17" t="str">
            <v># Mos</v>
          </cell>
        </row>
        <row r="18">
          <cell r="A18" t="str">
            <v>1-12</v>
          </cell>
          <cell r="B18" t="str">
            <v xml:space="preserve">Vehicle Maintenance  </v>
          </cell>
          <cell r="D18">
            <v>0</v>
          </cell>
          <cell r="G18" t="str">
            <v xml:space="preserve">Machining  </v>
          </cell>
        </row>
        <row r="19">
          <cell r="A19" t="str">
            <v>13-24</v>
          </cell>
          <cell r="B19" t="str">
            <v xml:space="preserve">Metal Fabrication  </v>
          </cell>
          <cell r="D19">
            <v>0</v>
          </cell>
          <cell r="G19" t="str">
            <v xml:space="preserve">Printing  </v>
          </cell>
          <cell r="H19" t="str">
            <v xml:space="preserve"> </v>
          </cell>
        </row>
        <row r="20">
          <cell r="A20" t="str">
            <v>25-36</v>
          </cell>
          <cell r="B20" t="str">
            <v xml:space="preserve">Plating  </v>
          </cell>
          <cell r="D20">
            <v>0</v>
          </cell>
          <cell r="G20" t="str">
            <v xml:space="preserve">Equipment Repair  </v>
          </cell>
        </row>
        <row r="21">
          <cell r="B21" t="str">
            <v xml:space="preserve">Painting  </v>
          </cell>
          <cell r="D21">
            <v>0</v>
          </cell>
          <cell r="G21" t="str">
            <v xml:space="preserve">Parts Cleaning/Degreasing  </v>
          </cell>
        </row>
        <row r="22">
          <cell r="B22" t="str">
            <v xml:space="preserve">Electronics Assembly  </v>
          </cell>
          <cell r="D22">
            <v>0</v>
          </cell>
          <cell r="G22" t="str">
            <v xml:space="preserve">Circuit Board Manufacturing  </v>
          </cell>
        </row>
        <row r="23">
          <cell r="B23" t="str">
            <v xml:space="preserve">Furniture Manufacturing/Repair  </v>
          </cell>
          <cell r="D23">
            <v>0</v>
          </cell>
          <cell r="G23" t="str">
            <v xml:space="preserve">Plastic Manufacturing/Molding  </v>
          </cell>
        </row>
        <row r="24">
          <cell r="B24" t="str">
            <v xml:space="preserve">Hazardous Material/Chemical Mixing, Blending or Re-Packaging  </v>
          </cell>
          <cell r="D24">
            <v>0</v>
          </cell>
          <cell r="G24" t="str">
            <v xml:space="preserve">Dry Cleaning  </v>
          </cell>
        </row>
        <row r="25">
          <cell r="D25">
            <v>0</v>
          </cell>
          <cell r="G25" t="str">
            <v xml:space="preserve">Other Manufacturing (please describe)  </v>
          </cell>
        </row>
        <row r="26">
          <cell r="D26">
            <v>0</v>
          </cell>
          <cell r="E26" t="str">
            <v xml:space="preserve"> </v>
          </cell>
        </row>
        <row r="27">
          <cell r="D27">
            <v>0</v>
          </cell>
          <cell r="E27" t="str">
            <v xml:space="preserve"> </v>
          </cell>
        </row>
        <row r="28">
          <cell r="D28">
            <v>0</v>
          </cell>
          <cell r="E28" t="str">
            <v xml:space="preserve"> </v>
          </cell>
        </row>
        <row r="29">
          <cell r="A29" t="str">
            <v>I.</v>
          </cell>
          <cell r="B29" t="str">
            <v>Completed by:</v>
          </cell>
          <cell r="D29">
            <v>0</v>
          </cell>
        </row>
        <row r="30">
          <cell r="B30" t="str">
            <v xml:space="preserve"> </v>
          </cell>
          <cell r="D30">
            <v>0</v>
          </cell>
          <cell r="E30" t="str">
            <v>Date:</v>
          </cell>
        </row>
        <row r="31">
          <cell r="B31" t="str">
            <v/>
          </cell>
          <cell r="D31">
            <v>0</v>
          </cell>
        </row>
        <row r="32">
          <cell r="D32">
            <v>0</v>
          </cell>
        </row>
        <row r="33">
          <cell r="A33" t="str">
            <v>1.</v>
          </cell>
          <cell r="B33" t="str">
            <v>Are hazardous materials and/or chemicals present on-site?</v>
          </cell>
          <cell r="D33">
            <v>0</v>
          </cell>
          <cell r="F33" t="str">
            <v>Less Original Above Standard TI (enter as negative)</v>
          </cell>
          <cell r="G33" t="str">
            <v>Yes / No</v>
          </cell>
        </row>
        <row r="34">
          <cell r="A34" t="str">
            <v>2.</v>
          </cell>
          <cell r="B34" t="str">
            <v>Is industrial waste (wastewater, sludge, waste oils, hazardous waste or</v>
          </cell>
          <cell r="G34" t="str">
            <v xml:space="preserve"> </v>
          </cell>
        </row>
        <row r="35">
          <cell r="A35" t="str">
            <v>Totals</v>
          </cell>
          <cell r="B35" t="str">
            <v xml:space="preserve">  other non-domestic trash) generated by the customer?</v>
          </cell>
          <cell r="C35">
            <v>0</v>
          </cell>
          <cell r="D35">
            <v>0</v>
          </cell>
          <cell r="F35" t="str">
            <v>Totals</v>
          </cell>
          <cell r="G35" t="str">
            <v>Yes / No</v>
          </cell>
          <cell r="H35">
            <v>0</v>
          </cell>
        </row>
        <row r="36">
          <cell r="A36" t="str">
            <v>3.</v>
          </cell>
          <cell r="B36" t="str">
            <v>Are any of these type(s) of hazardous materials and/or chemicals used or</v>
          </cell>
        </row>
        <row r="37">
          <cell r="A37" t="str">
            <v>Per Square Foot</v>
          </cell>
          <cell r="B37" t="str">
            <v xml:space="preserve">  stored on-site?</v>
          </cell>
          <cell r="D37">
            <v>0</v>
          </cell>
          <cell r="E37" t="str">
            <v>(If yes, check all that apply)</v>
          </cell>
          <cell r="F37" t="str">
            <v>Per Square Foot</v>
          </cell>
          <cell r="G37" t="str">
            <v>Yes / No</v>
          </cell>
        </row>
        <row r="39">
          <cell r="A39" t="str">
            <v>Less Stops</v>
          </cell>
          <cell r="B39" t="str">
            <v>Total Dollars</v>
          </cell>
          <cell r="C39" t="str">
            <v>Per SF</v>
          </cell>
          <cell r="F39" t="str">
            <v>Less Stops</v>
          </cell>
          <cell r="G39" t="str">
            <v xml:space="preserve">Paints  </v>
          </cell>
          <cell r="H39" t="str">
            <v>Per SF</v>
          </cell>
        </row>
        <row r="40">
          <cell r="A40" t="str">
            <v>Taxes</v>
          </cell>
          <cell r="B40">
            <v>9531.25</v>
          </cell>
          <cell r="C40">
            <v>0.25</v>
          </cell>
          <cell r="D40">
            <v>0</v>
          </cell>
          <cell r="F40" t="str">
            <v>Taxes</v>
          </cell>
          <cell r="G40" t="str">
            <v xml:space="preserve">Caustics  </v>
          </cell>
          <cell r="H40">
            <v>0</v>
          </cell>
        </row>
        <row r="41">
          <cell r="A41" t="str">
            <v>Insurance</v>
          </cell>
          <cell r="B41">
            <v>1525</v>
          </cell>
          <cell r="C41">
            <v>0.04</v>
          </cell>
          <cell r="D41">
            <v>0</v>
          </cell>
          <cell r="F41" t="str">
            <v>Insurance</v>
          </cell>
          <cell r="G41" t="str">
            <v xml:space="preserve">Metals  </v>
          </cell>
          <cell r="H41">
            <v>0</v>
          </cell>
        </row>
        <row r="42">
          <cell r="A42" t="str">
            <v>CAM</v>
          </cell>
          <cell r="B42">
            <v>10675.000000000002</v>
          </cell>
          <cell r="C42">
            <v>0.28000000000000003</v>
          </cell>
          <cell r="D42">
            <v>0</v>
          </cell>
          <cell r="F42" t="str">
            <v>CAM</v>
          </cell>
          <cell r="G42" t="str">
            <v xml:space="preserve">Non-Chlorinated Solvents  </v>
          </cell>
          <cell r="H42">
            <v>0</v>
          </cell>
        </row>
        <row r="43">
          <cell r="A43" t="str">
            <v>Other</v>
          </cell>
          <cell r="C43">
            <v>0</v>
          </cell>
          <cell r="D43">
            <v>0</v>
          </cell>
          <cell r="F43" t="str">
            <v>Other</v>
          </cell>
          <cell r="G43" t="str">
            <v xml:space="preserve">Chlorinated Solvents  </v>
          </cell>
          <cell r="H43">
            <v>0</v>
          </cell>
        </row>
        <row r="44">
          <cell r="G44" t="str">
            <v xml:space="preserve">Petroleum  </v>
          </cell>
        </row>
        <row r="45">
          <cell r="A45" t="str">
            <v>Per Square Foot per Year NNN</v>
          </cell>
          <cell r="D45">
            <v>0</v>
          </cell>
          <cell r="F45" t="str">
            <v>Per Square Foot per Year NNN</v>
          </cell>
          <cell r="G45" t="str">
            <v xml:space="preserve">Other (please list)  </v>
          </cell>
        </row>
        <row r="48">
          <cell r="A48" t="str">
            <v>4.</v>
          </cell>
          <cell r="B48" t="str">
            <v>Is the maximum quantity of hazardous materials and/or chemicals stored</v>
          </cell>
          <cell r="D48">
            <v>0</v>
          </cell>
        </row>
        <row r="49">
          <cell r="B49" t="str">
            <v xml:space="preserve">  on-site at any one time greater than 10 drums or 500 gallons?</v>
          </cell>
          <cell r="G49" t="str">
            <v>Yes / No</v>
          </cell>
        </row>
        <row r="50">
          <cell r="A50" t="str">
            <v>Instructions:</v>
          </cell>
        </row>
        <row r="51">
          <cell r="A51" t="str">
            <v>5.</v>
          </cell>
          <cell r="B51" t="str">
            <v>Are any of these type(s) of industrial waste generated?</v>
          </cell>
          <cell r="E51" t="str">
            <v>(If yes, check all that apply)</v>
          </cell>
          <cell r="G51" t="str">
            <v>Yes / No</v>
          </cell>
        </row>
        <row r="52">
          <cell r="A52" t="str">
            <v xml:space="preserve">     a.  Prior transaction (lease) in unit unless the lease or occupancy was less than 1 year, in that case go to the next prior tenant until you find a lease over 1 year.</v>
          </cell>
        </row>
        <row r="53">
          <cell r="A53" t="str">
            <v xml:space="preserve">     b.  The prior tenant can be the same as current customer when a renewal, constraction or expansion occurs.</v>
          </cell>
          <cell r="G53" t="str">
            <v xml:space="preserve">Hazardous Waste  </v>
          </cell>
        </row>
        <row r="54">
          <cell r="A54" t="str">
            <v>2. If current customer takes more than one unit, input previous customer's in units being absorbed by current customer.  The above calculation allows for weighted</v>
          </cell>
          <cell r="G54" t="str">
            <v xml:space="preserve">Sludge  </v>
          </cell>
        </row>
        <row r="55">
          <cell r="A55" t="str">
            <v xml:space="preserve">     average of 2 units.</v>
          </cell>
          <cell r="G55" t="str">
            <v xml:space="preserve">Wastewater  </v>
          </cell>
        </row>
        <row r="56">
          <cell r="G56" t="str">
            <v xml:space="preserve">Waste Oil  </v>
          </cell>
        </row>
        <row r="57">
          <cell r="G57" t="str">
            <v xml:space="preserve">Non Hazardous Solid Waste  </v>
          </cell>
        </row>
        <row r="59">
          <cell r="A59" t="str">
            <v>6.</v>
          </cell>
          <cell r="B59" t="str">
            <v>Is the quantity of hazardous waste or waste oil generated greater than 10</v>
          </cell>
        </row>
        <row r="60">
          <cell r="B60" t="str">
            <v xml:space="preserve">  drums or 500 gallons? (If no hazardous waste or waste oil is generated, check NA)</v>
          </cell>
          <cell r="G60" t="str">
            <v>Yes / No / NA</v>
          </cell>
        </row>
        <row r="62">
          <cell r="A62" t="str">
            <v>7.</v>
          </cell>
          <cell r="B62" t="str">
            <v>Is the general appearance (i.e. sloppiness, cleanliness) of the customer</v>
          </cell>
        </row>
        <row r="63">
          <cell r="B63" t="str">
            <v xml:space="preserve">  space indicative of poor housekeeping practices? (for new customers mark NA)</v>
          </cell>
          <cell r="G63" t="str">
            <v>Yes / No / NA</v>
          </cell>
        </row>
        <row r="65">
          <cell r="A65" t="str">
            <v>8.</v>
          </cell>
          <cell r="B65" t="str">
            <v xml:space="preserve">Is there or will there be on-site processing, blending, mixing, or re-packaging of hazardous </v>
          </cell>
        </row>
        <row r="66">
          <cell r="B66" t="str">
            <v xml:space="preserve">  chemicals and/or chemicals?</v>
          </cell>
          <cell r="G66" t="str">
            <v>Yes / No</v>
          </cell>
        </row>
        <row r="68">
          <cell r="A68" t="str">
            <v>9.</v>
          </cell>
          <cell r="B68" t="str">
            <v>Is a floor drain present within chemical handling, hazardous material storage, or waste storage area(s)?</v>
          </cell>
          <cell r="G68" t="str">
            <v>Yes / No</v>
          </cell>
        </row>
        <row r="70">
          <cell r="A70" t="str">
            <v>10.</v>
          </cell>
          <cell r="B70" t="str">
            <v>Does on-site treatment of industrial waste occur or does the customer transport hazardous waste?</v>
          </cell>
          <cell r="G70" t="str">
            <v>Yes / No</v>
          </cell>
        </row>
        <row r="72">
          <cell r="A72" t="str">
            <v>COMMENTS</v>
          </cell>
        </row>
      </sheetData>
      <sheetData sheetId="5" refreshError="1">
        <row r="1">
          <cell r="A1" t="str">
            <v>CALCULATION OF PREVIOUS CUSTOMER'S NNN RENT</v>
          </cell>
          <cell r="B1" t="str">
            <v>ProLogis Trust</v>
          </cell>
        </row>
        <row r="2">
          <cell r="B2" t="str">
            <v>Informational attachment</v>
          </cell>
        </row>
        <row r="4">
          <cell r="A4" t="str">
            <v>Foreword:</v>
          </cell>
        </row>
        <row r="5">
          <cell r="E5" t="str">
            <v>Market:</v>
          </cell>
          <cell r="F5" t="str">
            <v>Rotterdam</v>
          </cell>
        </row>
        <row r="6">
          <cell r="A6" t="str">
            <v>Attached is a working draft of the new Lease Guideline sheet that accompanies all new leases for ProLogis</v>
          </cell>
        </row>
        <row r="7">
          <cell r="A7" t="str">
            <v>Bldg/Unit #</v>
          </cell>
          <cell r="B7" t="str">
            <v>03rtn00103</v>
          </cell>
          <cell r="F7" t="str">
            <v>Bldg/Unit #</v>
          </cell>
          <cell r="G7" t="str">
            <v>Not applicable</v>
          </cell>
        </row>
        <row r="8">
          <cell r="A8" t="str">
            <v>Previous Customer</v>
          </cell>
          <cell r="B8" t="str">
            <v>Prior Cust., Inc</v>
          </cell>
          <cell r="F8" t="str">
            <v>Previous Customer</v>
          </cell>
          <cell r="G8" t="str">
            <v>Not applicable</v>
          </cell>
        </row>
        <row r="9">
          <cell r="A9" t="str">
            <v>Lease Type</v>
          </cell>
          <cell r="B9" t="str">
            <v>MGPM</v>
          </cell>
          <cell r="F9" t="str">
            <v>Lease Type</v>
          </cell>
          <cell r="G9" t="str">
            <v>Not applicable</v>
          </cell>
        </row>
        <row r="10">
          <cell r="A10" t="str">
            <v>Square Feet</v>
          </cell>
          <cell r="B10">
            <v>38125</v>
          </cell>
          <cell r="F10" t="str">
            <v>Square Feet</v>
          </cell>
          <cell r="G10" t="str">
            <v>Not applicable</v>
          </cell>
        </row>
        <row r="11">
          <cell r="A11" t="str">
            <v>entitled LGuideE.xls, and critique the informational content and efficiency.  It may be helpful to actually transcribe</v>
          </cell>
        </row>
        <row r="12">
          <cell r="A12" t="str">
            <v>Start Date</v>
          </cell>
          <cell r="B12">
            <v>36831</v>
          </cell>
          <cell r="C12" t="str">
            <v>(last transaction start date)</v>
          </cell>
          <cell r="F12" t="str">
            <v>Start Date</v>
          </cell>
          <cell r="G12" t="str">
            <v>Not applicable</v>
          </cell>
          <cell r="H12" t="str">
            <v>(last transaction start date)</v>
          </cell>
        </row>
        <row r="13">
          <cell r="A13" t="str">
            <v>Termination Date</v>
          </cell>
          <cell r="B13">
            <v>38656</v>
          </cell>
          <cell r="C13" t="str">
            <v>(termination date incl. early term)</v>
          </cell>
          <cell r="F13" t="str">
            <v>Termination Date</v>
          </cell>
          <cell r="G13" t="str">
            <v>Not applicable</v>
          </cell>
          <cell r="H13" t="str">
            <v>(termination date incl. early term)</v>
          </cell>
        </row>
        <row r="14">
          <cell r="A14" t="str">
            <v>Term</v>
          </cell>
          <cell r="B14">
            <v>60</v>
          </cell>
          <cell r="C14" t="str">
            <v>(must be 12 months or more)</v>
          </cell>
          <cell r="F14" t="str">
            <v>Term</v>
          </cell>
          <cell r="G14" t="str">
            <v>Not applicable</v>
          </cell>
          <cell r="H14" t="str">
            <v>(must be 12 months or more)</v>
          </cell>
        </row>
        <row r="16">
          <cell r="A16" t="str">
            <v>Term</v>
          </cell>
          <cell r="B16" t="str">
            <v>Monthly</v>
          </cell>
          <cell r="F16" t="str">
            <v>Term</v>
          </cell>
          <cell r="G16" t="str">
            <v>Monthly</v>
          </cell>
        </row>
        <row r="17">
          <cell r="A17" t="str">
            <v>Dates or Mos</v>
          </cell>
          <cell r="B17" t="str">
            <v>Amount</v>
          </cell>
          <cell r="C17" t="str">
            <v># Mos</v>
          </cell>
          <cell r="D17" t="str">
            <v>Extended</v>
          </cell>
          <cell r="F17" t="str">
            <v>Dates or Mos</v>
          </cell>
          <cell r="G17" t="str">
            <v>Amount</v>
          </cell>
          <cell r="H17" t="str">
            <v># Mos</v>
          </cell>
          <cell r="I17" t="str">
            <v>Extended</v>
          </cell>
        </row>
        <row r="18">
          <cell r="A18" t="str">
            <v>1-12</v>
          </cell>
          <cell r="D18">
            <v>0</v>
          </cell>
          <cell r="I18">
            <v>0</v>
          </cell>
        </row>
        <row r="19">
          <cell r="A19" t="str">
            <v>13-24</v>
          </cell>
          <cell r="D19">
            <v>0</v>
          </cell>
          <cell r="I19">
            <v>0</v>
          </cell>
        </row>
        <row r="20">
          <cell r="A20" t="str">
            <v>25-36</v>
          </cell>
          <cell r="D20">
            <v>0</v>
          </cell>
          <cell r="I20">
            <v>0</v>
          </cell>
        </row>
        <row r="21">
          <cell r="A21" t="str">
            <v>Customer Credit sheet since information from the Lguide sheet pre-fills a number of fields in the Tenant</v>
          </cell>
          <cell r="D21">
            <v>0</v>
          </cell>
          <cell r="I21">
            <v>0</v>
          </cell>
        </row>
        <row r="22">
          <cell r="A22" t="str">
            <v>Credit sheet.</v>
          </cell>
          <cell r="D22">
            <v>0</v>
          </cell>
          <cell r="I22">
            <v>0</v>
          </cell>
        </row>
        <row r="23">
          <cell r="D23">
            <v>0</v>
          </cell>
          <cell r="I23">
            <v>0</v>
          </cell>
        </row>
        <row r="24">
          <cell r="A24" t="str">
            <v>Important Fields and Definitions:</v>
          </cell>
          <cell r="D24">
            <v>0</v>
          </cell>
          <cell r="I24">
            <v>0</v>
          </cell>
        </row>
        <row r="25">
          <cell r="D25">
            <v>0</v>
          </cell>
          <cell r="I25">
            <v>0</v>
          </cell>
        </row>
        <row r="26">
          <cell r="A26" t="str">
            <v>Lease Type:</v>
          </cell>
          <cell r="D26">
            <v>0</v>
          </cell>
          <cell r="I26">
            <v>0</v>
          </cell>
        </row>
        <row r="27">
          <cell r="A27" t="str">
            <v>New-</v>
          </cell>
          <cell r="B27" t="str">
            <v>The first lease a customer has signed with ProLogis within a given market; does not include</v>
          </cell>
          <cell r="D27">
            <v>0</v>
          </cell>
          <cell r="I27">
            <v>0</v>
          </cell>
        </row>
        <row r="28">
          <cell r="B28" t="str">
            <v>renewals, expansions, or relocations.</v>
          </cell>
          <cell r="D28">
            <v>0</v>
          </cell>
          <cell r="I28">
            <v>0</v>
          </cell>
        </row>
        <row r="29">
          <cell r="D29">
            <v>0</v>
          </cell>
          <cell r="I29">
            <v>0</v>
          </cell>
        </row>
        <row r="30">
          <cell r="A30" t="str">
            <v>Expansion-</v>
          </cell>
          <cell r="B30" t="str">
            <v>A lease where the customer moves into an additional unit within the same building and does</v>
          </cell>
          <cell r="D30">
            <v>0</v>
          </cell>
          <cell r="I30">
            <v>0</v>
          </cell>
        </row>
        <row r="31">
          <cell r="B31" t="str">
            <v>not renegotiate the terms of the unit they currently occupy or a lease where the customer</v>
          </cell>
          <cell r="D31">
            <v>0</v>
          </cell>
          <cell r="I31">
            <v>0</v>
          </cell>
        </row>
        <row r="32">
          <cell r="B32" t="str">
            <v>leases an additional unit in a different building within the same market and maintains their</v>
          </cell>
          <cell r="D32">
            <v>0</v>
          </cell>
          <cell r="I32">
            <v>0</v>
          </cell>
        </row>
        <row r="33">
          <cell r="A33" t="str">
            <v>Less Orig. Above Standard TI (enter as negative)</v>
          </cell>
          <cell r="B33" t="str">
            <v>original unit.</v>
          </cell>
          <cell r="D33">
            <v>0</v>
          </cell>
          <cell r="F33" t="str">
            <v>Less Original Above Standard TI (enter as negative)</v>
          </cell>
          <cell r="I33">
            <v>0</v>
          </cell>
        </row>
        <row r="34">
          <cell r="B34" t="str">
            <v xml:space="preserve"> </v>
          </cell>
          <cell r="G34" t="str">
            <v xml:space="preserve"> </v>
          </cell>
        </row>
        <row r="35">
          <cell r="A35" t="str">
            <v>Totals</v>
          </cell>
          <cell r="B35" t="str">
            <v>A lease where the existing customer renews their space without increasing or decreasing the</v>
          </cell>
          <cell r="C35">
            <v>0</v>
          </cell>
          <cell r="D35">
            <v>0</v>
          </cell>
          <cell r="F35" t="str">
            <v>Totals</v>
          </cell>
          <cell r="H35">
            <v>0</v>
          </cell>
          <cell r="I35">
            <v>0</v>
          </cell>
        </row>
        <row r="36">
          <cell r="B36" t="str">
            <v>size of the space.  This includes prior MTM customers who sign long-term leases.</v>
          </cell>
        </row>
        <row r="37">
          <cell r="A37" t="str">
            <v>Per Square Foot</v>
          </cell>
          <cell r="D37">
            <v>0</v>
          </cell>
          <cell r="F37" t="str">
            <v>Per Square Foot</v>
          </cell>
          <cell r="I37">
            <v>0</v>
          </cell>
        </row>
        <row r="38">
          <cell r="A38" t="str">
            <v>Month to Month-</v>
          </cell>
          <cell r="B38" t="str">
            <v>A lease where the customer moves in on a month-by-month basis and has the right to cancel</v>
          </cell>
        </row>
        <row r="39">
          <cell r="A39" t="str">
            <v>Less Stops</v>
          </cell>
          <cell r="B39" t="str">
            <v>Total Dollars</v>
          </cell>
          <cell r="C39" t="str">
            <v>Per SF</v>
          </cell>
          <cell r="F39" t="str">
            <v>Less Stops</v>
          </cell>
          <cell r="G39" t="str">
            <v>Total Dollars</v>
          </cell>
          <cell r="H39" t="str">
            <v>Per SF</v>
          </cell>
        </row>
        <row r="40">
          <cell r="A40" t="str">
            <v>Taxes</v>
          </cell>
          <cell r="B40">
            <v>9531.25</v>
          </cell>
          <cell r="C40">
            <v>0.25</v>
          </cell>
          <cell r="D40">
            <v>0</v>
          </cell>
          <cell r="F40" t="str">
            <v>Taxes</v>
          </cell>
          <cell r="H40">
            <v>0</v>
          </cell>
          <cell r="I40">
            <v>0</v>
          </cell>
        </row>
        <row r="41">
          <cell r="A41" t="str">
            <v>Insurance</v>
          </cell>
          <cell r="B41">
            <v>1525</v>
          </cell>
          <cell r="C41">
            <v>0.04</v>
          </cell>
          <cell r="D41">
            <v>0</v>
          </cell>
          <cell r="F41" t="str">
            <v>Insurance</v>
          </cell>
          <cell r="H41">
            <v>0</v>
          </cell>
          <cell r="I41">
            <v>0</v>
          </cell>
        </row>
        <row r="42">
          <cell r="A42" t="str">
            <v>CAM</v>
          </cell>
          <cell r="B42">
            <v>10675.000000000002</v>
          </cell>
          <cell r="C42">
            <v>0.28000000000000003</v>
          </cell>
          <cell r="D42">
            <v>0</v>
          </cell>
          <cell r="F42" t="str">
            <v>CAM</v>
          </cell>
          <cell r="H42">
            <v>0</v>
          </cell>
          <cell r="I42">
            <v>0</v>
          </cell>
        </row>
        <row r="43">
          <cell r="A43" t="str">
            <v>Other</v>
          </cell>
          <cell r="C43">
            <v>0</v>
          </cell>
          <cell r="D43">
            <v>0</v>
          </cell>
          <cell r="F43" t="str">
            <v>Other</v>
          </cell>
          <cell r="H43">
            <v>0</v>
          </cell>
          <cell r="I43">
            <v>0</v>
          </cell>
        </row>
        <row r="44">
          <cell r="A44" t="str">
            <v>Renewal Contraction-</v>
          </cell>
          <cell r="B44" t="str">
            <v>A lease where the customer renews a lease, but decreases the square footage of their unit.</v>
          </cell>
        </row>
        <row r="45">
          <cell r="A45" t="str">
            <v>Per Square Foot per Year NNN</v>
          </cell>
          <cell r="D45">
            <v>0</v>
          </cell>
          <cell r="F45" t="str">
            <v>Per Square Foot per Year NNN</v>
          </cell>
          <cell r="I45">
            <v>0</v>
          </cell>
        </row>
        <row r="46">
          <cell r="A46" t="str">
            <v>Relocation-</v>
          </cell>
          <cell r="B46" t="str">
            <v>A lease where the customer relocates from another unit within the market and maintains</v>
          </cell>
        </row>
        <row r="47">
          <cell r="B47" t="str">
            <v>the same square footage.</v>
          </cell>
        </row>
        <row r="48">
          <cell r="A48" t="str">
            <v>Weighted Average Per SF per Year NNN</v>
          </cell>
          <cell r="D48">
            <v>0</v>
          </cell>
        </row>
        <row r="49">
          <cell r="A49" t="str">
            <v>Relocation Contraction-</v>
          </cell>
          <cell r="B49" t="str">
            <v>A lease where the customer relocates from another unit within the market and decreases</v>
          </cell>
        </row>
        <row r="50">
          <cell r="A50" t="str">
            <v>Instructions:</v>
          </cell>
          <cell r="B50" t="str">
            <v>the same square footage.</v>
          </cell>
        </row>
        <row r="51">
          <cell r="A51" t="str">
            <v>1.  Previous customer to include:</v>
          </cell>
        </row>
        <row r="52">
          <cell r="A52" t="str">
            <v xml:space="preserve">     a.  Prior transaction (lease) in unit unless the lease or occupancy was less than 1 year, in that case go to the next prior tenant until you find a lease over 1 year.</v>
          </cell>
          <cell r="B52" t="str">
            <v>A lease where the customer relocates from another unit within the market and increases</v>
          </cell>
        </row>
        <row r="53">
          <cell r="A53" t="str">
            <v xml:space="preserve">     b.  The prior tenant can be the same as current customer when a renewal, constraction or expansion occurs.</v>
          </cell>
          <cell r="B53" t="str">
            <v>the same square footage.</v>
          </cell>
        </row>
        <row r="54">
          <cell r="A54" t="str">
            <v>2. If current customer takes more than one unit, input previous customer's in units being absorbed by current customer.  The above calculation allows for weighted</v>
          </cell>
        </row>
        <row r="55">
          <cell r="A55" t="str">
            <v xml:space="preserve">     average of 2 units.</v>
          </cell>
        </row>
      </sheetData>
      <sheetData sheetId="6" refreshError="1"/>
      <sheetData sheetId="7" refreshError="1">
        <row r="1">
          <cell r="B1" t="str">
            <v>ProLogis Trust</v>
          </cell>
        </row>
        <row r="2">
          <cell r="B2" t="str">
            <v>Informational attachment</v>
          </cell>
        </row>
        <row r="4">
          <cell r="A4" t="str">
            <v>Foreword:</v>
          </cell>
        </row>
        <row r="6">
          <cell r="A6" t="str">
            <v>Attached is a working draft of the new Lease Guideline sheet that accompanies all new leases for ProLogis</v>
          </cell>
        </row>
        <row r="7">
          <cell r="A7" t="str">
            <v>Trust.  This new version has some expanded features and information cells that should improve the</v>
          </cell>
        </row>
        <row r="8">
          <cell r="A8" t="str">
            <v>underwriting of leasing transactions and reporting of turnover costs.  Among the additions are: a "Prior Rent" sheet</v>
          </cell>
        </row>
        <row r="9">
          <cell r="A9" t="str">
            <v>which calculates the average prior rent field on the Lguide page, the field on the Lguide page that calculates the cash</v>
          </cell>
        </row>
        <row r="10">
          <cell r="A10" t="str">
            <v>basis rent growth, and the z-score analysis tool which is defined later in these instructions.  Please review this file,</v>
          </cell>
        </row>
        <row r="11">
          <cell r="A11" t="str">
            <v>entitled LGuideE.xls, and critique the informational content and efficiency.  It may be helpful to actually transcribe</v>
          </cell>
        </row>
        <row r="12">
          <cell r="A12" t="str">
            <v>several new transactions on this form in order to explore all the different features that it attempts to incorporate.  After</v>
          </cell>
        </row>
        <row r="13">
          <cell r="A13" t="str">
            <v>input has been received from all regions, a final draft will be prepared and distributed to the Asset Managers and</v>
          </cell>
          <cell r="B13" t="str">
            <v>(property accountant)</v>
          </cell>
        </row>
        <row r="14">
          <cell r="A14" t="str">
            <v>Market Officers for replacement of the existing lease guideline form.</v>
          </cell>
        </row>
        <row r="15">
          <cell r="A15" t="str">
            <v xml:space="preserve">FROM: </v>
          </cell>
          <cell r="B15" t="str">
            <v>Ron Grove</v>
          </cell>
        </row>
        <row r="16">
          <cell r="A16" t="str">
            <v>It is important that all blue fields be completed to ensure the accurate calculation of yields, budget variances,</v>
          </cell>
        </row>
        <row r="17">
          <cell r="A17" t="str">
            <v>and turnover costs.  The sheets highlighted in green should be completed by the Market Officer and/or</v>
          </cell>
          <cell r="B17">
            <v>36871.53899641204</v>
          </cell>
        </row>
        <row r="18">
          <cell r="A18" t="str">
            <v>Leasing Agent responsible for the transaction, while the sheets highlighted in red should be completed by the</v>
          </cell>
        </row>
        <row r="19">
          <cell r="A19" t="str">
            <v>Asset Manager prior to approval by the Regional Director.  These sheets should then be sent to the Asset</v>
          </cell>
          <cell r="B19" t="str">
            <v>Above Standard Tenant Improvements Amortization</v>
          </cell>
        </row>
        <row r="20">
          <cell r="A20" t="str">
            <v>Management department in El Paso.  Generally, the Lguide worksheet should be completed prior to the</v>
          </cell>
        </row>
        <row r="21">
          <cell r="A21" t="str">
            <v>Customer Credit sheet since information from the Lguide sheet pre-fills a number of fields in the Tenant</v>
          </cell>
        </row>
        <row r="22">
          <cell r="A22" t="str">
            <v>Credit sheet.</v>
          </cell>
          <cell r="B22" t="str">
            <v xml:space="preserve">An amortization schedule is provided to </v>
          </cell>
        </row>
        <row r="23">
          <cell r="B23" t="str">
            <v>for above standard Tenant Improvements for</v>
          </cell>
        </row>
        <row r="24">
          <cell r="A24" t="str">
            <v>Important Fields and Definitions:</v>
          </cell>
          <cell r="B24" t="str">
            <v>The following information was used in setting up the amortization table:</v>
          </cell>
        </row>
        <row r="26">
          <cell r="A26" t="str">
            <v>Lease Type:</v>
          </cell>
        </row>
        <row r="27">
          <cell r="A27" t="str">
            <v>New-</v>
          </cell>
          <cell r="B27" t="str">
            <v>The first lease a customer has signed with ProLogis within a given market; does not include</v>
          </cell>
        </row>
        <row r="28">
          <cell r="B28" t="str">
            <v>renewals, expansions, or relocations.</v>
          </cell>
        </row>
        <row r="30">
          <cell r="A30" t="str">
            <v>Expansion-</v>
          </cell>
          <cell r="B30" t="str">
            <v>A lease where the customer moves into an additional unit within the same building and does</v>
          </cell>
        </row>
        <row r="31">
          <cell r="B31" t="str">
            <v>not renegotiate the terms of the unit they currently occupy or a lease where the customer</v>
          </cell>
        </row>
        <row r="32">
          <cell r="B32" t="str">
            <v>leases an additional unit in a different building within the same market and maintains their</v>
          </cell>
        </row>
        <row r="33">
          <cell r="B33" t="str">
            <v>original unit.</v>
          </cell>
        </row>
        <row r="35">
          <cell r="A35" t="str">
            <v>Renewal-</v>
          </cell>
          <cell r="B35" t="str">
            <v>A lease where the existing customer renews their space without increasing or decreasing the</v>
          </cell>
        </row>
        <row r="36">
          <cell r="B36" t="str">
            <v>size of the space.  This includes prior MTM customers who sign long-term leases.</v>
          </cell>
        </row>
        <row r="38">
          <cell r="A38" t="str">
            <v>Month to Month-</v>
          </cell>
          <cell r="B38" t="str">
            <v>A lease where the customer moves in on a month-by-month basis and has the right to cancel</v>
          </cell>
        </row>
        <row r="39">
          <cell r="B39" t="str">
            <v>with a 30-day notice.</v>
          </cell>
        </row>
        <row r="41">
          <cell r="A41" t="str">
            <v>Renewal Expansion-</v>
          </cell>
          <cell r="B41" t="str">
            <v>A lease where the customer moves into additional space, within the same market, and</v>
          </cell>
        </row>
        <row r="42">
          <cell r="B42" t="str">
            <v>renegotiates the terms of the space that they currently occupy.</v>
          </cell>
        </row>
        <row r="44">
          <cell r="A44" t="str">
            <v>Renewal Contraction-</v>
          </cell>
          <cell r="B44" t="str">
            <v>A lease where the customer renews a lease, but decreases the square footage of their unit.</v>
          </cell>
        </row>
        <row r="46">
          <cell r="A46" t="str">
            <v>Relocation-</v>
          </cell>
          <cell r="B46" t="str">
            <v>A lease where the customer relocates from another unit within the market and maintains</v>
          </cell>
        </row>
        <row r="47">
          <cell r="B47" t="str">
            <v>the same square footage.</v>
          </cell>
        </row>
        <row r="49">
          <cell r="A49" t="str">
            <v>Relocation Contraction-</v>
          </cell>
          <cell r="B49" t="str">
            <v>A lease where the customer relocates from another unit within the market and decreases</v>
          </cell>
        </row>
        <row r="50">
          <cell r="B50" t="str">
            <v>the same square footage.</v>
          </cell>
        </row>
        <row r="52">
          <cell r="A52" t="str">
            <v>Relocation Expansion-</v>
          </cell>
          <cell r="B52" t="str">
            <v>A lease where the customer relocates from another unit within the market and increases</v>
          </cell>
        </row>
        <row r="53">
          <cell r="B53" t="str">
            <v>the same square footage.</v>
          </cell>
        </row>
        <row r="55">
          <cell r="A55" t="str">
            <v>Misc. Leasing Definitions:</v>
          </cell>
        </row>
        <row r="56">
          <cell r="A56" t="str">
            <v>Hold Over-</v>
          </cell>
          <cell r="B56" t="str">
            <v>Situation where the expiration date has passed, but the customer continues to occupy the</v>
          </cell>
        </row>
        <row r="57">
          <cell r="B57" t="str">
            <v>space without renewing the lease.  By definition, there is no formal agreement in place and,</v>
          </cell>
        </row>
        <row r="58">
          <cell r="B58" t="str">
            <v>therefore, no lease guidelines need to be prepared.</v>
          </cell>
        </row>
        <row r="60">
          <cell r="A60" t="str">
            <v>Move In Date-</v>
          </cell>
          <cell r="B60" t="str">
            <v>The date the tenant physically occupies the building.</v>
          </cell>
        </row>
        <row r="62">
          <cell r="A62" t="str">
            <v>Move Out Date-</v>
          </cell>
          <cell r="B62" t="str">
            <v>The date the tenant moves out of the unit.</v>
          </cell>
        </row>
        <row r="64">
          <cell r="A64" t="str">
            <v>Bldg./Unit Number-</v>
          </cell>
          <cell r="B64" t="str">
            <v>The five digit Skyline building number and the Skyline unit number that must be included.</v>
          </cell>
        </row>
        <row r="66">
          <cell r="A66" t="str">
            <v>Lease Start Date-</v>
          </cell>
          <cell r="B66" t="str">
            <v>The commencement date of the lease.</v>
          </cell>
        </row>
        <row r="68">
          <cell r="A68" t="str">
            <v>Lease Sign Date-</v>
          </cell>
          <cell r="B68" t="str">
            <v>This is the date that ProLogis executes the transaction, not the date that the client signs the</v>
          </cell>
        </row>
        <row r="69">
          <cell r="B69" t="str">
            <v>documents.</v>
          </cell>
        </row>
        <row r="71">
          <cell r="A71" t="str">
            <v>Proposal Lease Type and Expense Terms:</v>
          </cell>
        </row>
        <row r="72">
          <cell r="A72" t="str">
            <v>Net-PM-</v>
          </cell>
          <cell r="B72" t="str">
            <v>A lease that has pass-through items for taxes, insurance, CAM and property management</v>
          </cell>
        </row>
        <row r="73">
          <cell r="B73" t="str">
            <v>fees.  An "X" should be input in the Pass through field and "n/a" should be input for the</v>
          </cell>
        </row>
        <row r="74">
          <cell r="B74" t="str">
            <v>Base Year and Expense Stop fields.</v>
          </cell>
        </row>
        <row r="76">
          <cell r="A76" t="str">
            <v>Net-</v>
          </cell>
          <cell r="B76" t="str">
            <v>A lease that has pass-through items for taxes, insurance and CAM.  These items should be</v>
          </cell>
        </row>
        <row r="77">
          <cell r="B77" t="str">
            <v>marked as described above.</v>
          </cell>
        </row>
        <row r="79">
          <cell r="A79" t="str">
            <v>Mod-Gross-PM-</v>
          </cell>
          <cell r="B79" t="str">
            <v xml:space="preserve">Lease that has Base Year stops for taxes, insurance and/or CAM, with additional rights to </v>
          </cell>
        </row>
        <row r="80">
          <cell r="B80" t="str">
            <v>pass-through property management fees.  An "X" should be placed in the Mgmt Fees field</v>
          </cell>
        </row>
        <row r="81">
          <cell r="B81" t="str">
            <v>for pass-through and the rest left blank.  The appropriate Base Year and estimated annual</v>
          </cell>
        </row>
        <row r="82">
          <cell r="B82" t="str">
            <v>expense for Taxes, Insurance and CAM should also be input.  If the lease specifies an</v>
          </cell>
        </row>
        <row r="83">
          <cell r="B83" t="str">
            <v>absolute expense stop instead of one determined by the actual base year expenses, the Base</v>
          </cell>
        </row>
        <row r="84">
          <cell r="B84" t="str">
            <v>Year field should be input with an "n/a".</v>
          </cell>
        </row>
        <row r="86">
          <cell r="A86" t="str">
            <v>Mod-Gross-</v>
          </cell>
          <cell r="B86" t="str">
            <v>Lease that has Base Year stops for taxes, insurance and CAM.  The most probable scenario</v>
          </cell>
        </row>
        <row r="87">
          <cell r="B87" t="str">
            <v>is a Base Year for taxes and insurance and a pass-through for CAM.</v>
          </cell>
        </row>
        <row r="89">
          <cell r="A89" t="str">
            <v>Gross-</v>
          </cell>
          <cell r="B89" t="str">
            <v>Lease that does not have any pass-through items or Base Years.  In these transactions, Base</v>
          </cell>
        </row>
        <row r="90">
          <cell r="B90" t="str">
            <v>Year fields should be input with information for the calendar year of lease commencement</v>
          </cell>
        </row>
        <row r="91">
          <cell r="B91" t="str">
            <v>and Expense Stop fields should be input with estimated annual cost.</v>
          </cell>
        </row>
        <row r="92">
          <cell r="A92" t="str">
            <v>Proposal Market Rent:</v>
          </cell>
        </row>
        <row r="93">
          <cell r="A93" t="str">
            <v>Months-</v>
          </cell>
          <cell r="B93" t="str">
            <v>Spreadsheet is set up to automatically calculate 12 month terms.  It is important to note that</v>
          </cell>
        </row>
        <row r="94">
          <cell r="B94" t="str">
            <v>the first field should always include the numeral "1".</v>
          </cell>
        </row>
        <row r="96">
          <cell r="A96" t="str">
            <v>Monthly Rent-</v>
          </cell>
          <cell r="B96" t="str">
            <v>This should be input by the Market Officer or Leasing Agent.  This field will automatically</v>
          </cell>
        </row>
        <row r="97">
          <cell r="B97" t="str">
            <v>calculate the annual rent, annual rent psf and average base rent.  Please note that if free rent</v>
          </cell>
        </row>
        <row r="98">
          <cell r="B98" t="str">
            <v>is offered, the "Months" field should reflect the period of free rent and the "Monthly Rent"</v>
          </cell>
        </row>
        <row r="99">
          <cell r="B99" t="str">
            <v>field should be input with a "$0".</v>
          </cell>
        </row>
        <row r="101">
          <cell r="A101" t="str">
            <v>Please notice that the "Proposal", "Expense Terms" and "Turnover Cost" sections of the lease guideline</v>
          </cell>
        </row>
        <row r="102">
          <cell r="A102" t="str">
            <v>sheet are duplicated on the right side of the spreadsheet.  The budgeted rent, expenses and turnover cost</v>
          </cell>
        </row>
        <row r="103">
          <cell r="A103" t="str">
            <v>for the space in question should always been input in these fields.  Without this information, an accurate</v>
          </cell>
        </row>
        <row r="104">
          <cell r="A104" t="str">
            <v>variance analysis is not possible.</v>
          </cell>
        </row>
        <row r="107">
          <cell r="A107" t="str">
            <v>Turnover Costs:</v>
          </cell>
        </row>
        <row r="108">
          <cell r="A108" t="str">
            <v>TI Allowance-</v>
          </cell>
          <cell r="B108" t="str">
            <v>This field should include the final cost estimate for tenant specific tenant improvements.</v>
          </cell>
        </row>
        <row r="109">
          <cell r="B109" t="str">
            <v>Please note that Shell, Due Diligence, and Above Standard TI (ASTI) should be input into</v>
          </cell>
        </row>
        <row r="110">
          <cell r="B110" t="str">
            <v xml:space="preserve">the following fields. </v>
          </cell>
        </row>
        <row r="112">
          <cell r="A112" t="str">
            <v>Shell TI-</v>
          </cell>
          <cell r="B112" t="str">
            <v>This field should only include tenant specific TI for first generation spaces.  Due Diligence</v>
          </cell>
        </row>
        <row r="113">
          <cell r="B113" t="str">
            <v>TI should be input into the next field.</v>
          </cell>
        </row>
        <row r="115">
          <cell r="A115" t="str">
            <v>Customer Reimbursable-</v>
          </cell>
          <cell r="B115" t="str">
            <v>Any reimbursement for tenant improvements that the customer has contractually agreed to</v>
          </cell>
        </row>
        <row r="116">
          <cell r="B116" t="str">
            <v xml:space="preserve">fund should be input into this field.  </v>
          </cell>
        </row>
        <row r="118">
          <cell r="A118" t="str">
            <v>Total Tenant Improvements-</v>
          </cell>
          <cell r="B118" t="str">
            <v>This field automatically totals TI Allowance, Above Standard TI, Shell and Due Diligence</v>
          </cell>
        </row>
        <row r="119">
          <cell r="B119" t="str">
            <v>TI.  It does not include amounts to be reimbursed by tenants and represents the total</v>
          </cell>
        </row>
        <row r="120">
          <cell r="B120" t="str">
            <v>amount of funds that ProLogis Trust will report on its Timberline account, which tracks tenant</v>
          </cell>
        </row>
        <row r="121">
          <cell r="B121" t="str">
            <v>improvement project costs.</v>
          </cell>
        </row>
        <row r="123">
          <cell r="A123" t="str">
            <v>Amortization Rate-</v>
          </cell>
          <cell r="B123" t="str">
            <v>This is fixed at 10.50% and reflects the interest rate at which the above standard tenant</v>
          </cell>
        </row>
        <row r="124">
          <cell r="B124" t="str">
            <v>improvements will be amortized.  This field should not be changed.</v>
          </cell>
        </row>
        <row r="126">
          <cell r="A126" t="str">
            <v>Above Std Rent Amort.-</v>
          </cell>
          <cell r="B126" t="str">
            <v>Reflects the psf amount of annual amortization for the above standard tenant improvements.</v>
          </cell>
        </row>
        <row r="127">
          <cell r="B127" t="str">
            <v>This psf amount is subtracted from the "Average Base Rent" along with any applicable</v>
          </cell>
        </row>
        <row r="128">
          <cell r="B128" t="str">
            <v>expenses in the calculation of the "Avg NNN Rent".</v>
          </cell>
        </row>
        <row r="130">
          <cell r="A130" t="str">
            <v>Commissions(%)-</v>
          </cell>
          <cell r="B130" t="str">
            <v>The total commission costs reflected as a % of total rent.  If the commission is to be</v>
          </cell>
        </row>
        <row r="131">
          <cell r="B131" t="str">
            <v>calculated on an industrial gross basis, then a "G" should be input into the field below this</v>
          </cell>
        </row>
        <row r="132">
          <cell r="B132" t="str">
            <v>one.  If the commission is to be calculated on a net basis, then a "N" should be input in that</v>
          </cell>
        </row>
        <row r="133">
          <cell r="B133" t="str">
            <v>field.</v>
          </cell>
        </row>
        <row r="135">
          <cell r="A135" t="str">
            <v>Broker/Co-Broker(%)-</v>
          </cell>
          <cell r="B135" t="str">
            <v>The total commission to be paid to the broker and any co-brokers involved in the transaction</v>
          </cell>
        </row>
        <row r="136">
          <cell r="B136" t="str">
            <v>should be input in this field.  The absolute commission amounts, which are calculated</v>
          </cell>
        </row>
        <row r="137">
          <cell r="B137" t="str">
            <v>automatically, should sum to the total commission for the transaction.</v>
          </cell>
        </row>
        <row r="139">
          <cell r="A139" t="str">
            <v>Total Turnover Costs-</v>
          </cell>
          <cell r="B139" t="str">
            <v>This field is calculated automatically and is the sum of "Total Tenant Improvements" and</v>
          </cell>
        </row>
        <row r="140">
          <cell r="B140" t="str">
            <v>and "Commissions" less "Above Standard TI."</v>
          </cell>
        </row>
        <row r="143">
          <cell r="A143" t="str">
            <v>Proposal vs Budget:</v>
          </cell>
        </row>
        <row r="144">
          <cell r="A144" t="str">
            <v>Prior Lease average</v>
          </cell>
          <cell r="B144" t="str">
            <v>This field is required if the space is second generation for ProLogis Trust.  If the space was vacant</v>
          </cell>
        </row>
        <row r="145">
          <cell r="A145" t="str">
            <v xml:space="preserve">     NNN Rent</v>
          </cell>
          <cell r="B145" t="str">
            <v>when acquired or is first generation shell space, an "n/a" should be input.  To the left of this</v>
          </cell>
        </row>
        <row r="146">
          <cell r="B146" t="str">
            <v>field, the components of the average prior NNN rent calculation should be reflected (i.e.</v>
          </cell>
        </row>
        <row r="147">
          <cell r="B147" t="str">
            <v>base rent - tax stops - insurance stops - CAM stops).</v>
          </cell>
        </row>
        <row r="149">
          <cell r="A149" t="str">
            <v>Last Yr of Prior Lease</v>
          </cell>
          <cell r="B149" t="str">
            <v>This field is required if the space is second generation for ProLogis Trust.  If the space was vacant</v>
          </cell>
        </row>
        <row r="150">
          <cell r="A150" t="str">
            <v xml:space="preserve">     NNN Rent</v>
          </cell>
          <cell r="B150" t="str">
            <v>when acquired or is first generation shell space, an "n/a" should be input.  To the left of this</v>
          </cell>
        </row>
        <row r="151">
          <cell r="B151" t="str">
            <v>field, the components of the last year of the prior lease's NNN rent calculation should be</v>
          </cell>
        </row>
        <row r="152">
          <cell r="B152" t="str">
            <v>reflected (i.e. base rent - tax stops - insurance stops - CAM stops).</v>
          </cell>
        </row>
        <row r="154">
          <cell r="A154" t="str">
            <v>Previous Customer:</v>
          </cell>
        </row>
        <row r="155">
          <cell r="A155" t="str">
            <v>Name-</v>
          </cell>
          <cell r="B155" t="str">
            <v>Name of space's prior customer if second generation space.</v>
          </cell>
        </row>
        <row r="157">
          <cell r="A157" t="str">
            <v>Move-Out Date-</v>
          </cell>
          <cell r="B157" t="str">
            <v>Date that the previous customer physically vacated the space.</v>
          </cell>
        </row>
        <row r="159">
          <cell r="A159" t="str">
            <v>Leave Reason-</v>
          </cell>
          <cell r="B159" t="str">
            <v>Reason previous customer vacated the space, defined in accompanying index.</v>
          </cell>
        </row>
        <row r="161">
          <cell r="A161" t="str">
            <v>Bankruptcy</v>
          </cell>
          <cell r="B161" t="str">
            <v>The customer has moved out because of business bankruptcy.</v>
          </cell>
        </row>
        <row r="162">
          <cell r="A162" t="str">
            <v>Building Feature Issue</v>
          </cell>
          <cell r="B162" t="str">
            <v xml:space="preserve">The customer no longer wants to lease the space because there is something about the </v>
          </cell>
        </row>
        <row r="163">
          <cell r="B163" t="str">
            <v>building features that does not meet their requirements.</v>
          </cell>
        </row>
        <row r="164">
          <cell r="A164" t="str">
            <v>Buy-out by Larger Company</v>
          </cell>
          <cell r="B164" t="str">
            <v>The current customer was bought out by another, larger company.</v>
          </cell>
        </row>
        <row r="165">
          <cell r="A165" t="str">
            <v>Follow Up</v>
          </cell>
          <cell r="B165" t="str">
            <v>Information was received that the customer moved out, however, no reason was given.</v>
          </cell>
        </row>
        <row r="166">
          <cell r="A166" t="str">
            <v>Leaving Market</v>
          </cell>
          <cell r="B166" t="str">
            <v>The customer is moving outside the ProLogis market.</v>
          </cell>
        </row>
        <row r="167">
          <cell r="A167" t="str">
            <v>Location Issue</v>
          </cell>
          <cell r="B167" t="str">
            <v xml:space="preserve">The customer no longer wants to lease the space because the location of the building </v>
          </cell>
        </row>
        <row r="168">
          <cell r="B168" t="str">
            <v>no longer meets their requirements.</v>
          </cell>
        </row>
        <row r="169">
          <cell r="A169" t="str">
            <v>Moving to Own Building</v>
          </cell>
          <cell r="B169" t="str">
            <v>The customer has built their own building.</v>
          </cell>
        </row>
        <row r="170">
          <cell r="A170" t="str">
            <v>Natural Disaster</v>
          </cell>
          <cell r="B170" t="str">
            <v>Natural Disaster</v>
          </cell>
        </row>
        <row r="171">
          <cell r="A171" t="str">
            <v>Pre-Existing KV</v>
          </cell>
          <cell r="B171" t="str">
            <v xml:space="preserve">The customer was an existing tenant when the building was purchased and does not </v>
          </cell>
        </row>
        <row r="172">
          <cell r="B172" t="str">
            <v>intend to renew their lease.</v>
          </cell>
        </row>
        <row r="173">
          <cell r="A173" t="str">
            <v>Price Issue</v>
          </cell>
          <cell r="B173" t="str">
            <v>The current price of the unit is not in an acceptable range for the customer.</v>
          </cell>
        </row>
        <row r="174">
          <cell r="A174" t="str">
            <v>Reorganization / Consolid</v>
          </cell>
          <cell r="B174" t="str">
            <v>The customer is reorganizing and/or consolidating their business.</v>
          </cell>
        </row>
        <row r="175">
          <cell r="A175" t="str">
            <v>ProLogis Customer Contraction</v>
          </cell>
          <cell r="B175" t="str">
            <v>The customer contracted with ProLogis.</v>
          </cell>
        </row>
        <row r="176">
          <cell r="A176" t="str">
            <v>ProLogis Customer Expansion</v>
          </cell>
          <cell r="B176" t="str">
            <v>The customer expanded with ProLogis.</v>
          </cell>
        </row>
        <row r="177">
          <cell r="A177" t="str">
            <v>ProLogis Customer Relocation</v>
          </cell>
          <cell r="B177" t="str">
            <v>The customer relocated with ProLogis.</v>
          </cell>
        </row>
        <row r="178">
          <cell r="A178" t="str">
            <v>ProLogis Term-Credit Issue</v>
          </cell>
          <cell r="B178" t="str">
            <v xml:space="preserve">ProLogis has either had problems receiving payments or there are other credit problems with the </v>
          </cell>
        </row>
        <row r="179">
          <cell r="B179" t="str">
            <v>tenant, and ProLogis no longer wants to keep the customer in the unit.</v>
          </cell>
        </row>
        <row r="180">
          <cell r="A180" t="str">
            <v>ProLogis Term-Use Issue</v>
          </cell>
          <cell r="B180" t="str">
            <v>ProLogis has decided that the way the customer is using the space is not acceptable and no</v>
          </cell>
        </row>
        <row r="181">
          <cell r="B181" t="str">
            <v>longer wants to keep the customer in the unit.</v>
          </cell>
        </row>
        <row r="182">
          <cell r="A182" t="str">
            <v>Short-term Deal</v>
          </cell>
          <cell r="B182" t="str">
            <v xml:space="preserve">Any lease that is less than 12 months or the lease type is a Month to Month or </v>
          </cell>
        </row>
        <row r="183">
          <cell r="B183" t="str">
            <v xml:space="preserve">Holdover and the arrangements were temporary. </v>
          </cell>
        </row>
        <row r="184">
          <cell r="A184" t="str">
            <v>Sold / Closed Business</v>
          </cell>
          <cell r="B184" t="str">
            <v>The customer has sold or closed their business.</v>
          </cell>
        </row>
        <row r="185">
          <cell r="A185" t="str">
            <v>Space Requirement Issue</v>
          </cell>
          <cell r="B185" t="str">
            <v xml:space="preserve">The space the customer is leasing is either to small or to large and ProLogis cannot </v>
          </cell>
        </row>
        <row r="186">
          <cell r="B186" t="str">
            <v>accommodate their requirements.</v>
          </cell>
        </row>
        <row r="188">
          <cell r="B188" t="str">
            <v>*   any reason beginning with ProLogis will not show as a termination against retention.</v>
          </cell>
        </row>
        <row r="191">
          <cell r="A191" t="str">
            <v>ASSET MANAGEMENT:</v>
          </cell>
        </row>
        <row r="192">
          <cell r="A192" t="str">
            <v>D&amp;B report -</v>
          </cell>
          <cell r="B192" t="str">
            <v>This report is required for new customers and for existing customers who are credit risks,</v>
          </cell>
        </row>
        <row r="193">
          <cell r="B193" t="str">
            <v>per the judgment of the Market Officer or Asset Manager.  The requirement for most</v>
          </cell>
        </row>
        <row r="194">
          <cell r="B194" t="str">
            <v>existing customers is a payment history from Skyline.</v>
          </cell>
        </row>
        <row r="196">
          <cell r="A196" t="str">
            <v>Z-score -</v>
          </cell>
          <cell r="B196" t="str">
            <v>The analytical tool used to more scientifically and objectively analyze prospective new</v>
          </cell>
        </row>
        <row r="197">
          <cell r="B197" t="str">
            <v>customers and the risk of those companies having to file bankruptcy.  The ranking ranges</v>
          </cell>
        </row>
        <row r="198">
          <cell r="B198" t="str">
            <v>from very high (0-1.8), to high (1.81-2.8), to low (2.81-3), to very low (&gt;3).  The calculation</v>
          </cell>
        </row>
        <row r="199">
          <cell r="B199" t="str">
            <v>is as follows:</v>
          </cell>
        </row>
        <row r="201">
          <cell r="B201" t="str">
            <v>current assets - current liabilities</v>
          </cell>
          <cell r="C201" t="str">
            <v>* 1.2</v>
          </cell>
        </row>
        <row r="202">
          <cell r="B202" t="str">
            <v>total assets</v>
          </cell>
        </row>
        <row r="203">
          <cell r="B203" t="str">
            <v>+</v>
          </cell>
        </row>
        <row r="204">
          <cell r="B204" t="str">
            <v>net worth</v>
          </cell>
          <cell r="C204" t="str">
            <v>* 1.4</v>
          </cell>
        </row>
        <row r="205">
          <cell r="B205" t="str">
            <v>total assets</v>
          </cell>
        </row>
        <row r="206">
          <cell r="B206" t="str">
            <v>+</v>
          </cell>
        </row>
        <row r="207">
          <cell r="B207" t="str">
            <v>gross profit</v>
          </cell>
          <cell r="C207" t="str">
            <v>* 3.3</v>
          </cell>
        </row>
        <row r="208">
          <cell r="B208" t="str">
            <v>total assets</v>
          </cell>
        </row>
        <row r="209">
          <cell r="B209" t="str">
            <v>+</v>
          </cell>
        </row>
        <row r="210">
          <cell r="B210" t="str">
            <v>total assets</v>
          </cell>
          <cell r="C210" t="str">
            <v>* 0.6</v>
          </cell>
        </row>
        <row r="211">
          <cell r="B211" t="str">
            <v>total liabilities</v>
          </cell>
        </row>
        <row r="212">
          <cell r="B212" t="str">
            <v>+</v>
          </cell>
        </row>
        <row r="213">
          <cell r="B213" t="str">
            <v>sales</v>
          </cell>
          <cell r="C213" t="str">
            <v>* 1.0</v>
          </cell>
        </row>
        <row r="214">
          <cell r="B214" t="str">
            <v>total assets</v>
          </cell>
        </row>
      </sheetData>
      <sheetData sheetId="8" refreshError="1">
        <row r="1">
          <cell r="A1" t="str">
            <v>ASSET MANAGEMENT CREDIT &amp; LEASE SUMMARY</v>
          </cell>
          <cell r="H1" t="str">
            <v>Accountant:</v>
          </cell>
          <cell r="J1" t="str">
            <v>(property accountant)</v>
          </cell>
        </row>
        <row r="2">
          <cell r="A2" t="str">
            <v>CUSTOMER INFORMATION</v>
          </cell>
          <cell r="H2" t="str">
            <v>Prop Manager:</v>
          </cell>
          <cell r="J2" t="str">
            <v>(property manager)</v>
          </cell>
        </row>
        <row r="4">
          <cell r="A4" t="str">
            <v>Customer:</v>
          </cell>
          <cell r="B4" t="str">
            <v>NCR</v>
          </cell>
          <cell r="C4" t="str">
            <v>NCR</v>
          </cell>
          <cell r="F4" t="str">
            <v>Market:</v>
          </cell>
          <cell r="H4" t="str">
            <v>Rotterdam</v>
          </cell>
          <cell r="I4">
            <v>36831</v>
          </cell>
          <cell r="J4" t="str">
            <v>To:</v>
          </cell>
          <cell r="K4">
            <v>38656</v>
          </cell>
        </row>
        <row r="5">
          <cell r="A5" t="str">
            <v>Square Feet:</v>
          </cell>
          <cell r="B5">
            <v>93453.047999999995</v>
          </cell>
          <cell r="C5" t="str">
            <v>03rtn00103</v>
          </cell>
          <cell r="F5" t="str">
            <v>Building:</v>
          </cell>
          <cell r="H5" t="str">
            <v>03rtn00103</v>
          </cell>
          <cell r="J5" t="str">
            <v>Market:</v>
          </cell>
          <cell r="K5" t="str">
            <v>Rotterdam</v>
          </cell>
        </row>
        <row r="6">
          <cell r="A6" t="str">
            <v>Address:</v>
          </cell>
          <cell r="C6">
            <v>0</v>
          </cell>
        </row>
        <row r="7">
          <cell r="A7" t="str">
            <v>CUSTOMER CREDIT</v>
          </cell>
        </row>
        <row r="8">
          <cell r="C8" t="str">
            <v>Principal:</v>
          </cell>
          <cell r="E8">
            <v>0</v>
          </cell>
          <cell r="H8" t="str">
            <v>Term:</v>
          </cell>
          <cell r="I8">
            <v>60</v>
          </cell>
        </row>
        <row r="9">
          <cell r="A9" t="str">
            <v>Dun &amp; Bradstreet Report ?</v>
          </cell>
          <cell r="B9" t="str">
            <v>No</v>
          </cell>
          <cell r="C9" t="str">
            <v>Interest Rate:</v>
          </cell>
          <cell r="D9" t="str">
            <v xml:space="preserve">PAYDEX </v>
          </cell>
          <cell r="E9">
            <v>76</v>
          </cell>
          <cell r="F9" t="str">
            <v>RATING</v>
          </cell>
          <cell r="G9" t="str">
            <v>4A1</v>
          </cell>
          <cell r="H9" t="str">
            <v>Square Feet:</v>
          </cell>
          <cell r="I9">
            <v>93453.047999999995</v>
          </cell>
        </row>
        <row r="11">
          <cell r="A11" t="str">
            <v>A Rating of "4A1" was assigned by D&amp;B due to the company's net worth from $10 million to $50 million and an overall "strong" credit appraisal.</v>
          </cell>
          <cell r="C11" t="str">
            <v>Pymt Date</v>
          </cell>
          <cell r="E11" t="str">
            <v>Principal</v>
          </cell>
          <cell r="G11" t="str">
            <v>Interest</v>
          </cell>
          <cell r="I11" t="str">
            <v>Balance</v>
          </cell>
          <cell r="K11" t="str">
            <v>Payment</v>
          </cell>
        </row>
        <row r="12">
          <cell r="A12" t="str">
            <v>The PAYDEX for this company is 76, which indicates that payments to suppliers average 6 days beyond terms, weighted by dollar amounts.</v>
          </cell>
        </row>
        <row r="13">
          <cell r="A13" t="str">
            <v>When dollar amounts are not considered, approximately 88% of the company's payments are within  terms.</v>
          </cell>
          <cell r="C13">
            <v>36831</v>
          </cell>
          <cell r="E13">
            <v>0</v>
          </cell>
          <cell r="G13">
            <v>0</v>
          </cell>
          <cell r="I13">
            <v>0</v>
          </cell>
          <cell r="K13">
            <v>0</v>
          </cell>
        </row>
        <row r="14">
          <cell r="A14">
            <v>2</v>
          </cell>
          <cell r="C14">
            <v>36862</v>
          </cell>
          <cell r="E14">
            <v>0</v>
          </cell>
          <cell r="G14">
            <v>0</v>
          </cell>
          <cell r="I14">
            <v>0</v>
          </cell>
          <cell r="K14">
            <v>0</v>
          </cell>
        </row>
        <row r="15">
          <cell r="A15" t="str">
            <v>Financial Performance:</v>
          </cell>
          <cell r="C15">
            <v>36893</v>
          </cell>
          <cell r="E15">
            <v>0</v>
          </cell>
          <cell r="F15" t="str">
            <v>Ratio Analysis:</v>
          </cell>
          <cell r="G15">
            <v>0</v>
          </cell>
          <cell r="I15">
            <v>0</v>
          </cell>
          <cell r="K15">
            <v>0</v>
          </cell>
        </row>
        <row r="16">
          <cell r="A16">
            <v>4</v>
          </cell>
          <cell r="C16">
            <v>36924</v>
          </cell>
          <cell r="E16">
            <v>0</v>
          </cell>
          <cell r="G16">
            <v>0</v>
          </cell>
          <cell r="I16">
            <v>0</v>
          </cell>
          <cell r="K16">
            <v>0</v>
          </cell>
        </row>
        <row r="17">
          <cell r="A17">
            <v>5</v>
          </cell>
          <cell r="B17">
            <v>35795</v>
          </cell>
          <cell r="C17">
            <v>36955</v>
          </cell>
          <cell r="D17">
            <v>35430</v>
          </cell>
          <cell r="E17">
            <v>0</v>
          </cell>
          <cell r="G17">
            <v>35795</v>
          </cell>
          <cell r="I17">
            <v>35430</v>
          </cell>
          <cell r="K17">
            <v>0</v>
          </cell>
        </row>
        <row r="18">
          <cell r="A18" t="str">
            <v>Sales</v>
          </cell>
          <cell r="C18">
            <v>36986</v>
          </cell>
          <cell r="E18">
            <v>0</v>
          </cell>
          <cell r="F18" t="str">
            <v>Gross Margin</v>
          </cell>
          <cell r="G18" t="str">
            <v>n/a</v>
          </cell>
          <cell r="I18" t="str">
            <v>n/a</v>
          </cell>
          <cell r="K18">
            <v>0</v>
          </cell>
        </row>
        <row r="19">
          <cell r="A19" t="str">
            <v>Gross Profit</v>
          </cell>
          <cell r="C19">
            <v>37017</v>
          </cell>
          <cell r="E19">
            <v>0</v>
          </cell>
          <cell r="F19" t="str">
            <v>Profit Margin</v>
          </cell>
          <cell r="G19" t="str">
            <v>n/a</v>
          </cell>
          <cell r="I19" t="str">
            <v>n/a</v>
          </cell>
          <cell r="K19">
            <v>0</v>
          </cell>
        </row>
        <row r="20">
          <cell r="A20" t="str">
            <v>Profit Before Taxes</v>
          </cell>
          <cell r="C20">
            <v>37048</v>
          </cell>
          <cell r="E20">
            <v>0</v>
          </cell>
          <cell r="F20" t="str">
            <v>Current Ratio (1)</v>
          </cell>
          <cell r="G20" t="str">
            <v>n/a</v>
          </cell>
          <cell r="I20" t="str">
            <v>n/a</v>
          </cell>
          <cell r="K20">
            <v>0</v>
          </cell>
        </row>
        <row r="21">
          <cell r="A21" t="str">
            <v>Current Assets</v>
          </cell>
          <cell r="C21">
            <v>37079</v>
          </cell>
          <cell r="E21">
            <v>0</v>
          </cell>
          <cell r="F21" t="str">
            <v>Quick Ratio    (2)</v>
          </cell>
          <cell r="G21" t="str">
            <v>n/a</v>
          </cell>
          <cell r="I21" t="str">
            <v>n/a</v>
          </cell>
          <cell r="K21">
            <v>0</v>
          </cell>
        </row>
        <row r="22">
          <cell r="A22" t="str">
            <v>Inventory</v>
          </cell>
          <cell r="C22">
            <v>37110</v>
          </cell>
          <cell r="E22">
            <v>0</v>
          </cell>
          <cell r="F22" t="str">
            <v>Debt/Worth    (3)</v>
          </cell>
          <cell r="G22" t="str">
            <v>n/a</v>
          </cell>
          <cell r="I22" t="str">
            <v>n/a</v>
          </cell>
          <cell r="K22">
            <v>0</v>
          </cell>
        </row>
        <row r="23">
          <cell r="A23" t="str">
            <v>Total Assets</v>
          </cell>
          <cell r="C23">
            <v>37141</v>
          </cell>
          <cell r="E23">
            <v>0</v>
          </cell>
          <cell r="F23" t="str">
            <v>Z-score</v>
          </cell>
          <cell r="G23" t="e">
            <v>#DIV/0!</v>
          </cell>
          <cell r="I23" t="e">
            <v>#DIV/0!</v>
          </cell>
          <cell r="K23">
            <v>0</v>
          </cell>
        </row>
        <row r="24">
          <cell r="A24" t="str">
            <v>Current Liabilities</v>
          </cell>
          <cell r="C24">
            <v>37172</v>
          </cell>
          <cell r="E24">
            <v>0</v>
          </cell>
          <cell r="F24" t="str">
            <v>Prob. of Failure</v>
          </cell>
          <cell r="G24" t="e">
            <v>#DIV/0!</v>
          </cell>
          <cell r="I24" t="e">
            <v>#DIV/0!</v>
          </cell>
          <cell r="K24">
            <v>0</v>
          </cell>
        </row>
        <row r="25">
          <cell r="A25" t="str">
            <v>Total Liabilities</v>
          </cell>
          <cell r="C25">
            <v>37203</v>
          </cell>
          <cell r="E25">
            <v>0</v>
          </cell>
          <cell r="F25" t="str">
            <v>(1)  Current Ratio= Current Assets/Current Liabilities</v>
          </cell>
          <cell r="G25">
            <v>0</v>
          </cell>
          <cell r="I25">
            <v>0</v>
          </cell>
          <cell r="K25">
            <v>0</v>
          </cell>
        </row>
        <row r="26">
          <cell r="A26" t="str">
            <v>Net Worth</v>
          </cell>
          <cell r="C26">
            <v>37234</v>
          </cell>
          <cell r="E26">
            <v>0</v>
          </cell>
          <cell r="F26" t="str">
            <v>(2)  Quick Ratio= (Current Assets-Inventory)/Current Liabilities</v>
          </cell>
          <cell r="G26">
            <v>0</v>
          </cell>
          <cell r="I26">
            <v>0</v>
          </cell>
          <cell r="K26">
            <v>0</v>
          </cell>
        </row>
        <row r="27">
          <cell r="A27">
            <v>15</v>
          </cell>
          <cell r="C27">
            <v>37265</v>
          </cell>
          <cell r="E27">
            <v>0</v>
          </cell>
          <cell r="F27" t="str">
            <v>(3)  Debt/Worth= Total Liabilities/Net Worth</v>
          </cell>
          <cell r="G27">
            <v>0</v>
          </cell>
          <cell r="I27">
            <v>0</v>
          </cell>
          <cell r="K27">
            <v>0</v>
          </cell>
        </row>
        <row r="28">
          <cell r="A28">
            <v>16</v>
          </cell>
          <cell r="C28">
            <v>37296</v>
          </cell>
          <cell r="E28">
            <v>0</v>
          </cell>
          <cell r="F28" t="str">
            <v>Z-score is a useful measure for predicting bankruptcy.</v>
          </cell>
          <cell r="G28">
            <v>0</v>
          </cell>
          <cell r="I28">
            <v>0</v>
          </cell>
          <cell r="K28">
            <v>0</v>
          </cell>
        </row>
        <row r="29">
          <cell r="A29">
            <v>17</v>
          </cell>
          <cell r="C29">
            <v>37327</v>
          </cell>
          <cell r="E29">
            <v>0</v>
          </cell>
          <cell r="F29" t="str">
            <v xml:space="preserve">The Probability of Failure returns the following: </v>
          </cell>
          <cell r="G29">
            <v>0</v>
          </cell>
          <cell r="I29">
            <v>0</v>
          </cell>
          <cell r="K29">
            <v>0</v>
          </cell>
        </row>
        <row r="30">
          <cell r="A30">
            <v>18</v>
          </cell>
          <cell r="C30">
            <v>37358</v>
          </cell>
          <cell r="E30">
            <v>0</v>
          </cell>
          <cell r="F30" t="str">
            <v xml:space="preserve">         Very High, High, Possible, Very Low.</v>
          </cell>
          <cell r="G30">
            <v>0</v>
          </cell>
          <cell r="I30">
            <v>0</v>
          </cell>
          <cell r="K30">
            <v>0</v>
          </cell>
        </row>
        <row r="31">
          <cell r="A31" t="str">
            <v xml:space="preserve"> </v>
          </cell>
          <cell r="C31">
            <v>37389</v>
          </cell>
          <cell r="E31">
            <v>0</v>
          </cell>
          <cell r="G31">
            <v>0</v>
          </cell>
          <cell r="I31">
            <v>0</v>
          </cell>
          <cell r="K31">
            <v>0</v>
          </cell>
        </row>
        <row r="32">
          <cell r="A32">
            <v>20</v>
          </cell>
          <cell r="C32">
            <v>37420</v>
          </cell>
          <cell r="E32">
            <v>0</v>
          </cell>
          <cell r="G32">
            <v>0</v>
          </cell>
          <cell r="I32">
            <v>0</v>
          </cell>
          <cell r="K32">
            <v>0</v>
          </cell>
        </row>
        <row r="33">
          <cell r="A33">
            <v>21</v>
          </cell>
          <cell r="C33">
            <v>37451</v>
          </cell>
          <cell r="E33">
            <v>0</v>
          </cell>
          <cell r="G33">
            <v>0</v>
          </cell>
          <cell r="I33">
            <v>0</v>
          </cell>
          <cell r="K33" t="str">
            <v xml:space="preserve"> </v>
          </cell>
        </row>
        <row r="34">
          <cell r="A34">
            <v>22</v>
          </cell>
          <cell r="C34">
            <v>37482</v>
          </cell>
          <cell r="E34">
            <v>0</v>
          </cell>
          <cell r="G34">
            <v>0</v>
          </cell>
          <cell r="I34">
            <v>0</v>
          </cell>
          <cell r="K34">
            <v>0</v>
          </cell>
        </row>
        <row r="35">
          <cell r="A35" t="str">
            <v>LEASE TERMS</v>
          </cell>
          <cell r="C35">
            <v>37513</v>
          </cell>
          <cell r="E35">
            <v>0</v>
          </cell>
          <cell r="G35">
            <v>0</v>
          </cell>
          <cell r="I35">
            <v>0</v>
          </cell>
          <cell r="K35">
            <v>0</v>
          </cell>
        </row>
        <row r="36">
          <cell r="A36">
            <v>24</v>
          </cell>
          <cell r="C36">
            <v>37544</v>
          </cell>
          <cell r="E36">
            <v>0</v>
          </cell>
          <cell r="G36">
            <v>0</v>
          </cell>
          <cell r="I36">
            <v>0</v>
          </cell>
          <cell r="K36">
            <v>0</v>
          </cell>
        </row>
        <row r="37">
          <cell r="A37">
            <v>25</v>
          </cell>
          <cell r="B37" t="str">
            <v>Proposed</v>
          </cell>
          <cell r="C37">
            <v>37575</v>
          </cell>
          <cell r="D37" t="str">
            <v>Budget</v>
          </cell>
          <cell r="E37">
            <v>0</v>
          </cell>
          <cell r="F37" t="str">
            <v>Variance</v>
          </cell>
          <cell r="G37">
            <v>0</v>
          </cell>
          <cell r="I37" t="str">
            <v xml:space="preserve"> </v>
          </cell>
          <cell r="K37">
            <v>0</v>
          </cell>
        </row>
        <row r="38">
          <cell r="A38">
            <v>26</v>
          </cell>
          <cell r="C38">
            <v>37606</v>
          </cell>
          <cell r="E38">
            <v>0</v>
          </cell>
          <cell r="G38">
            <v>0</v>
          </cell>
          <cell r="I38" t="str">
            <v xml:space="preserve"> </v>
          </cell>
          <cell r="K38">
            <v>0</v>
          </cell>
        </row>
        <row r="39">
          <cell r="A39" t="str">
            <v xml:space="preserve">NNN </v>
          </cell>
          <cell r="B39">
            <v>-1.4652268576365761</v>
          </cell>
          <cell r="C39">
            <v>37637</v>
          </cell>
          <cell r="D39">
            <v>-1.3665174428059392</v>
          </cell>
          <cell r="E39">
            <v>0</v>
          </cell>
          <cell r="F39">
            <v>-9.8709414830636888E-2</v>
          </cell>
          <cell r="G39">
            <v>0</v>
          </cell>
          <cell r="I39" t="str">
            <v xml:space="preserve"> </v>
          </cell>
          <cell r="K39">
            <v>0</v>
          </cell>
        </row>
        <row r="40">
          <cell r="A40" t="str">
            <v>Rent Amort.</v>
          </cell>
          <cell r="B40">
            <v>0</v>
          </cell>
          <cell r="C40">
            <v>37668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 xml:space="preserve"> </v>
          </cell>
          <cell r="K40">
            <v>0</v>
          </cell>
        </row>
        <row r="41">
          <cell r="A41" t="str">
            <v>Total Rent</v>
          </cell>
          <cell r="B41">
            <v>-1.4652268576365761</v>
          </cell>
          <cell r="C41">
            <v>37699</v>
          </cell>
          <cell r="D41">
            <v>-1.3665174428059392</v>
          </cell>
          <cell r="E41">
            <v>0</v>
          </cell>
          <cell r="F41">
            <v>-9.8709414830636888E-2</v>
          </cell>
          <cell r="G41">
            <v>0</v>
          </cell>
          <cell r="I41" t="str">
            <v xml:space="preserve"> </v>
          </cell>
          <cell r="K41">
            <v>0</v>
          </cell>
        </row>
        <row r="42">
          <cell r="A42">
            <v>30</v>
          </cell>
          <cell r="C42">
            <v>37730</v>
          </cell>
          <cell r="E42">
            <v>0</v>
          </cell>
          <cell r="G42">
            <v>0</v>
          </cell>
          <cell r="I42" t="str">
            <v xml:space="preserve"> </v>
          </cell>
          <cell r="K42">
            <v>0</v>
          </cell>
        </row>
        <row r="43">
          <cell r="A43" t="str">
            <v>TI Allowance</v>
          </cell>
          <cell r="B43">
            <v>1.0442371365478755</v>
          </cell>
          <cell r="C43" t="str">
            <v xml:space="preserve"> </v>
          </cell>
          <cell r="D43">
            <v>7.8317785241090662E-2</v>
          </cell>
          <cell r="E43">
            <v>0</v>
          </cell>
          <cell r="F43">
            <v>-0.96591935130678486</v>
          </cell>
          <cell r="G43">
            <v>0</v>
          </cell>
          <cell r="I43" t="str">
            <v xml:space="preserve"> </v>
          </cell>
          <cell r="K43">
            <v>0</v>
          </cell>
        </row>
        <row r="44">
          <cell r="A44" t="str">
            <v>Shell TI</v>
          </cell>
          <cell r="B44">
            <v>2.3443123715499805</v>
          </cell>
          <cell r="C44">
            <v>37792</v>
          </cell>
          <cell r="D44">
            <v>0</v>
          </cell>
          <cell r="E44">
            <v>0</v>
          </cell>
          <cell r="F44">
            <v>-2.3443123715499805</v>
          </cell>
          <cell r="G44">
            <v>0</v>
          </cell>
          <cell r="I44">
            <v>0</v>
          </cell>
          <cell r="K44">
            <v>0</v>
          </cell>
        </row>
        <row r="45">
          <cell r="A45" t="str">
            <v>Due Diligence TI</v>
          </cell>
          <cell r="B45">
            <v>0</v>
          </cell>
          <cell r="C45">
            <v>37823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>
            <v>0</v>
          </cell>
          <cell r="K45">
            <v>0</v>
          </cell>
        </row>
        <row r="46">
          <cell r="A46" t="str">
            <v>Commissions</v>
          </cell>
          <cell r="B46">
            <v>0.66637992659955259</v>
          </cell>
          <cell r="C46">
            <v>37854</v>
          </cell>
          <cell r="D46">
            <v>0.78790824663946857</v>
          </cell>
          <cell r="E46">
            <v>0</v>
          </cell>
          <cell r="F46">
            <v>0.12152832003991598</v>
          </cell>
          <cell r="G46">
            <v>0</v>
          </cell>
          <cell r="I46">
            <v>0</v>
          </cell>
          <cell r="K46">
            <v>0</v>
          </cell>
        </row>
        <row r="47">
          <cell r="A47" t="str">
            <v>Total Turnover Costs</v>
          </cell>
          <cell r="B47">
            <v>1.0442371365478755</v>
          </cell>
          <cell r="C47">
            <v>37885</v>
          </cell>
          <cell r="D47">
            <v>0.86622603188055924</v>
          </cell>
          <cell r="E47">
            <v>0</v>
          </cell>
          <cell r="F47">
            <v>-0.17801110466731629</v>
          </cell>
          <cell r="G47">
            <v>0</v>
          </cell>
          <cell r="I47">
            <v>0</v>
          </cell>
          <cell r="K47">
            <v>0</v>
          </cell>
        </row>
        <row r="48">
          <cell r="A48" t="str">
            <v>Total Costs</v>
          </cell>
          <cell r="B48">
            <v>4.0549294346974083</v>
          </cell>
          <cell r="C48">
            <v>37916</v>
          </cell>
          <cell r="D48">
            <v>0.86622603188055924</v>
          </cell>
          <cell r="E48">
            <v>0</v>
          </cell>
          <cell r="F48">
            <v>-3.1887034028168495</v>
          </cell>
          <cell r="G48">
            <v>0</v>
          </cell>
          <cell r="I48">
            <v>0</v>
          </cell>
          <cell r="K48">
            <v>0</v>
          </cell>
        </row>
        <row r="49">
          <cell r="A49">
            <v>37</v>
          </cell>
          <cell r="C49">
            <v>37947</v>
          </cell>
          <cell r="E49">
            <v>0</v>
          </cell>
          <cell r="G49">
            <v>0</v>
          </cell>
          <cell r="I49">
            <v>0</v>
          </cell>
          <cell r="K49">
            <v>0</v>
          </cell>
        </row>
        <row r="50">
          <cell r="A50" t="str">
            <v>Net Yield</v>
          </cell>
          <cell r="B50">
            <v>-3.0531039553398136E-2</v>
          </cell>
          <cell r="C50">
            <v>37978</v>
          </cell>
          <cell r="D50">
            <v>-3.0115578970959438E-2</v>
          </cell>
          <cell r="E50">
            <v>0</v>
          </cell>
          <cell r="F50">
            <v>-4.1546058243869741E-4</v>
          </cell>
          <cell r="G50">
            <v>0</v>
          </cell>
          <cell r="I50">
            <v>0</v>
          </cell>
          <cell r="K50">
            <v>0</v>
          </cell>
        </row>
        <row r="51">
          <cell r="A51">
            <v>39</v>
          </cell>
          <cell r="C51">
            <v>38009</v>
          </cell>
          <cell r="E51">
            <v>0</v>
          </cell>
          <cell r="G51">
            <v>0</v>
          </cell>
          <cell r="I51">
            <v>0</v>
          </cell>
          <cell r="K51">
            <v>0</v>
          </cell>
        </row>
        <row r="52">
          <cell r="A52" t="str">
            <v>Year</v>
          </cell>
          <cell r="B52">
            <v>1</v>
          </cell>
          <cell r="C52">
            <v>2</v>
          </cell>
          <cell r="D52">
            <v>3</v>
          </cell>
          <cell r="E52">
            <v>4</v>
          </cell>
          <cell r="F52">
            <v>5</v>
          </cell>
          <cell r="G52">
            <v>6</v>
          </cell>
          <cell r="H52">
            <v>7</v>
          </cell>
          <cell r="I52">
            <v>8</v>
          </cell>
          <cell r="J52">
            <v>9</v>
          </cell>
          <cell r="K52">
            <v>10</v>
          </cell>
        </row>
        <row r="53">
          <cell r="A53" t="str">
            <v>Base Rent Per Year:</v>
          </cell>
          <cell r="B53">
            <v>0</v>
          </cell>
          <cell r="C53">
            <v>5.9225648898382257</v>
          </cell>
          <cell r="D53">
            <v>5.9225648898382257</v>
          </cell>
          <cell r="E53">
            <v>5.9225648898382257</v>
          </cell>
          <cell r="F53">
            <v>5.9225648898382257</v>
          </cell>
          <cell r="G53">
            <v>5.9225648898382257</v>
          </cell>
          <cell r="H53">
            <v>5.9225648898382257</v>
          </cell>
          <cell r="I53">
            <v>5.9225648898382257</v>
          </cell>
          <cell r="J53" t="e">
            <v>#DIV/0!</v>
          </cell>
          <cell r="K53" t="e">
            <v>#DIV/0!</v>
          </cell>
        </row>
        <row r="54">
          <cell r="A54" t="str">
            <v>FASB Percent Leveling:</v>
          </cell>
          <cell r="B54">
            <v>0</v>
          </cell>
          <cell r="C54">
            <v>-9.8709414830636832E-2</v>
          </cell>
          <cell r="D54">
            <v>-9.8709414830636832E-2</v>
          </cell>
          <cell r="E54">
            <v>-9.8709414830636832E-2</v>
          </cell>
          <cell r="F54">
            <v>-9.8709414830636832E-2</v>
          </cell>
          <cell r="G54">
            <v>-9.8709414830636832E-2</v>
          </cell>
          <cell r="H54">
            <v>-9.8709414830636832E-2</v>
          </cell>
          <cell r="I54">
            <v>-9.8709414830636832E-2</v>
          </cell>
          <cell r="J54" t="e">
            <v>#DIV/0!</v>
          </cell>
          <cell r="K54" t="e">
            <v>#DIV/0!</v>
          </cell>
        </row>
        <row r="55">
          <cell r="A55" t="str">
            <v>Addt'l Rent Booked</v>
          </cell>
          <cell r="B55">
            <v>0</v>
          </cell>
          <cell r="C55">
            <v>-6.0212743046688626</v>
          </cell>
          <cell r="D55">
            <v>-6.0212743046688626</v>
          </cell>
          <cell r="E55">
            <v>-6.0212743046688626</v>
          </cell>
          <cell r="F55">
            <v>-6.0212743046688626</v>
          </cell>
          <cell r="G55">
            <v>-6.0212743046688626</v>
          </cell>
          <cell r="H55">
            <v>-6.0212743046688626</v>
          </cell>
          <cell r="I55">
            <v>-6.0212743046688626</v>
          </cell>
          <cell r="J55" t="e">
            <v>#DIV/0!</v>
          </cell>
          <cell r="K55" t="e">
            <v>#DIV/0!</v>
          </cell>
        </row>
        <row r="56">
          <cell r="A56">
            <v>44</v>
          </cell>
          <cell r="C56">
            <v>38164</v>
          </cell>
          <cell r="E56">
            <v>0</v>
          </cell>
          <cell r="G56">
            <v>0</v>
          </cell>
          <cell r="I56">
            <v>0</v>
          </cell>
          <cell r="K56">
            <v>0</v>
          </cell>
        </row>
        <row r="57">
          <cell r="A57" t="str">
            <v>ASTI Amortization</v>
          </cell>
          <cell r="C57">
            <v>38195</v>
          </cell>
          <cell r="E57">
            <v>0</v>
          </cell>
          <cell r="G57">
            <v>0</v>
          </cell>
          <cell r="I57">
            <v>0</v>
          </cell>
          <cell r="K57">
            <v>0</v>
          </cell>
        </row>
        <row r="58">
          <cell r="A58" t="str">
            <v>Interest Payment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 t="e">
            <v>#VALUE!</v>
          </cell>
          <cell r="H58" t="e">
            <v>#VALUE!</v>
          </cell>
          <cell r="I58" t="e">
            <v>#VALUE!</v>
          </cell>
          <cell r="J58" t="e">
            <v>#VALUE!</v>
          </cell>
          <cell r="K58" t="e">
            <v>#VALUE!</v>
          </cell>
        </row>
        <row r="59">
          <cell r="A59" t="str">
            <v>Principal Payment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 t="e">
            <v>#VALUE!</v>
          </cell>
          <cell r="H59" t="e">
            <v>#VALUE!</v>
          </cell>
          <cell r="I59" t="e">
            <v>#VALUE!</v>
          </cell>
          <cell r="J59" t="e">
            <v>#VALUE!</v>
          </cell>
          <cell r="K59" t="e">
            <v>#VALUE!</v>
          </cell>
        </row>
        <row r="60">
          <cell r="A60" t="str">
            <v>Total Yrly Payment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 t="e">
            <v>#VALUE!</v>
          </cell>
          <cell r="H60" t="e">
            <v>#VALUE!</v>
          </cell>
          <cell r="I60" t="e">
            <v>#VALUE!</v>
          </cell>
          <cell r="J60" t="e">
            <v>#VALUE!</v>
          </cell>
          <cell r="K60" t="e">
            <v>#VALUE!</v>
          </cell>
        </row>
        <row r="61">
          <cell r="A61">
            <v>49</v>
          </cell>
          <cell r="C61">
            <v>38319</v>
          </cell>
          <cell r="E61">
            <v>0</v>
          </cell>
          <cell r="G61">
            <v>0</v>
          </cell>
          <cell r="I61">
            <v>0</v>
          </cell>
          <cell r="K61">
            <v>0</v>
          </cell>
        </row>
        <row r="62">
          <cell r="A62" t="str">
            <v>COMMENTS AND RECOMMENDATION</v>
          </cell>
          <cell r="C62">
            <v>38350</v>
          </cell>
          <cell r="E62">
            <v>0</v>
          </cell>
          <cell r="G62">
            <v>0</v>
          </cell>
          <cell r="I62">
            <v>0</v>
          </cell>
          <cell r="K62">
            <v>0</v>
          </cell>
        </row>
        <row r="63">
          <cell r="A63">
            <v>51</v>
          </cell>
          <cell r="C63">
            <v>38381</v>
          </cell>
          <cell r="E63">
            <v>0</v>
          </cell>
          <cell r="G63">
            <v>0</v>
          </cell>
          <cell r="I63">
            <v>0</v>
          </cell>
          <cell r="K63">
            <v>0</v>
          </cell>
        </row>
        <row r="64">
          <cell r="A64" t="str">
            <v>Other Customer or Lease Comments:</v>
          </cell>
          <cell r="C64">
            <v>38412</v>
          </cell>
          <cell r="E64">
            <v>0</v>
          </cell>
          <cell r="G64">
            <v>0</v>
          </cell>
          <cell r="I64">
            <v>0</v>
          </cell>
          <cell r="K64">
            <v>0</v>
          </cell>
        </row>
        <row r="65">
          <cell r="A65" t="str">
            <v>Annual rental adjustments on November 1, first time Nov. 1, 2001 according to CPI</v>
          </cell>
          <cell r="C65">
            <v>38443</v>
          </cell>
          <cell r="E65">
            <v>0</v>
          </cell>
          <cell r="G65">
            <v>0</v>
          </cell>
          <cell r="I65">
            <v>0</v>
          </cell>
          <cell r="K65">
            <v>0</v>
          </cell>
        </row>
        <row r="66">
          <cell r="A66" t="str">
            <v>Rent NLG 283,583.33 plus NLG 14,625 is due per December 1, 2000 for period December, January and February. Thereafter Q-rent is NLG 292,500 and NLG 14,625 for service costs.</v>
          </cell>
          <cell r="C66">
            <v>38474</v>
          </cell>
          <cell r="E66">
            <v>0</v>
          </cell>
          <cell r="G66">
            <v>0</v>
          </cell>
          <cell r="I66">
            <v>0</v>
          </cell>
          <cell r="K66">
            <v>0</v>
          </cell>
        </row>
        <row r="67">
          <cell r="A67" t="str">
            <v>Initial rent: warehouse NLG 130, mezzanine office NLG 200 and office NLG 200</v>
          </cell>
          <cell r="C67">
            <v>38505</v>
          </cell>
          <cell r="E67">
            <v>0</v>
          </cell>
          <cell r="G67">
            <v>0</v>
          </cell>
          <cell r="I67">
            <v>0</v>
          </cell>
          <cell r="K67">
            <v>0</v>
          </cell>
        </row>
        <row r="68">
          <cell r="A68" t="str">
            <v xml:space="preserve"> </v>
          </cell>
          <cell r="C68">
            <v>38536</v>
          </cell>
          <cell r="E68">
            <v>0</v>
          </cell>
          <cell r="G68">
            <v>0</v>
          </cell>
          <cell r="I68">
            <v>0</v>
          </cell>
          <cell r="K68">
            <v>0</v>
          </cell>
        </row>
        <row r="69">
          <cell r="A69">
            <v>57</v>
          </cell>
          <cell r="C69">
            <v>38565</v>
          </cell>
          <cell r="E69">
            <v>0</v>
          </cell>
          <cell r="G69">
            <v>0</v>
          </cell>
          <cell r="I69">
            <v>0</v>
          </cell>
          <cell r="K69">
            <v>0</v>
          </cell>
        </row>
        <row r="70">
          <cell r="A70">
            <v>58</v>
          </cell>
          <cell r="C70">
            <v>38596</v>
          </cell>
          <cell r="E70">
            <v>0</v>
          </cell>
          <cell r="G70">
            <v>0</v>
          </cell>
          <cell r="I70">
            <v>0</v>
          </cell>
          <cell r="K70">
            <v>0</v>
          </cell>
        </row>
        <row r="71">
          <cell r="A71">
            <v>59</v>
          </cell>
          <cell r="C71">
            <v>38625</v>
          </cell>
          <cell r="E71">
            <v>0</v>
          </cell>
          <cell r="G71">
            <v>0</v>
          </cell>
          <cell r="I71">
            <v>0</v>
          </cell>
          <cell r="K71">
            <v>0</v>
          </cell>
        </row>
        <row r="72">
          <cell r="A72" t="str">
            <v>Recommendation:</v>
          </cell>
          <cell r="C72">
            <v>38656</v>
          </cell>
          <cell r="E72">
            <v>0</v>
          </cell>
          <cell r="G72">
            <v>0</v>
          </cell>
          <cell r="I72">
            <v>0</v>
          </cell>
          <cell r="K72">
            <v>0</v>
          </cell>
        </row>
        <row r="73">
          <cell r="A73">
            <v>61</v>
          </cell>
          <cell r="C73" t="str">
            <v xml:space="preserve"> </v>
          </cell>
          <cell r="E73" t="e">
            <v>#VALUE!</v>
          </cell>
          <cell r="G73">
            <v>0</v>
          </cell>
          <cell r="I73" t="e">
            <v>#VALUE!</v>
          </cell>
          <cell r="K73" t="str">
            <v>$0.00</v>
          </cell>
        </row>
        <row r="74">
          <cell r="A74">
            <v>62</v>
          </cell>
          <cell r="C74" t="str">
            <v xml:space="preserve"> </v>
          </cell>
          <cell r="E74" t="e">
            <v>#VALUE!</v>
          </cell>
          <cell r="G74" t="e">
            <v>#VALUE!</v>
          </cell>
          <cell r="I74" t="e">
            <v>#VALUE!</v>
          </cell>
          <cell r="K74" t="str">
            <v>$0.00</v>
          </cell>
        </row>
        <row r="75">
          <cell r="A75">
            <v>63</v>
          </cell>
          <cell r="C75" t="str">
            <v xml:space="preserve"> </v>
          </cell>
          <cell r="E75" t="e">
            <v>#VALUE!</v>
          </cell>
          <cell r="G75" t="e">
            <v>#VALUE!</v>
          </cell>
          <cell r="I75" t="e">
            <v>#VALUE!</v>
          </cell>
          <cell r="K75" t="str">
            <v>$0.00</v>
          </cell>
        </row>
        <row r="76">
          <cell r="A76">
            <v>64</v>
          </cell>
          <cell r="C76" t="str">
            <v xml:space="preserve"> </v>
          </cell>
          <cell r="E76" t="e">
            <v>#VALUE!</v>
          </cell>
          <cell r="G76" t="e">
            <v>#VALUE!</v>
          </cell>
          <cell r="I76" t="e">
            <v>#VALUE!</v>
          </cell>
          <cell r="K76" t="str">
            <v>$0.00</v>
          </cell>
        </row>
        <row r="77">
          <cell r="A77">
            <v>65</v>
          </cell>
          <cell r="C77" t="str">
            <v xml:space="preserve"> </v>
          </cell>
          <cell r="E77" t="e">
            <v>#VALUE!</v>
          </cell>
          <cell r="G77" t="e">
            <v>#VALUE!</v>
          </cell>
          <cell r="I77" t="e">
            <v>#VALUE!</v>
          </cell>
          <cell r="K77" t="str">
            <v>$0.00</v>
          </cell>
        </row>
        <row r="78">
          <cell r="A78">
            <v>66</v>
          </cell>
          <cell r="C78" t="str">
            <v xml:space="preserve"> </v>
          </cell>
          <cell r="E78" t="e">
            <v>#VALUE!</v>
          </cell>
          <cell r="G78" t="e">
            <v>#VALUE!</v>
          </cell>
          <cell r="I78" t="e">
            <v>#VALUE!</v>
          </cell>
          <cell r="K78" t="str">
            <v>$0.00</v>
          </cell>
        </row>
        <row r="79">
          <cell r="A79" t="str">
            <v>APPROVALS</v>
          </cell>
          <cell r="C79" t="str">
            <v xml:space="preserve"> </v>
          </cell>
          <cell r="E79" t="e">
            <v>#VALUE!</v>
          </cell>
          <cell r="G79" t="e">
            <v>#VALUE!</v>
          </cell>
          <cell r="I79" t="e">
            <v>#VALUE!</v>
          </cell>
          <cell r="K79" t="str">
            <v>$0.00</v>
          </cell>
        </row>
        <row r="80">
          <cell r="A80">
            <v>68</v>
          </cell>
          <cell r="C80" t="str">
            <v xml:space="preserve"> </v>
          </cell>
          <cell r="E80" t="e">
            <v>#VALUE!</v>
          </cell>
          <cell r="G80" t="e">
            <v>#VALUE!</v>
          </cell>
          <cell r="I80" t="e">
            <v>#VALUE!</v>
          </cell>
          <cell r="K80" t="str">
            <v>$0.00</v>
          </cell>
        </row>
        <row r="81">
          <cell r="A81">
            <v>69</v>
          </cell>
          <cell r="B81" t="str">
            <v xml:space="preserve">Asset Manager/Analyst   </v>
          </cell>
          <cell r="C81" t="str">
            <v xml:space="preserve"> </v>
          </cell>
          <cell r="E81" t="e">
            <v>#VALUE!</v>
          </cell>
          <cell r="G81" t="e">
            <v>#VALUE!</v>
          </cell>
          <cell r="H81" t="str">
            <v xml:space="preserve">Regional Head   </v>
          </cell>
          <cell r="I81" t="e">
            <v>#VALUE!</v>
          </cell>
          <cell r="K81" t="str">
            <v>$0.00</v>
          </cell>
        </row>
        <row r="82">
          <cell r="A82">
            <v>70</v>
          </cell>
          <cell r="B82" t="str">
            <v>Date</v>
          </cell>
          <cell r="C82" t="str">
            <v xml:space="preserve"> </v>
          </cell>
          <cell r="E82" t="e">
            <v>#VALUE!</v>
          </cell>
          <cell r="G82" t="e">
            <v>#VALUE!</v>
          </cell>
          <cell r="H82" t="str">
            <v xml:space="preserve">Date   </v>
          </cell>
          <cell r="I82" t="e">
            <v>#VALUE!</v>
          </cell>
          <cell r="K82" t="str">
            <v>$0.00</v>
          </cell>
        </row>
        <row r="83">
          <cell r="A83">
            <v>71</v>
          </cell>
          <cell r="C83" t="str">
            <v xml:space="preserve"> </v>
          </cell>
          <cell r="E83" t="e">
            <v>#VALUE!</v>
          </cell>
          <cell r="G83" t="e">
            <v>#VALUE!</v>
          </cell>
          <cell r="I83" t="e">
            <v>#VALUE!</v>
          </cell>
          <cell r="K83" t="str">
            <v>$0.00</v>
          </cell>
        </row>
        <row r="84">
          <cell r="A84">
            <v>72</v>
          </cell>
          <cell r="C84" t="str">
            <v xml:space="preserve"> </v>
          </cell>
          <cell r="E84" t="e">
            <v>#VALUE!</v>
          </cell>
          <cell r="G84" t="e">
            <v>#VALUE!</v>
          </cell>
          <cell r="I84" t="e">
            <v>#VALUE!</v>
          </cell>
          <cell r="K84" t="str">
            <v xml:space="preserve"> </v>
          </cell>
        </row>
      </sheetData>
      <sheetData sheetId="9" refreshError="1"/>
      <sheetData sheetId="10" refreshError="1">
        <row r="7">
          <cell r="E7" t="str">
            <v xml:space="preserve"> INTEROFFICE MEMORANDUM</v>
          </cell>
        </row>
        <row r="13">
          <cell r="A13" t="str">
            <v xml:space="preserve">TO: </v>
          </cell>
          <cell r="B13" t="str">
            <v>(property accountant)</v>
          </cell>
        </row>
        <row r="15">
          <cell r="A15" t="str">
            <v xml:space="preserve">FROM: </v>
          </cell>
          <cell r="B15" t="str">
            <v>Ron Grove</v>
          </cell>
        </row>
        <row r="17">
          <cell r="A17" t="str">
            <v xml:space="preserve">DATE: </v>
          </cell>
          <cell r="B17">
            <v>36871.53899641204</v>
          </cell>
        </row>
        <row r="19">
          <cell r="A19" t="str">
            <v xml:space="preserve">RE: </v>
          </cell>
          <cell r="B19" t="str">
            <v>Above Standard Tenant Improvements Amortization</v>
          </cell>
        </row>
        <row r="22">
          <cell r="B22" t="str">
            <v xml:space="preserve">An amortization schedule is provided to </v>
          </cell>
          <cell r="E22" t="str">
            <v>(property manager)</v>
          </cell>
          <cell r="G22" t="str">
            <v>at</v>
          </cell>
          <cell r="H22" t="str">
            <v>(property management firm)</v>
          </cell>
        </row>
        <row r="23">
          <cell r="B23" t="str">
            <v>for above standard Tenant Improvements for</v>
          </cell>
          <cell r="E23" t="str">
            <v>NCR</v>
          </cell>
          <cell r="G23" t="str">
            <v>in</v>
          </cell>
          <cell r="H23" t="str">
            <v>03rtn00103</v>
          </cell>
        </row>
        <row r="24">
          <cell r="B24" t="str">
            <v>The following information was used in setting up the amortization table:</v>
          </cell>
        </row>
        <row r="27">
          <cell r="D27" t="str">
            <v>Total Projected Tenant Improvements</v>
          </cell>
          <cell r="H27">
            <v>316670.2798306453</v>
          </cell>
        </row>
        <row r="29">
          <cell r="D29" t="str">
            <v>Standard Tenant Improvements</v>
          </cell>
          <cell r="H29">
            <v>316670.2798306453</v>
          </cell>
        </row>
        <row r="31">
          <cell r="D31" t="str">
            <v>Above Standard Tenant Improvements</v>
          </cell>
          <cell r="H31">
            <v>0</v>
          </cell>
        </row>
        <row r="32">
          <cell r="D32" t="str">
            <v xml:space="preserve"> (Amount to be amortized over the term of the lease)</v>
          </cell>
        </row>
        <row r="34">
          <cell r="D34" t="str">
            <v>Interest Rate for the Amortization Table</v>
          </cell>
          <cell r="H34">
            <v>0.105</v>
          </cell>
        </row>
        <row r="36">
          <cell r="D36" t="str">
            <v>Lease Term</v>
          </cell>
          <cell r="H36">
            <v>60</v>
          </cell>
          <cell r="I36" t="str">
            <v xml:space="preserve">  months</v>
          </cell>
        </row>
        <row r="38">
          <cell r="D38" t="str">
            <v>Total Monthly Lease Rent (effective)</v>
          </cell>
          <cell r="H38">
            <v>-768.72464018495123</v>
          </cell>
        </row>
        <row r="40">
          <cell r="D40" t="str">
            <v>Estimated Monthly Amortization Payment</v>
          </cell>
          <cell r="H40">
            <v>0</v>
          </cell>
        </row>
        <row r="41">
          <cell r="D41" t="str">
            <v xml:space="preserve"> (principal + interest)</v>
          </cell>
        </row>
        <row r="43">
          <cell r="D43" t="str">
            <v>Estimated Monthly Net Rent</v>
          </cell>
          <cell r="H43">
            <v>-768.72464018495123</v>
          </cell>
        </row>
        <row r="44">
          <cell r="D44" t="str">
            <v xml:space="preserve"> (Amount to be booked as "Base Rent")</v>
          </cell>
        </row>
        <row r="46">
          <cell r="B46" t="str">
            <v xml:space="preserve"> </v>
          </cell>
        </row>
        <row r="47">
          <cell r="B47" t="str">
            <v xml:space="preserve">If you should have any questions or comments, please feel free to call me at </v>
          </cell>
          <cell r="G47" t="str">
            <v>(770) 246 - 6600</v>
          </cell>
        </row>
      </sheetData>
      <sheetData sheetId="11" refreshError="1">
        <row r="1">
          <cell r="A1" t="str">
            <v>ProLogis Trust</v>
          </cell>
          <cell r="H1" t="str">
            <v>Accountant:</v>
          </cell>
          <cell r="J1" t="str">
            <v>(property accountant)</v>
          </cell>
        </row>
        <row r="2">
          <cell r="A2" t="str">
            <v>Above Standard Tenant Improvements</v>
          </cell>
          <cell r="H2" t="str">
            <v>Prop Manager:</v>
          </cell>
          <cell r="J2" t="str">
            <v>(property manager)</v>
          </cell>
        </row>
        <row r="4">
          <cell r="A4" t="str">
            <v>Customer:</v>
          </cell>
          <cell r="C4" t="str">
            <v>NCR</v>
          </cell>
          <cell r="H4" t="str">
            <v>From:</v>
          </cell>
          <cell r="I4">
            <v>36831</v>
          </cell>
          <cell r="J4" t="str">
            <v>To:</v>
          </cell>
          <cell r="K4">
            <v>38656</v>
          </cell>
        </row>
        <row r="5">
          <cell r="A5" t="str">
            <v>Building:</v>
          </cell>
          <cell r="C5" t="str">
            <v>03rtn00103</v>
          </cell>
          <cell r="J5" t="str">
            <v>Market:</v>
          </cell>
          <cell r="K5" t="str">
            <v>Rotterdam</v>
          </cell>
        </row>
        <row r="6">
          <cell r="A6" t="str">
            <v>Address:</v>
          </cell>
          <cell r="C6">
            <v>0</v>
          </cell>
        </row>
        <row r="8">
          <cell r="C8" t="str">
            <v>Principal:</v>
          </cell>
          <cell r="E8">
            <v>0</v>
          </cell>
          <cell r="H8" t="str">
            <v>Term:</v>
          </cell>
          <cell r="I8">
            <v>60</v>
          </cell>
        </row>
        <row r="9">
          <cell r="C9" t="str">
            <v>Interest Rate:</v>
          </cell>
          <cell r="E9">
            <v>0.105</v>
          </cell>
          <cell r="H9" t="str">
            <v>Square Feet:</v>
          </cell>
          <cell r="I9">
            <v>93453.047999999995</v>
          </cell>
        </row>
        <row r="11">
          <cell r="A11" t="str">
            <v>Pymt #</v>
          </cell>
          <cell r="C11" t="str">
            <v>Pymt Date</v>
          </cell>
          <cell r="E11" t="str">
            <v>Principal</v>
          </cell>
          <cell r="G11" t="str">
            <v>Interest</v>
          </cell>
          <cell r="I11" t="str">
            <v>Balance</v>
          </cell>
          <cell r="K11" t="str">
            <v>Payment</v>
          </cell>
          <cell r="L11" t="str">
            <v>Pymt/Year</v>
          </cell>
        </row>
        <row r="13">
          <cell r="A13">
            <v>1</v>
          </cell>
          <cell r="C13">
            <v>36831</v>
          </cell>
          <cell r="E13">
            <v>0</v>
          </cell>
          <cell r="G13">
            <v>0</v>
          </cell>
          <cell r="I13">
            <v>0</v>
          </cell>
          <cell r="K13">
            <v>0</v>
          </cell>
        </row>
        <row r="14">
          <cell r="A14">
            <v>2</v>
          </cell>
          <cell r="C14">
            <v>36862</v>
          </cell>
          <cell r="E14">
            <v>0</v>
          </cell>
          <cell r="G14">
            <v>0</v>
          </cell>
          <cell r="I14">
            <v>0</v>
          </cell>
          <cell r="K14">
            <v>0</v>
          </cell>
        </row>
        <row r="15">
          <cell r="A15">
            <v>3</v>
          </cell>
          <cell r="C15">
            <v>36893</v>
          </cell>
          <cell r="E15">
            <v>0</v>
          </cell>
          <cell r="G15">
            <v>0</v>
          </cell>
          <cell r="I15">
            <v>0</v>
          </cell>
          <cell r="K15">
            <v>0</v>
          </cell>
        </row>
        <row r="16">
          <cell r="A16">
            <v>4</v>
          </cell>
          <cell r="C16">
            <v>36924</v>
          </cell>
          <cell r="E16">
            <v>0</v>
          </cell>
          <cell r="G16">
            <v>0</v>
          </cell>
          <cell r="I16">
            <v>0</v>
          </cell>
          <cell r="K16">
            <v>0</v>
          </cell>
        </row>
        <row r="17">
          <cell r="A17">
            <v>5</v>
          </cell>
          <cell r="C17">
            <v>36955</v>
          </cell>
          <cell r="E17">
            <v>0</v>
          </cell>
          <cell r="G17">
            <v>0</v>
          </cell>
          <cell r="I17">
            <v>0</v>
          </cell>
          <cell r="K17">
            <v>0</v>
          </cell>
        </row>
        <row r="18">
          <cell r="A18">
            <v>6</v>
          </cell>
          <cell r="C18">
            <v>36986</v>
          </cell>
          <cell r="E18">
            <v>0</v>
          </cell>
          <cell r="G18">
            <v>0</v>
          </cell>
          <cell r="I18">
            <v>0</v>
          </cell>
          <cell r="K18">
            <v>0</v>
          </cell>
        </row>
        <row r="19">
          <cell r="A19">
            <v>7</v>
          </cell>
          <cell r="C19">
            <v>37017</v>
          </cell>
          <cell r="E19">
            <v>0</v>
          </cell>
          <cell r="G19">
            <v>0</v>
          </cell>
          <cell r="I19">
            <v>0</v>
          </cell>
          <cell r="K19">
            <v>0</v>
          </cell>
        </row>
        <row r="20">
          <cell r="A20">
            <v>8</v>
          </cell>
          <cell r="C20">
            <v>37048</v>
          </cell>
          <cell r="E20">
            <v>0</v>
          </cell>
          <cell r="G20">
            <v>0</v>
          </cell>
          <cell r="I20">
            <v>0</v>
          </cell>
          <cell r="K20">
            <v>0</v>
          </cell>
        </row>
        <row r="21">
          <cell r="A21">
            <v>9</v>
          </cell>
          <cell r="C21">
            <v>37079</v>
          </cell>
          <cell r="E21">
            <v>0</v>
          </cell>
          <cell r="G21">
            <v>0</v>
          </cell>
          <cell r="I21">
            <v>0</v>
          </cell>
          <cell r="K21">
            <v>0</v>
          </cell>
        </row>
        <row r="22">
          <cell r="A22">
            <v>10</v>
          </cell>
          <cell r="C22">
            <v>37110</v>
          </cell>
          <cell r="E22">
            <v>0</v>
          </cell>
          <cell r="G22">
            <v>0</v>
          </cell>
          <cell r="I22">
            <v>0</v>
          </cell>
          <cell r="K22">
            <v>0</v>
          </cell>
        </row>
        <row r="23">
          <cell r="A23">
            <v>11</v>
          </cell>
          <cell r="C23">
            <v>37141</v>
          </cell>
          <cell r="E23">
            <v>0</v>
          </cell>
          <cell r="G23">
            <v>0</v>
          </cell>
          <cell r="I23">
            <v>0</v>
          </cell>
          <cell r="K23">
            <v>0</v>
          </cell>
        </row>
        <row r="24">
          <cell r="A24">
            <v>12</v>
          </cell>
          <cell r="C24">
            <v>37172</v>
          </cell>
          <cell r="E24">
            <v>0</v>
          </cell>
          <cell r="G24">
            <v>0</v>
          </cell>
          <cell r="I24">
            <v>0</v>
          </cell>
          <cell r="K24">
            <v>0</v>
          </cell>
          <cell r="L24">
            <v>0</v>
          </cell>
        </row>
        <row r="25">
          <cell r="A25">
            <v>13</v>
          </cell>
          <cell r="C25">
            <v>37203</v>
          </cell>
          <cell r="E25">
            <v>0</v>
          </cell>
          <cell r="G25">
            <v>0</v>
          </cell>
          <cell r="I25">
            <v>0</v>
          </cell>
          <cell r="K25">
            <v>0</v>
          </cell>
        </row>
        <row r="26">
          <cell r="A26">
            <v>14</v>
          </cell>
          <cell r="C26">
            <v>37234</v>
          </cell>
          <cell r="E26">
            <v>0</v>
          </cell>
          <cell r="G26">
            <v>0</v>
          </cell>
          <cell r="I26">
            <v>0</v>
          </cell>
          <cell r="K26">
            <v>0</v>
          </cell>
        </row>
        <row r="27">
          <cell r="A27">
            <v>15</v>
          </cell>
          <cell r="C27">
            <v>37265</v>
          </cell>
          <cell r="E27">
            <v>0</v>
          </cell>
          <cell r="G27">
            <v>0</v>
          </cell>
          <cell r="I27">
            <v>0</v>
          </cell>
          <cell r="K27">
            <v>0</v>
          </cell>
        </row>
        <row r="28">
          <cell r="A28">
            <v>16</v>
          </cell>
          <cell r="C28">
            <v>37296</v>
          </cell>
          <cell r="E28">
            <v>0</v>
          </cell>
          <cell r="G28">
            <v>0</v>
          </cell>
          <cell r="I28">
            <v>0</v>
          </cell>
          <cell r="K28">
            <v>0</v>
          </cell>
        </row>
        <row r="29">
          <cell r="A29">
            <v>17</v>
          </cell>
          <cell r="C29">
            <v>37327</v>
          </cell>
          <cell r="E29">
            <v>0</v>
          </cell>
          <cell r="G29">
            <v>0</v>
          </cell>
          <cell r="I29">
            <v>0</v>
          </cell>
          <cell r="K29">
            <v>0</v>
          </cell>
        </row>
        <row r="30">
          <cell r="A30">
            <v>18</v>
          </cell>
          <cell r="C30">
            <v>37358</v>
          </cell>
          <cell r="E30">
            <v>0</v>
          </cell>
          <cell r="G30">
            <v>0</v>
          </cell>
          <cell r="I30">
            <v>0</v>
          </cell>
          <cell r="K30">
            <v>0</v>
          </cell>
        </row>
        <row r="31">
          <cell r="A31">
            <v>19</v>
          </cell>
          <cell r="C31">
            <v>37389</v>
          </cell>
          <cell r="E31">
            <v>0</v>
          </cell>
          <cell r="G31">
            <v>0</v>
          </cell>
          <cell r="I31">
            <v>0</v>
          </cell>
          <cell r="K31">
            <v>0</v>
          </cell>
        </row>
        <row r="32">
          <cell r="A32">
            <v>20</v>
          </cell>
          <cell r="C32">
            <v>37420</v>
          </cell>
          <cell r="E32">
            <v>0</v>
          </cell>
          <cell r="G32">
            <v>0</v>
          </cell>
          <cell r="I32">
            <v>0</v>
          </cell>
          <cell r="K32">
            <v>0</v>
          </cell>
        </row>
        <row r="33">
          <cell r="A33">
            <v>21</v>
          </cell>
          <cell r="C33">
            <v>37451</v>
          </cell>
          <cell r="E33">
            <v>0</v>
          </cell>
          <cell r="G33">
            <v>0</v>
          </cell>
          <cell r="I33">
            <v>0</v>
          </cell>
          <cell r="K33">
            <v>0</v>
          </cell>
        </row>
        <row r="34">
          <cell r="A34">
            <v>22</v>
          </cell>
          <cell r="C34">
            <v>37482</v>
          </cell>
          <cell r="E34">
            <v>0</v>
          </cell>
          <cell r="G34">
            <v>0</v>
          </cell>
          <cell r="I34">
            <v>0</v>
          </cell>
          <cell r="K34">
            <v>0</v>
          </cell>
        </row>
        <row r="35">
          <cell r="A35">
            <v>23</v>
          </cell>
          <cell r="C35">
            <v>37513</v>
          </cell>
          <cell r="E35">
            <v>0</v>
          </cell>
          <cell r="G35">
            <v>0</v>
          </cell>
          <cell r="I35">
            <v>0</v>
          </cell>
          <cell r="K35">
            <v>0</v>
          </cell>
        </row>
        <row r="36">
          <cell r="A36">
            <v>24</v>
          </cell>
          <cell r="C36">
            <v>37544</v>
          </cell>
          <cell r="E36">
            <v>0</v>
          </cell>
          <cell r="G36">
            <v>0</v>
          </cell>
          <cell r="I36">
            <v>0</v>
          </cell>
          <cell r="K36">
            <v>0</v>
          </cell>
          <cell r="L36">
            <v>0</v>
          </cell>
        </row>
        <row r="37">
          <cell r="A37">
            <v>25</v>
          </cell>
          <cell r="C37">
            <v>37575</v>
          </cell>
          <cell r="E37">
            <v>0</v>
          </cell>
          <cell r="G37">
            <v>0</v>
          </cell>
          <cell r="I37">
            <v>0</v>
          </cell>
          <cell r="K37">
            <v>0</v>
          </cell>
        </row>
        <row r="38">
          <cell r="A38">
            <v>26</v>
          </cell>
          <cell r="C38">
            <v>37606</v>
          </cell>
          <cell r="E38">
            <v>0</v>
          </cell>
          <cell r="G38">
            <v>0</v>
          </cell>
          <cell r="I38">
            <v>0</v>
          </cell>
          <cell r="K38">
            <v>0</v>
          </cell>
        </row>
        <row r="39">
          <cell r="A39">
            <v>27</v>
          </cell>
          <cell r="C39">
            <v>37637</v>
          </cell>
          <cell r="E39">
            <v>0</v>
          </cell>
          <cell r="G39">
            <v>0</v>
          </cell>
          <cell r="I39">
            <v>0</v>
          </cell>
          <cell r="K39">
            <v>0</v>
          </cell>
        </row>
        <row r="40">
          <cell r="A40">
            <v>28</v>
          </cell>
          <cell r="C40">
            <v>37668</v>
          </cell>
          <cell r="E40">
            <v>0</v>
          </cell>
          <cell r="G40">
            <v>0</v>
          </cell>
          <cell r="I40">
            <v>0</v>
          </cell>
          <cell r="K40">
            <v>0</v>
          </cell>
        </row>
        <row r="41">
          <cell r="A41">
            <v>29</v>
          </cell>
          <cell r="C41">
            <v>37699</v>
          </cell>
          <cell r="E41">
            <v>0</v>
          </cell>
          <cell r="G41">
            <v>0</v>
          </cell>
          <cell r="I41">
            <v>0</v>
          </cell>
          <cell r="K41">
            <v>0</v>
          </cell>
        </row>
        <row r="42">
          <cell r="A42">
            <v>30</v>
          </cell>
          <cell r="C42">
            <v>37730</v>
          </cell>
          <cell r="E42">
            <v>0</v>
          </cell>
          <cell r="G42">
            <v>0</v>
          </cell>
          <cell r="I42">
            <v>0</v>
          </cell>
          <cell r="K42">
            <v>0</v>
          </cell>
        </row>
        <row r="43">
          <cell r="A43">
            <v>31</v>
          </cell>
          <cell r="C43">
            <v>37761</v>
          </cell>
          <cell r="E43">
            <v>0</v>
          </cell>
          <cell r="G43">
            <v>0</v>
          </cell>
          <cell r="I43">
            <v>0</v>
          </cell>
          <cell r="K43">
            <v>0</v>
          </cell>
        </row>
        <row r="44">
          <cell r="A44">
            <v>32</v>
          </cell>
          <cell r="C44">
            <v>37792</v>
          </cell>
          <cell r="E44">
            <v>0</v>
          </cell>
          <cell r="G44">
            <v>0</v>
          </cell>
          <cell r="I44">
            <v>0</v>
          </cell>
          <cell r="K44">
            <v>0</v>
          </cell>
        </row>
        <row r="45">
          <cell r="A45">
            <v>33</v>
          </cell>
          <cell r="C45">
            <v>37823</v>
          </cell>
          <cell r="E45">
            <v>0</v>
          </cell>
          <cell r="G45">
            <v>0</v>
          </cell>
          <cell r="I45">
            <v>0</v>
          </cell>
          <cell r="K45">
            <v>0</v>
          </cell>
        </row>
        <row r="46">
          <cell r="A46">
            <v>34</v>
          </cell>
          <cell r="C46">
            <v>37854</v>
          </cell>
          <cell r="E46">
            <v>0</v>
          </cell>
          <cell r="G46">
            <v>0</v>
          </cell>
          <cell r="I46">
            <v>0</v>
          </cell>
          <cell r="K46">
            <v>0</v>
          </cell>
        </row>
        <row r="47">
          <cell r="A47">
            <v>35</v>
          </cell>
          <cell r="C47">
            <v>37885</v>
          </cell>
          <cell r="E47">
            <v>0</v>
          </cell>
          <cell r="G47">
            <v>0</v>
          </cell>
          <cell r="I47">
            <v>0</v>
          </cell>
          <cell r="K47">
            <v>0</v>
          </cell>
        </row>
        <row r="48">
          <cell r="A48">
            <v>36</v>
          </cell>
          <cell r="C48">
            <v>37916</v>
          </cell>
          <cell r="E48">
            <v>0</v>
          </cell>
          <cell r="G48">
            <v>0</v>
          </cell>
          <cell r="I48">
            <v>0</v>
          </cell>
          <cell r="K48">
            <v>0</v>
          </cell>
          <cell r="L48">
            <v>0</v>
          </cell>
        </row>
        <row r="49">
          <cell r="A49">
            <v>37</v>
          </cell>
          <cell r="C49">
            <v>37947</v>
          </cell>
          <cell r="E49">
            <v>0</v>
          </cell>
          <cell r="G49">
            <v>0</v>
          </cell>
          <cell r="I49">
            <v>0</v>
          </cell>
          <cell r="K49">
            <v>0</v>
          </cell>
        </row>
        <row r="50">
          <cell r="A50">
            <v>38</v>
          </cell>
          <cell r="C50">
            <v>37978</v>
          </cell>
          <cell r="E50">
            <v>0</v>
          </cell>
          <cell r="G50">
            <v>0</v>
          </cell>
          <cell r="I50">
            <v>0</v>
          </cell>
          <cell r="K50">
            <v>0</v>
          </cell>
        </row>
        <row r="51">
          <cell r="A51">
            <v>39</v>
          </cell>
          <cell r="C51">
            <v>38009</v>
          </cell>
          <cell r="E51">
            <v>0</v>
          </cell>
          <cell r="G51">
            <v>0</v>
          </cell>
          <cell r="I51">
            <v>0</v>
          </cell>
          <cell r="K51">
            <v>0</v>
          </cell>
        </row>
        <row r="52">
          <cell r="A52">
            <v>40</v>
          </cell>
          <cell r="C52">
            <v>38040</v>
          </cell>
          <cell r="E52">
            <v>0</v>
          </cell>
          <cell r="G52">
            <v>0</v>
          </cell>
          <cell r="I52">
            <v>0</v>
          </cell>
          <cell r="K52">
            <v>0</v>
          </cell>
        </row>
        <row r="53">
          <cell r="A53">
            <v>41</v>
          </cell>
          <cell r="C53">
            <v>38071</v>
          </cell>
          <cell r="E53">
            <v>0</v>
          </cell>
          <cell r="G53">
            <v>0</v>
          </cell>
          <cell r="I53">
            <v>0</v>
          </cell>
          <cell r="K53">
            <v>0</v>
          </cell>
        </row>
        <row r="54">
          <cell r="A54">
            <v>42</v>
          </cell>
          <cell r="C54">
            <v>38102</v>
          </cell>
          <cell r="E54">
            <v>0</v>
          </cell>
          <cell r="G54">
            <v>0</v>
          </cell>
          <cell r="I54">
            <v>0</v>
          </cell>
          <cell r="K54">
            <v>0</v>
          </cell>
        </row>
        <row r="55">
          <cell r="A55">
            <v>43</v>
          </cell>
          <cell r="C55">
            <v>38133</v>
          </cell>
          <cell r="E55">
            <v>0</v>
          </cell>
          <cell r="G55">
            <v>0</v>
          </cell>
          <cell r="I55">
            <v>0</v>
          </cell>
          <cell r="K55">
            <v>0</v>
          </cell>
        </row>
        <row r="56">
          <cell r="A56">
            <v>44</v>
          </cell>
          <cell r="C56">
            <v>38164</v>
          </cell>
          <cell r="E56">
            <v>0</v>
          </cell>
          <cell r="G56">
            <v>0</v>
          </cell>
          <cell r="I56">
            <v>0</v>
          </cell>
          <cell r="K56">
            <v>0</v>
          </cell>
        </row>
        <row r="57">
          <cell r="A57">
            <v>45</v>
          </cell>
          <cell r="C57">
            <v>38195</v>
          </cell>
          <cell r="E57">
            <v>0</v>
          </cell>
          <cell r="G57">
            <v>0</v>
          </cell>
          <cell r="I57">
            <v>0</v>
          </cell>
          <cell r="K57">
            <v>0</v>
          </cell>
        </row>
        <row r="58">
          <cell r="A58">
            <v>46</v>
          </cell>
          <cell r="C58">
            <v>38226</v>
          </cell>
          <cell r="E58">
            <v>0</v>
          </cell>
          <cell r="G58">
            <v>0</v>
          </cell>
          <cell r="I58">
            <v>0</v>
          </cell>
          <cell r="K58">
            <v>0</v>
          </cell>
        </row>
        <row r="59">
          <cell r="A59">
            <v>47</v>
          </cell>
          <cell r="C59">
            <v>38257</v>
          </cell>
          <cell r="E59">
            <v>0</v>
          </cell>
          <cell r="G59">
            <v>0</v>
          </cell>
          <cell r="I59">
            <v>0</v>
          </cell>
          <cell r="K59">
            <v>0</v>
          </cell>
        </row>
        <row r="60">
          <cell r="A60">
            <v>48</v>
          </cell>
          <cell r="C60">
            <v>38288</v>
          </cell>
          <cell r="E60">
            <v>0</v>
          </cell>
          <cell r="G60">
            <v>0</v>
          </cell>
          <cell r="I60">
            <v>0</v>
          </cell>
          <cell r="K60">
            <v>0</v>
          </cell>
          <cell r="L60">
            <v>0</v>
          </cell>
        </row>
        <row r="61">
          <cell r="A61">
            <v>49</v>
          </cell>
          <cell r="C61">
            <v>38319</v>
          </cell>
          <cell r="E61">
            <v>0</v>
          </cell>
          <cell r="G61">
            <v>0</v>
          </cell>
          <cell r="I61">
            <v>0</v>
          </cell>
          <cell r="K61">
            <v>0</v>
          </cell>
        </row>
        <row r="62">
          <cell r="A62">
            <v>50</v>
          </cell>
          <cell r="C62">
            <v>38350</v>
          </cell>
          <cell r="E62">
            <v>0</v>
          </cell>
          <cell r="G62">
            <v>0</v>
          </cell>
          <cell r="I62">
            <v>0</v>
          </cell>
          <cell r="K62">
            <v>0</v>
          </cell>
        </row>
        <row r="63">
          <cell r="A63">
            <v>51</v>
          </cell>
          <cell r="C63">
            <v>38381</v>
          </cell>
          <cell r="E63">
            <v>0</v>
          </cell>
          <cell r="G63">
            <v>0</v>
          </cell>
          <cell r="I63">
            <v>0</v>
          </cell>
          <cell r="K63">
            <v>0</v>
          </cell>
        </row>
        <row r="64">
          <cell r="A64">
            <v>52</v>
          </cell>
          <cell r="C64">
            <v>38412</v>
          </cell>
          <cell r="E64">
            <v>0</v>
          </cell>
          <cell r="G64">
            <v>0</v>
          </cell>
          <cell r="I64">
            <v>0</v>
          </cell>
          <cell r="K64">
            <v>0</v>
          </cell>
        </row>
        <row r="65">
          <cell r="A65">
            <v>53</v>
          </cell>
          <cell r="C65">
            <v>38443</v>
          </cell>
          <cell r="E65">
            <v>0</v>
          </cell>
          <cell r="G65">
            <v>0</v>
          </cell>
          <cell r="I65">
            <v>0</v>
          </cell>
          <cell r="K65">
            <v>0</v>
          </cell>
        </row>
        <row r="66">
          <cell r="A66">
            <v>54</v>
          </cell>
          <cell r="C66">
            <v>38474</v>
          </cell>
          <cell r="E66">
            <v>0</v>
          </cell>
          <cell r="G66">
            <v>0</v>
          </cell>
          <cell r="I66">
            <v>0</v>
          </cell>
          <cell r="K66">
            <v>0</v>
          </cell>
        </row>
        <row r="67">
          <cell r="A67">
            <v>55</v>
          </cell>
          <cell r="C67">
            <v>38505</v>
          </cell>
          <cell r="E67">
            <v>0</v>
          </cell>
          <cell r="G67">
            <v>0</v>
          </cell>
          <cell r="I67">
            <v>0</v>
          </cell>
          <cell r="K67">
            <v>0</v>
          </cell>
        </row>
        <row r="68">
          <cell r="A68">
            <v>56</v>
          </cell>
          <cell r="C68">
            <v>38536</v>
          </cell>
          <cell r="E68">
            <v>0</v>
          </cell>
          <cell r="G68">
            <v>0</v>
          </cell>
          <cell r="I68">
            <v>0</v>
          </cell>
          <cell r="K68">
            <v>0</v>
          </cell>
        </row>
        <row r="69">
          <cell r="A69">
            <v>57</v>
          </cell>
          <cell r="C69">
            <v>38565</v>
          </cell>
          <cell r="E69">
            <v>0</v>
          </cell>
          <cell r="G69">
            <v>0</v>
          </cell>
          <cell r="I69">
            <v>0</v>
          </cell>
          <cell r="K69">
            <v>0</v>
          </cell>
        </row>
        <row r="70">
          <cell r="A70">
            <v>58</v>
          </cell>
          <cell r="C70">
            <v>38596</v>
          </cell>
          <cell r="E70">
            <v>0</v>
          </cell>
          <cell r="G70">
            <v>0</v>
          </cell>
          <cell r="I70">
            <v>0</v>
          </cell>
          <cell r="K70">
            <v>0</v>
          </cell>
        </row>
        <row r="71">
          <cell r="A71">
            <v>59</v>
          </cell>
          <cell r="C71">
            <v>38625</v>
          </cell>
          <cell r="E71">
            <v>0</v>
          </cell>
          <cell r="G71">
            <v>0</v>
          </cell>
          <cell r="I71">
            <v>0</v>
          </cell>
          <cell r="K71">
            <v>0</v>
          </cell>
        </row>
        <row r="72">
          <cell r="A72">
            <v>60</v>
          </cell>
          <cell r="C72">
            <v>38656</v>
          </cell>
          <cell r="E72">
            <v>0</v>
          </cell>
          <cell r="G72">
            <v>0</v>
          </cell>
          <cell r="I72">
            <v>0</v>
          </cell>
          <cell r="K72">
            <v>0</v>
          </cell>
          <cell r="L72">
            <v>0</v>
          </cell>
        </row>
        <row r="73">
          <cell r="A73">
            <v>61</v>
          </cell>
          <cell r="C73" t="str">
            <v xml:space="preserve"> </v>
          </cell>
          <cell r="E73" t="e">
            <v>#VALUE!</v>
          </cell>
          <cell r="G73">
            <v>0</v>
          </cell>
          <cell r="I73" t="e">
            <v>#VALUE!</v>
          </cell>
          <cell r="K73" t="str">
            <v>$0.00</v>
          </cell>
        </row>
        <row r="74">
          <cell r="A74">
            <v>62</v>
          </cell>
          <cell r="C74" t="str">
            <v xml:space="preserve"> </v>
          </cell>
          <cell r="E74" t="e">
            <v>#VALUE!</v>
          </cell>
          <cell r="G74" t="e">
            <v>#VALUE!</v>
          </cell>
          <cell r="I74" t="e">
            <v>#VALUE!</v>
          </cell>
          <cell r="K74" t="str">
            <v>$0.00</v>
          </cell>
        </row>
        <row r="75">
          <cell r="A75">
            <v>63</v>
          </cell>
          <cell r="C75" t="str">
            <v xml:space="preserve"> </v>
          </cell>
          <cell r="E75" t="e">
            <v>#VALUE!</v>
          </cell>
          <cell r="G75" t="e">
            <v>#VALUE!</v>
          </cell>
          <cell r="I75" t="e">
            <v>#VALUE!</v>
          </cell>
          <cell r="K75" t="str">
            <v>$0.00</v>
          </cell>
        </row>
        <row r="76">
          <cell r="A76">
            <v>64</v>
          </cell>
          <cell r="C76" t="str">
            <v xml:space="preserve"> </v>
          </cell>
          <cell r="E76" t="e">
            <v>#VALUE!</v>
          </cell>
          <cell r="G76" t="e">
            <v>#VALUE!</v>
          </cell>
          <cell r="I76" t="e">
            <v>#VALUE!</v>
          </cell>
          <cell r="K76" t="str">
            <v>$0.00</v>
          </cell>
        </row>
        <row r="77">
          <cell r="A77">
            <v>65</v>
          </cell>
          <cell r="C77" t="str">
            <v xml:space="preserve"> </v>
          </cell>
          <cell r="E77" t="e">
            <v>#VALUE!</v>
          </cell>
          <cell r="G77" t="e">
            <v>#VALUE!</v>
          </cell>
          <cell r="I77" t="e">
            <v>#VALUE!</v>
          </cell>
          <cell r="K77" t="str">
            <v>$0.00</v>
          </cell>
        </row>
        <row r="78">
          <cell r="A78">
            <v>66</v>
          </cell>
          <cell r="C78" t="str">
            <v xml:space="preserve"> </v>
          </cell>
          <cell r="E78" t="e">
            <v>#VALUE!</v>
          </cell>
          <cell r="G78" t="e">
            <v>#VALUE!</v>
          </cell>
          <cell r="I78" t="e">
            <v>#VALUE!</v>
          </cell>
          <cell r="K78" t="str">
            <v>$0.00</v>
          </cell>
        </row>
        <row r="79">
          <cell r="A79">
            <v>67</v>
          </cell>
          <cell r="C79" t="str">
            <v xml:space="preserve"> </v>
          </cell>
          <cell r="E79" t="e">
            <v>#VALUE!</v>
          </cell>
          <cell r="G79" t="e">
            <v>#VALUE!</v>
          </cell>
          <cell r="I79" t="e">
            <v>#VALUE!</v>
          </cell>
          <cell r="K79" t="str">
            <v>$0.00</v>
          </cell>
        </row>
        <row r="80">
          <cell r="A80">
            <v>68</v>
          </cell>
          <cell r="C80" t="str">
            <v xml:space="preserve"> </v>
          </cell>
          <cell r="E80" t="e">
            <v>#VALUE!</v>
          </cell>
          <cell r="G80" t="e">
            <v>#VALUE!</v>
          </cell>
          <cell r="I80" t="e">
            <v>#VALUE!</v>
          </cell>
          <cell r="K80" t="str">
            <v>$0.00</v>
          </cell>
        </row>
        <row r="81">
          <cell r="A81">
            <v>69</v>
          </cell>
          <cell r="C81" t="str">
            <v xml:space="preserve"> </v>
          </cell>
          <cell r="E81" t="e">
            <v>#VALUE!</v>
          </cell>
          <cell r="G81" t="e">
            <v>#VALUE!</v>
          </cell>
          <cell r="I81" t="e">
            <v>#VALUE!</v>
          </cell>
          <cell r="K81" t="str">
            <v>$0.00</v>
          </cell>
        </row>
        <row r="82">
          <cell r="A82">
            <v>70</v>
          </cell>
          <cell r="C82" t="str">
            <v xml:space="preserve"> </v>
          </cell>
          <cell r="E82" t="e">
            <v>#VALUE!</v>
          </cell>
          <cell r="G82" t="e">
            <v>#VALUE!</v>
          </cell>
          <cell r="I82" t="e">
            <v>#VALUE!</v>
          </cell>
          <cell r="K82" t="str">
            <v>$0.00</v>
          </cell>
        </row>
        <row r="83">
          <cell r="A83">
            <v>71</v>
          </cell>
          <cell r="C83" t="str">
            <v xml:space="preserve"> </v>
          </cell>
          <cell r="E83" t="e">
            <v>#VALUE!</v>
          </cell>
          <cell r="G83" t="e">
            <v>#VALUE!</v>
          </cell>
          <cell r="I83" t="e">
            <v>#VALUE!</v>
          </cell>
          <cell r="K83" t="str">
            <v>$0.00</v>
          </cell>
        </row>
        <row r="84">
          <cell r="A84">
            <v>72</v>
          </cell>
          <cell r="C84" t="str">
            <v xml:space="preserve"> </v>
          </cell>
          <cell r="E84" t="e">
            <v>#VALUE!</v>
          </cell>
          <cell r="G84" t="e">
            <v>#VALUE!</v>
          </cell>
          <cell r="I84" t="e">
            <v>#VALUE!</v>
          </cell>
          <cell r="K84" t="str">
            <v>$0.00</v>
          </cell>
          <cell r="L84">
            <v>0</v>
          </cell>
        </row>
        <row r="85">
          <cell r="A85">
            <v>73</v>
          </cell>
          <cell r="C85" t="str">
            <v xml:space="preserve"> </v>
          </cell>
          <cell r="E85" t="e">
            <v>#VALUE!</v>
          </cell>
          <cell r="G85" t="e">
            <v>#VALUE!</v>
          </cell>
          <cell r="I85" t="e">
            <v>#VALUE!</v>
          </cell>
          <cell r="K85" t="str">
            <v>$0.00</v>
          </cell>
        </row>
        <row r="86">
          <cell r="A86">
            <v>74</v>
          </cell>
          <cell r="C86" t="str">
            <v xml:space="preserve"> </v>
          </cell>
          <cell r="E86" t="e">
            <v>#VALUE!</v>
          </cell>
          <cell r="G86" t="e">
            <v>#VALUE!</v>
          </cell>
          <cell r="I86" t="e">
            <v>#VALUE!</v>
          </cell>
          <cell r="K86" t="str">
            <v>$0.00</v>
          </cell>
        </row>
        <row r="87">
          <cell r="A87">
            <v>75</v>
          </cell>
          <cell r="C87" t="str">
            <v xml:space="preserve"> </v>
          </cell>
          <cell r="E87" t="e">
            <v>#VALUE!</v>
          </cell>
          <cell r="G87" t="e">
            <v>#VALUE!</v>
          </cell>
          <cell r="I87" t="e">
            <v>#VALUE!</v>
          </cell>
          <cell r="K87" t="str">
            <v>$0.00</v>
          </cell>
        </row>
        <row r="88">
          <cell r="A88">
            <v>76</v>
          </cell>
          <cell r="C88" t="str">
            <v xml:space="preserve"> </v>
          </cell>
          <cell r="E88" t="e">
            <v>#VALUE!</v>
          </cell>
          <cell r="G88" t="e">
            <v>#VALUE!</v>
          </cell>
          <cell r="I88" t="e">
            <v>#VALUE!</v>
          </cell>
          <cell r="K88" t="str">
            <v>$0.00</v>
          </cell>
        </row>
        <row r="89">
          <cell r="A89">
            <v>77</v>
          </cell>
          <cell r="C89" t="str">
            <v xml:space="preserve"> </v>
          </cell>
          <cell r="E89" t="e">
            <v>#VALUE!</v>
          </cell>
          <cell r="G89" t="e">
            <v>#VALUE!</v>
          </cell>
          <cell r="I89" t="e">
            <v>#VALUE!</v>
          </cell>
          <cell r="K89" t="str">
            <v>$0.00</v>
          </cell>
        </row>
        <row r="90">
          <cell r="A90">
            <v>78</v>
          </cell>
          <cell r="C90" t="str">
            <v xml:space="preserve"> </v>
          </cell>
          <cell r="E90" t="e">
            <v>#VALUE!</v>
          </cell>
          <cell r="G90" t="e">
            <v>#VALUE!</v>
          </cell>
          <cell r="I90" t="e">
            <v>#VALUE!</v>
          </cell>
          <cell r="K90" t="str">
            <v>$0.00</v>
          </cell>
        </row>
        <row r="91">
          <cell r="A91">
            <v>79</v>
          </cell>
          <cell r="C91" t="str">
            <v xml:space="preserve"> </v>
          </cell>
          <cell r="E91" t="e">
            <v>#VALUE!</v>
          </cell>
          <cell r="G91" t="e">
            <v>#VALUE!</v>
          </cell>
          <cell r="I91" t="e">
            <v>#VALUE!</v>
          </cell>
          <cell r="K91" t="str">
            <v>$0.00</v>
          </cell>
        </row>
        <row r="92">
          <cell r="A92">
            <v>80</v>
          </cell>
          <cell r="C92" t="str">
            <v xml:space="preserve"> </v>
          </cell>
          <cell r="E92" t="e">
            <v>#VALUE!</v>
          </cell>
          <cell r="G92" t="e">
            <v>#VALUE!</v>
          </cell>
          <cell r="I92" t="e">
            <v>#VALUE!</v>
          </cell>
          <cell r="K92" t="str">
            <v>$0.00</v>
          </cell>
        </row>
        <row r="93">
          <cell r="A93">
            <v>81</v>
          </cell>
          <cell r="C93" t="str">
            <v xml:space="preserve"> </v>
          </cell>
          <cell r="E93" t="e">
            <v>#VALUE!</v>
          </cell>
          <cell r="G93" t="e">
            <v>#VALUE!</v>
          </cell>
          <cell r="I93" t="e">
            <v>#VALUE!</v>
          </cell>
          <cell r="K93" t="str">
            <v>$0.00</v>
          </cell>
        </row>
        <row r="94">
          <cell r="A94">
            <v>82</v>
          </cell>
          <cell r="C94" t="str">
            <v xml:space="preserve"> </v>
          </cell>
          <cell r="E94" t="e">
            <v>#VALUE!</v>
          </cell>
          <cell r="G94" t="e">
            <v>#VALUE!</v>
          </cell>
          <cell r="I94" t="e">
            <v>#VALUE!</v>
          </cell>
          <cell r="K94" t="str">
            <v>$0.00</v>
          </cell>
        </row>
        <row r="95">
          <cell r="A95">
            <v>83</v>
          </cell>
          <cell r="C95" t="str">
            <v xml:space="preserve"> </v>
          </cell>
          <cell r="E95" t="e">
            <v>#VALUE!</v>
          </cell>
          <cell r="G95" t="e">
            <v>#VALUE!</v>
          </cell>
          <cell r="I95" t="e">
            <v>#VALUE!</v>
          </cell>
          <cell r="K95" t="str">
            <v>$0.00</v>
          </cell>
        </row>
        <row r="96">
          <cell r="A96">
            <v>84</v>
          </cell>
          <cell r="C96" t="str">
            <v xml:space="preserve"> </v>
          </cell>
          <cell r="E96" t="e">
            <v>#VALUE!</v>
          </cell>
          <cell r="G96" t="e">
            <v>#VALUE!</v>
          </cell>
          <cell r="I96" t="e">
            <v>#VALUE!</v>
          </cell>
          <cell r="K96" t="str">
            <v>$0.00</v>
          </cell>
          <cell r="L96">
            <v>0</v>
          </cell>
        </row>
        <row r="97">
          <cell r="A97">
            <v>85</v>
          </cell>
          <cell r="C97" t="str">
            <v xml:space="preserve"> </v>
          </cell>
          <cell r="E97" t="e">
            <v>#VALUE!</v>
          </cell>
          <cell r="G97" t="e">
            <v>#VALUE!</v>
          </cell>
          <cell r="I97" t="e">
            <v>#VALUE!</v>
          </cell>
          <cell r="K97" t="str">
            <v>$0.00</v>
          </cell>
        </row>
        <row r="98">
          <cell r="A98">
            <v>86</v>
          </cell>
          <cell r="C98" t="str">
            <v xml:space="preserve"> </v>
          </cell>
          <cell r="E98" t="e">
            <v>#VALUE!</v>
          </cell>
          <cell r="G98" t="e">
            <v>#VALUE!</v>
          </cell>
          <cell r="I98" t="e">
            <v>#VALUE!</v>
          </cell>
          <cell r="K98" t="str">
            <v>$0.00</v>
          </cell>
        </row>
        <row r="99">
          <cell r="A99">
            <v>87</v>
          </cell>
          <cell r="C99" t="str">
            <v xml:space="preserve"> </v>
          </cell>
          <cell r="E99" t="e">
            <v>#VALUE!</v>
          </cell>
          <cell r="G99" t="e">
            <v>#VALUE!</v>
          </cell>
          <cell r="I99" t="e">
            <v>#VALUE!</v>
          </cell>
          <cell r="K99" t="str">
            <v>$0.00</v>
          </cell>
        </row>
        <row r="100">
          <cell r="A100">
            <v>88</v>
          </cell>
          <cell r="C100" t="str">
            <v xml:space="preserve"> </v>
          </cell>
          <cell r="E100" t="e">
            <v>#VALUE!</v>
          </cell>
          <cell r="G100" t="e">
            <v>#VALUE!</v>
          </cell>
          <cell r="I100" t="e">
            <v>#VALUE!</v>
          </cell>
          <cell r="K100" t="str">
            <v>$0.00</v>
          </cell>
        </row>
        <row r="101">
          <cell r="A101">
            <v>89</v>
          </cell>
          <cell r="C101" t="str">
            <v xml:space="preserve"> </v>
          </cell>
          <cell r="E101" t="e">
            <v>#VALUE!</v>
          </cell>
          <cell r="G101" t="e">
            <v>#VALUE!</v>
          </cell>
          <cell r="I101" t="e">
            <v>#VALUE!</v>
          </cell>
          <cell r="K101" t="str">
            <v>$0.00</v>
          </cell>
        </row>
        <row r="102">
          <cell r="A102">
            <v>90</v>
          </cell>
          <cell r="C102" t="str">
            <v xml:space="preserve"> </v>
          </cell>
          <cell r="E102" t="e">
            <v>#VALUE!</v>
          </cell>
          <cell r="G102" t="e">
            <v>#VALUE!</v>
          </cell>
          <cell r="I102" t="e">
            <v>#VALUE!</v>
          </cell>
          <cell r="K102" t="str">
            <v>$0.00</v>
          </cell>
        </row>
        <row r="103">
          <cell r="A103">
            <v>91</v>
          </cell>
          <cell r="C103" t="str">
            <v xml:space="preserve"> </v>
          </cell>
          <cell r="E103" t="e">
            <v>#VALUE!</v>
          </cell>
          <cell r="G103" t="e">
            <v>#VALUE!</v>
          </cell>
          <cell r="I103" t="e">
            <v>#VALUE!</v>
          </cell>
          <cell r="K103" t="str">
            <v>$0.00</v>
          </cell>
        </row>
        <row r="104">
          <cell r="A104">
            <v>92</v>
          </cell>
          <cell r="C104" t="str">
            <v xml:space="preserve"> </v>
          </cell>
          <cell r="E104" t="e">
            <v>#VALUE!</v>
          </cell>
          <cell r="G104" t="e">
            <v>#VALUE!</v>
          </cell>
          <cell r="I104" t="e">
            <v>#VALUE!</v>
          </cell>
          <cell r="K104" t="str">
            <v>$0.00</v>
          </cell>
        </row>
        <row r="105">
          <cell r="A105">
            <v>93</v>
          </cell>
          <cell r="C105" t="str">
            <v xml:space="preserve"> </v>
          </cell>
          <cell r="E105" t="e">
            <v>#VALUE!</v>
          </cell>
          <cell r="G105" t="e">
            <v>#VALUE!</v>
          </cell>
          <cell r="I105" t="e">
            <v>#VALUE!</v>
          </cell>
          <cell r="K105" t="str">
            <v>$0.00</v>
          </cell>
        </row>
        <row r="106">
          <cell r="A106">
            <v>94</v>
          </cell>
          <cell r="C106" t="str">
            <v xml:space="preserve"> </v>
          </cell>
          <cell r="E106" t="e">
            <v>#VALUE!</v>
          </cell>
          <cell r="G106" t="e">
            <v>#VALUE!</v>
          </cell>
          <cell r="I106" t="e">
            <v>#VALUE!</v>
          </cell>
          <cell r="K106" t="str">
            <v>$0.00</v>
          </cell>
        </row>
        <row r="107">
          <cell r="A107">
            <v>95</v>
          </cell>
          <cell r="C107" t="str">
            <v xml:space="preserve"> </v>
          </cell>
          <cell r="E107" t="e">
            <v>#VALUE!</v>
          </cell>
          <cell r="G107" t="e">
            <v>#VALUE!</v>
          </cell>
          <cell r="I107" t="e">
            <v>#VALUE!</v>
          </cell>
          <cell r="K107" t="str">
            <v>$0.00</v>
          </cell>
        </row>
        <row r="108">
          <cell r="A108">
            <v>96</v>
          </cell>
          <cell r="C108" t="str">
            <v xml:space="preserve"> </v>
          </cell>
          <cell r="E108" t="e">
            <v>#VALUE!</v>
          </cell>
          <cell r="G108" t="e">
            <v>#VALUE!</v>
          </cell>
          <cell r="I108" t="e">
            <v>#VALUE!</v>
          </cell>
          <cell r="K108" t="str">
            <v>$0.00</v>
          </cell>
          <cell r="L108">
            <v>0</v>
          </cell>
        </row>
        <row r="109">
          <cell r="A109">
            <v>97</v>
          </cell>
          <cell r="C109" t="str">
            <v xml:space="preserve"> </v>
          </cell>
          <cell r="E109" t="e">
            <v>#VALUE!</v>
          </cell>
          <cell r="G109" t="e">
            <v>#VALUE!</v>
          </cell>
          <cell r="I109" t="e">
            <v>#VALUE!</v>
          </cell>
          <cell r="K109" t="str">
            <v>$0.00</v>
          </cell>
        </row>
        <row r="110">
          <cell r="A110">
            <v>98</v>
          </cell>
          <cell r="C110" t="str">
            <v xml:space="preserve"> </v>
          </cell>
          <cell r="E110" t="e">
            <v>#VALUE!</v>
          </cell>
          <cell r="G110" t="e">
            <v>#VALUE!</v>
          </cell>
          <cell r="I110" t="e">
            <v>#VALUE!</v>
          </cell>
          <cell r="K110" t="str">
            <v>$0.00</v>
          </cell>
        </row>
        <row r="111">
          <cell r="A111">
            <v>99</v>
          </cell>
          <cell r="C111" t="str">
            <v xml:space="preserve"> </v>
          </cell>
          <cell r="E111" t="e">
            <v>#VALUE!</v>
          </cell>
          <cell r="G111" t="e">
            <v>#VALUE!</v>
          </cell>
          <cell r="I111" t="e">
            <v>#VALUE!</v>
          </cell>
          <cell r="K111" t="str">
            <v>$0.00</v>
          </cell>
        </row>
        <row r="112">
          <cell r="A112">
            <v>100</v>
          </cell>
          <cell r="C112" t="str">
            <v xml:space="preserve"> </v>
          </cell>
          <cell r="E112" t="e">
            <v>#VALUE!</v>
          </cell>
          <cell r="G112" t="e">
            <v>#VALUE!</v>
          </cell>
          <cell r="I112" t="e">
            <v>#VALUE!</v>
          </cell>
          <cell r="K112" t="str">
            <v>$0.00</v>
          </cell>
        </row>
        <row r="113">
          <cell r="A113">
            <v>101</v>
          </cell>
          <cell r="C113" t="str">
            <v xml:space="preserve"> </v>
          </cell>
          <cell r="E113" t="e">
            <v>#VALUE!</v>
          </cell>
          <cell r="G113" t="e">
            <v>#VALUE!</v>
          </cell>
          <cell r="I113" t="e">
            <v>#VALUE!</v>
          </cell>
          <cell r="K113" t="str">
            <v>$0.00</v>
          </cell>
        </row>
        <row r="114">
          <cell r="A114">
            <v>102</v>
          </cell>
          <cell r="C114" t="str">
            <v xml:space="preserve"> </v>
          </cell>
          <cell r="E114" t="e">
            <v>#VALUE!</v>
          </cell>
          <cell r="G114" t="e">
            <v>#VALUE!</v>
          </cell>
          <cell r="I114" t="e">
            <v>#VALUE!</v>
          </cell>
          <cell r="K114" t="str">
            <v>$0.00</v>
          </cell>
        </row>
        <row r="115">
          <cell r="A115">
            <v>103</v>
          </cell>
          <cell r="C115" t="str">
            <v xml:space="preserve"> </v>
          </cell>
          <cell r="E115" t="e">
            <v>#VALUE!</v>
          </cell>
          <cell r="G115" t="e">
            <v>#VALUE!</v>
          </cell>
          <cell r="I115" t="e">
            <v>#VALUE!</v>
          </cell>
          <cell r="K115" t="str">
            <v>$0.00</v>
          </cell>
        </row>
        <row r="116">
          <cell r="A116">
            <v>104</v>
          </cell>
          <cell r="C116" t="str">
            <v xml:space="preserve"> </v>
          </cell>
          <cell r="E116" t="e">
            <v>#VALUE!</v>
          </cell>
          <cell r="G116" t="e">
            <v>#VALUE!</v>
          </cell>
          <cell r="I116" t="e">
            <v>#VALUE!</v>
          </cell>
          <cell r="K116" t="str">
            <v>$0.00</v>
          </cell>
        </row>
        <row r="117">
          <cell r="A117">
            <v>105</v>
          </cell>
          <cell r="C117" t="str">
            <v xml:space="preserve"> </v>
          </cell>
          <cell r="E117" t="e">
            <v>#VALUE!</v>
          </cell>
          <cell r="G117" t="e">
            <v>#VALUE!</v>
          </cell>
          <cell r="I117" t="e">
            <v>#VALUE!</v>
          </cell>
          <cell r="K117" t="str">
            <v>$0.00</v>
          </cell>
        </row>
        <row r="118">
          <cell r="A118">
            <v>106</v>
          </cell>
          <cell r="C118" t="str">
            <v xml:space="preserve"> </v>
          </cell>
          <cell r="E118" t="e">
            <v>#VALUE!</v>
          </cell>
          <cell r="G118" t="e">
            <v>#VALUE!</v>
          </cell>
          <cell r="I118" t="e">
            <v>#VALUE!</v>
          </cell>
          <cell r="K118" t="str">
            <v>$0.00</v>
          </cell>
        </row>
        <row r="119">
          <cell r="A119">
            <v>107</v>
          </cell>
          <cell r="C119" t="str">
            <v xml:space="preserve"> </v>
          </cell>
          <cell r="E119" t="e">
            <v>#VALUE!</v>
          </cell>
          <cell r="G119" t="e">
            <v>#VALUE!</v>
          </cell>
          <cell r="I119" t="e">
            <v>#VALUE!</v>
          </cell>
          <cell r="K119" t="str">
            <v>$0.00</v>
          </cell>
        </row>
        <row r="120">
          <cell r="A120">
            <v>108</v>
          </cell>
          <cell r="C120" t="str">
            <v xml:space="preserve"> </v>
          </cell>
          <cell r="E120" t="e">
            <v>#VALUE!</v>
          </cell>
          <cell r="G120" t="e">
            <v>#VALUE!</v>
          </cell>
          <cell r="I120" t="e">
            <v>#VALUE!</v>
          </cell>
          <cell r="K120" t="str">
            <v>$0.00</v>
          </cell>
          <cell r="L120">
            <v>0</v>
          </cell>
        </row>
        <row r="121">
          <cell r="A121">
            <v>109</v>
          </cell>
          <cell r="C121" t="str">
            <v xml:space="preserve"> </v>
          </cell>
          <cell r="E121" t="e">
            <v>#VALUE!</v>
          </cell>
          <cell r="G121" t="e">
            <v>#VALUE!</v>
          </cell>
          <cell r="I121" t="e">
            <v>#VALUE!</v>
          </cell>
          <cell r="K121" t="str">
            <v>$0.00</v>
          </cell>
        </row>
        <row r="122">
          <cell r="A122">
            <v>110</v>
          </cell>
          <cell r="C122" t="str">
            <v xml:space="preserve"> </v>
          </cell>
          <cell r="E122" t="e">
            <v>#VALUE!</v>
          </cell>
          <cell r="G122" t="e">
            <v>#VALUE!</v>
          </cell>
          <cell r="I122" t="e">
            <v>#VALUE!</v>
          </cell>
          <cell r="K122" t="str">
            <v>$0.00</v>
          </cell>
        </row>
        <row r="123">
          <cell r="A123">
            <v>111</v>
          </cell>
          <cell r="C123" t="str">
            <v xml:space="preserve"> </v>
          </cell>
          <cell r="E123" t="e">
            <v>#VALUE!</v>
          </cell>
          <cell r="G123" t="e">
            <v>#VALUE!</v>
          </cell>
          <cell r="I123" t="e">
            <v>#VALUE!</v>
          </cell>
          <cell r="K123" t="str">
            <v>$0.00</v>
          </cell>
        </row>
        <row r="124">
          <cell r="A124">
            <v>112</v>
          </cell>
          <cell r="C124" t="str">
            <v xml:space="preserve"> </v>
          </cell>
          <cell r="E124" t="e">
            <v>#VALUE!</v>
          </cell>
          <cell r="G124" t="e">
            <v>#VALUE!</v>
          </cell>
          <cell r="I124" t="e">
            <v>#VALUE!</v>
          </cell>
          <cell r="K124" t="str">
            <v>$0.00</v>
          </cell>
        </row>
        <row r="125">
          <cell r="A125">
            <v>113</v>
          </cell>
          <cell r="C125" t="str">
            <v xml:space="preserve"> </v>
          </cell>
          <cell r="E125" t="e">
            <v>#VALUE!</v>
          </cell>
          <cell r="G125" t="e">
            <v>#VALUE!</v>
          </cell>
          <cell r="I125" t="e">
            <v>#VALUE!</v>
          </cell>
          <cell r="K125" t="str">
            <v>$0.00</v>
          </cell>
        </row>
        <row r="126">
          <cell r="A126">
            <v>114</v>
          </cell>
          <cell r="C126" t="str">
            <v xml:space="preserve"> </v>
          </cell>
          <cell r="E126" t="e">
            <v>#VALUE!</v>
          </cell>
          <cell r="G126" t="e">
            <v>#VALUE!</v>
          </cell>
          <cell r="I126" t="e">
            <v>#VALUE!</v>
          </cell>
          <cell r="K126" t="str">
            <v>$0.00</v>
          </cell>
        </row>
        <row r="127">
          <cell r="A127">
            <v>115</v>
          </cell>
          <cell r="C127" t="str">
            <v xml:space="preserve"> </v>
          </cell>
          <cell r="E127" t="e">
            <v>#VALUE!</v>
          </cell>
          <cell r="G127" t="e">
            <v>#VALUE!</v>
          </cell>
          <cell r="I127" t="e">
            <v>#VALUE!</v>
          </cell>
          <cell r="K127" t="str">
            <v>$0.00</v>
          </cell>
        </row>
        <row r="128">
          <cell r="A128">
            <v>116</v>
          </cell>
          <cell r="C128" t="str">
            <v xml:space="preserve"> </v>
          </cell>
          <cell r="E128" t="e">
            <v>#VALUE!</v>
          </cell>
          <cell r="G128" t="e">
            <v>#VALUE!</v>
          </cell>
          <cell r="I128" t="e">
            <v>#VALUE!</v>
          </cell>
          <cell r="K128" t="str">
            <v>$0.00</v>
          </cell>
        </row>
        <row r="129">
          <cell r="A129">
            <v>117</v>
          </cell>
          <cell r="C129" t="str">
            <v xml:space="preserve"> </v>
          </cell>
          <cell r="E129" t="e">
            <v>#VALUE!</v>
          </cell>
          <cell r="G129" t="e">
            <v>#VALUE!</v>
          </cell>
          <cell r="I129" t="e">
            <v>#VALUE!</v>
          </cell>
          <cell r="K129" t="str">
            <v>$0.00</v>
          </cell>
        </row>
        <row r="130">
          <cell r="A130">
            <v>118</v>
          </cell>
          <cell r="C130" t="str">
            <v xml:space="preserve"> </v>
          </cell>
          <cell r="E130" t="e">
            <v>#VALUE!</v>
          </cell>
          <cell r="G130" t="e">
            <v>#VALUE!</v>
          </cell>
          <cell r="I130" t="e">
            <v>#VALUE!</v>
          </cell>
          <cell r="K130" t="str">
            <v>$0.00</v>
          </cell>
        </row>
        <row r="131">
          <cell r="A131">
            <v>119</v>
          </cell>
          <cell r="C131" t="str">
            <v xml:space="preserve"> </v>
          </cell>
          <cell r="E131" t="e">
            <v>#VALUE!</v>
          </cell>
          <cell r="G131" t="e">
            <v>#VALUE!</v>
          </cell>
          <cell r="I131" t="e">
            <v>#VALUE!</v>
          </cell>
          <cell r="K131" t="str">
            <v>$0.00</v>
          </cell>
        </row>
        <row r="132">
          <cell r="A132">
            <v>120</v>
          </cell>
          <cell r="C132" t="str">
            <v xml:space="preserve"> </v>
          </cell>
          <cell r="E132" t="e">
            <v>#VALUE!</v>
          </cell>
          <cell r="G132" t="e">
            <v>#VALUE!</v>
          </cell>
          <cell r="I132" t="e">
            <v>#VALUE!</v>
          </cell>
          <cell r="K132" t="str">
            <v>$0.00</v>
          </cell>
          <cell r="L132">
            <v>0</v>
          </cell>
        </row>
        <row r="135">
          <cell r="C135" t="str">
            <v>Total</v>
          </cell>
          <cell r="E135" t="e">
            <v>#VALUE!</v>
          </cell>
          <cell r="G135" t="e">
            <v>#VALUE!</v>
          </cell>
          <cell r="I135">
            <v>0</v>
          </cell>
          <cell r="K135">
            <v>0</v>
          </cell>
        </row>
      </sheetData>
      <sheetData sheetId="12" refreshError="1"/>
      <sheetData sheetId="13" refreshError="1"/>
      <sheetData sheetId="14" refreshError="1"/>
      <sheetData sheetId="15">
        <row r="2">
          <cell r="A2" t="str">
            <v>COVER PAGE</v>
          </cell>
        </row>
      </sheetData>
      <sheetData sheetId="16">
        <row r="2">
          <cell r="D2" t="str">
            <v>CUSTOMER CREDIT / PROFILE</v>
          </cell>
        </row>
      </sheetData>
      <sheetData sheetId="17">
        <row r="1">
          <cell r="A1" t="str">
            <v>CALCULATION OF PREVIOUS CUSTOMER'S NNN RENT</v>
          </cell>
        </row>
      </sheetData>
      <sheetData sheetId="18">
        <row r="1">
          <cell r="A1" t="str">
            <v>CALCULATION OF PREVIOUS CUSTOMER'S NNN RENT</v>
          </cell>
        </row>
      </sheetData>
      <sheetData sheetId="19">
        <row r="1">
          <cell r="A1" t="str">
            <v>CALCULATION OF PREVIOUS CUSTOMER'S NNN RENT</v>
          </cell>
        </row>
      </sheetData>
      <sheetData sheetId="20">
        <row r="1">
          <cell r="A1" t="str">
            <v>ASSET MANAGEMENT CREDIT &amp; LEASE SUMMARY</v>
          </cell>
        </row>
      </sheetData>
      <sheetData sheetId="21">
        <row r="1">
          <cell r="A1" t="str">
            <v>ASSET MANAGEMENT CREDIT &amp; LEASE SUMMARY</v>
          </cell>
        </row>
      </sheetData>
      <sheetData sheetId="22">
        <row r="1">
          <cell r="A1" t="str">
            <v>ProLogis Trust</v>
          </cell>
        </row>
      </sheetData>
      <sheetData sheetId="23">
        <row r="1">
          <cell r="A1" t="str">
            <v>ProLogis Trust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S"/>
      <sheetName val="Cashflow format"/>
      <sheetName val="CF"/>
      <sheetName val="Cash Flow mapping"/>
      <sheetName val="NCF format"/>
      <sheetName val="temp_temp__"/>
      <sheetName val="COA JDE"/>
      <sheetName val="COA PS"/>
      <sheetName val="P&amp;L"/>
      <sheetName val="Balancesheet"/>
      <sheetName val="Cashflow"/>
      <sheetName val="P&amp;L NEW"/>
      <sheetName val="Balancesheet NEW"/>
      <sheetName val="Model-All"/>
      <sheetName val="Model-BS"/>
      <sheetName val="Model-AM"/>
      <sheetName val="Model-IS"/>
      <sheetName val="Model-PL"/>
      <sheetName val="Model-PB"/>
      <sheetName val="Model-PP"/>
      <sheetName val="Model-PC"/>
      <sheetName val="Model-CC"/>
      <sheetName val="Model-JD"/>
      <sheetName val="Model-WD"/>
      <sheetName val="Model-PUL"/>
      <sheetName val="Model-PUB"/>
      <sheetName val="Model-P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Property_Profile"/>
      <sheetName val="Fin_Summary"/>
      <sheetName val="Cash_Flow"/>
      <sheetName val="Argus_Import"/>
      <sheetName val="Assumptions"/>
      <sheetName val="Partnership"/>
      <sheetName val="Ground"/>
      <sheetName val="Valuation"/>
      <sheetName val="Analysis"/>
      <sheetName val="Import_Macros"/>
      <sheetName val="Print_Macros"/>
      <sheetName val="メモ"/>
    </sheetNames>
    <sheetDataSet>
      <sheetData sheetId="0" refreshError="1">
        <row r="18">
          <cell r="B18" t="str">
            <v>WC03 FINAL</v>
          </cell>
        </row>
        <row r="64">
          <cell r="B64">
            <v>2003</v>
          </cell>
        </row>
        <row r="65">
          <cell r="B65">
            <v>10</v>
          </cell>
        </row>
        <row r="66">
          <cell r="B66">
            <v>2013</v>
          </cell>
        </row>
        <row r="67">
          <cell r="B67">
            <v>0.1125</v>
          </cell>
        </row>
        <row r="68">
          <cell r="B68">
            <v>9.7500000000000003E-2</v>
          </cell>
        </row>
        <row r="69">
          <cell r="B69">
            <v>0.02</v>
          </cell>
        </row>
        <row r="70">
          <cell r="B70">
            <v>1</v>
          </cell>
        </row>
        <row r="73">
          <cell r="B73">
            <v>9.2499999999999999E-2</v>
          </cell>
        </row>
        <row r="74">
          <cell r="B74">
            <v>9.5000000000000001E-2</v>
          </cell>
        </row>
        <row r="76">
          <cell r="B76">
            <v>0.1</v>
          </cell>
        </row>
        <row r="77">
          <cell r="B77">
            <v>0.10250000000000001</v>
          </cell>
        </row>
        <row r="78">
          <cell r="B78">
            <v>0.10500000000000001</v>
          </cell>
        </row>
        <row r="81">
          <cell r="B81">
            <v>0.1075</v>
          </cell>
        </row>
        <row r="82">
          <cell r="B82">
            <v>0.11</v>
          </cell>
        </row>
        <row r="84">
          <cell r="B84">
            <v>0.115</v>
          </cell>
        </row>
        <row r="85">
          <cell r="B85">
            <v>0.11750000000000001</v>
          </cell>
        </row>
        <row r="86">
          <cell r="B86">
            <v>0.12000000000000001</v>
          </cell>
        </row>
      </sheetData>
      <sheetData sheetId="1" refreshError="1">
        <row r="3">
          <cell r="B3" t="str">
            <v>West Chase II &amp; III</v>
          </cell>
        </row>
        <row r="4">
          <cell r="B4" t="str">
            <v xml:space="preserve"> PROPERTY PROFILE</v>
          </cell>
        </row>
        <row r="7">
          <cell r="C7" t="str">
            <v>PROPERTY SUMMARY</v>
          </cell>
          <cell r="M7" t="str">
            <v>LEASE MATURATION SCHEDULE (as of 9/30/02)</v>
          </cell>
        </row>
        <row r="8">
          <cell r="R8" t="str">
            <v>Sq. Ft.</v>
          </cell>
          <cell r="T8" t="str">
            <v>% of RSF</v>
          </cell>
        </row>
        <row r="9">
          <cell r="C9" t="str">
            <v>Location</v>
          </cell>
          <cell r="J9" t="str">
            <v>Raleigh, NC</v>
          </cell>
          <cell r="M9" t="str">
            <v>Vacant (Un-occupied)</v>
          </cell>
          <cell r="R9">
            <v>31675</v>
          </cell>
          <cell r="T9">
            <v>0.1495888961827086</v>
          </cell>
        </row>
        <row r="10">
          <cell r="C10" t="str">
            <v>Property Type</v>
          </cell>
          <cell r="J10" t="str">
            <v>Office</v>
          </cell>
          <cell r="M10">
            <v>2002</v>
          </cell>
          <cell r="R10">
            <v>6588</v>
          </cell>
          <cell r="T10">
            <v>3.1112601359169198E-2</v>
          </cell>
        </row>
        <row r="11">
          <cell r="C11" t="str">
            <v>Year Built</v>
          </cell>
          <cell r="J11" t="str">
            <v>1988-1990</v>
          </cell>
          <cell r="M11">
            <v>2003</v>
          </cell>
          <cell r="R11">
            <v>30628</v>
          </cell>
          <cell r="T11">
            <v>0.14464431609420678</v>
          </cell>
        </row>
        <row r="12">
          <cell r="C12" t="str">
            <v>Size (RSF)</v>
          </cell>
          <cell r="J12">
            <v>211747</v>
          </cell>
          <cell r="M12">
            <v>2004</v>
          </cell>
          <cell r="R12">
            <v>33346</v>
          </cell>
          <cell r="T12">
            <v>0.15748038933255254</v>
          </cell>
        </row>
        <row r="13">
          <cell r="C13" t="str">
            <v>Leased (Projected YE 2002)</v>
          </cell>
          <cell r="J13">
            <v>0.85</v>
          </cell>
          <cell r="M13">
            <v>2005</v>
          </cell>
          <cell r="R13">
            <v>77316</v>
          </cell>
          <cell r="T13">
            <v>0.36513386258128805</v>
          </cell>
        </row>
        <row r="14">
          <cell r="C14" t="str">
            <v>Acquisition Date</v>
          </cell>
          <cell r="J14" t="str">
            <v>Nov-96</v>
          </cell>
          <cell r="M14">
            <v>2006</v>
          </cell>
          <cell r="R14">
            <v>27474</v>
          </cell>
          <cell r="T14">
            <v>0.12974918180658995</v>
          </cell>
        </row>
        <row r="15">
          <cell r="C15" t="str">
            <v>Owner</v>
          </cell>
          <cell r="J15" t="str">
            <v>MassPrim</v>
          </cell>
          <cell r="M15" t="str">
            <v>2007+</v>
          </cell>
          <cell r="R15">
            <v>4720</v>
          </cell>
          <cell r="T15">
            <v>2.2290752643484915E-2</v>
          </cell>
        </row>
        <row r="16">
          <cell r="C16" t="str">
            <v>Managing Agent</v>
          </cell>
          <cell r="J16" t="str">
            <v>Advantis</v>
          </cell>
          <cell r="M16" t="str">
            <v>Total</v>
          </cell>
          <cell r="R16">
            <v>211747</v>
          </cell>
          <cell r="T16">
            <v>1</v>
          </cell>
        </row>
        <row r="18">
          <cell r="M18" t="str">
            <v>HISTORICAL OCCUPANCY SUMMARY</v>
          </cell>
        </row>
        <row r="25">
          <cell r="C25" t="str">
            <v>MORTGAGE SUMMARY</v>
          </cell>
        </row>
        <row r="27">
          <cell r="C27" t="str">
            <v xml:space="preserve">Balance </v>
          </cell>
          <cell r="J27" t="str">
            <v>N/A</v>
          </cell>
        </row>
        <row r="28">
          <cell r="C28" t="str">
            <v>Lender</v>
          </cell>
          <cell r="J28" t="str">
            <v>N/A</v>
          </cell>
        </row>
        <row r="29">
          <cell r="C29" t="str">
            <v>Type</v>
          </cell>
          <cell r="J29" t="str">
            <v>N/A</v>
          </cell>
        </row>
        <row r="30">
          <cell r="C30" t="str">
            <v>Interest Rate</v>
          </cell>
          <cell r="J30" t="str">
            <v>N/A</v>
          </cell>
        </row>
        <row r="31">
          <cell r="C31" t="str">
            <v>Expiration</v>
          </cell>
          <cell r="J31" t="str">
            <v>N/A</v>
          </cell>
        </row>
        <row r="32">
          <cell r="C32" t="str">
            <v>Other</v>
          </cell>
          <cell r="J32" t="str">
            <v>N/A</v>
          </cell>
        </row>
        <row r="33">
          <cell r="C33" t="str">
            <v>Collateral</v>
          </cell>
          <cell r="J33" t="str">
            <v>N/A</v>
          </cell>
        </row>
        <row r="36">
          <cell r="M36" t="str">
            <v>PROPERTY VALUATION</v>
          </cell>
        </row>
        <row r="37">
          <cell r="P37" t="str">
            <v>Base Case</v>
          </cell>
          <cell r="R37" t="str">
            <v>Appraisal</v>
          </cell>
          <cell r="T37" t="str">
            <v>Original</v>
          </cell>
        </row>
        <row r="38">
          <cell r="C38" t="str">
            <v>Major Tenants</v>
          </cell>
          <cell r="P38" t="str">
            <v>Valuation</v>
          </cell>
          <cell r="R38" t="str">
            <v>Valuation</v>
          </cell>
          <cell r="T38" t="str">
            <v>Pro Forma</v>
          </cell>
        </row>
        <row r="39">
          <cell r="F39" t="str">
            <v>Expiration</v>
          </cell>
          <cell r="H39" t="str">
            <v>Square</v>
          </cell>
          <cell r="J39" t="str">
            <v>% of</v>
          </cell>
          <cell r="M39" t="str">
            <v>Date</v>
          </cell>
          <cell r="P39">
            <v>37591</v>
          </cell>
          <cell r="R39">
            <v>37408</v>
          </cell>
          <cell r="T39" t="str">
            <v>Nov-96</v>
          </cell>
        </row>
        <row r="40">
          <cell r="F40" t="str">
            <v>Date</v>
          </cell>
          <cell r="H40" t="str">
            <v>Feet (RSF)</v>
          </cell>
          <cell r="J40" t="str">
            <v>RSF</v>
          </cell>
          <cell r="M40" t="str">
            <v>Market Value</v>
          </cell>
          <cell r="P40">
            <v>22600000</v>
          </cell>
          <cell r="R40">
            <v>27600000</v>
          </cell>
          <cell r="T40">
            <v>25650000</v>
          </cell>
        </row>
        <row r="41">
          <cell r="C41" t="str">
            <v>Hazen &amp; Sawyer</v>
          </cell>
          <cell r="F41">
            <v>38504</v>
          </cell>
          <cell r="H41">
            <v>24001</v>
          </cell>
          <cell r="J41">
            <v>0.11334753266870369</v>
          </cell>
          <cell r="M41" t="str">
            <v>Value / Square Foot</v>
          </cell>
          <cell r="P41">
            <v>106.73114613194048</v>
          </cell>
          <cell r="R41">
            <v>130.34423155936094</v>
          </cell>
          <cell r="T41">
            <v>121.13512824266695</v>
          </cell>
        </row>
        <row r="42">
          <cell r="C42" t="str">
            <v>AT&amp;T</v>
          </cell>
          <cell r="F42">
            <v>38596</v>
          </cell>
          <cell r="H42">
            <v>16724</v>
          </cell>
          <cell r="J42">
            <v>7.8981048137635956E-2</v>
          </cell>
          <cell r="M42" t="str">
            <v>Estimated Replacement Cost</v>
          </cell>
        </row>
        <row r="43">
          <cell r="C43" t="str">
            <v>Howard Stallings</v>
          </cell>
          <cell r="F43">
            <v>38838</v>
          </cell>
          <cell r="H43">
            <v>14349</v>
          </cell>
          <cell r="J43">
            <v>6.7764832559611229E-2</v>
          </cell>
          <cell r="M43" t="str">
            <v>Discount Rate</v>
          </cell>
          <cell r="P43">
            <v>0.1125</v>
          </cell>
          <cell r="R43">
            <v>0.1125</v>
          </cell>
          <cell r="T43">
            <v>0.11799999999999999</v>
          </cell>
        </row>
        <row r="44">
          <cell r="C44" t="str">
            <v>Glaxo</v>
          </cell>
          <cell r="F44">
            <v>38139</v>
          </cell>
          <cell r="H44">
            <v>12042</v>
          </cell>
          <cell r="J44">
            <v>5.6869754943399436E-2</v>
          </cell>
          <cell r="M44" t="str">
            <v>Going-In Cap Rate</v>
          </cell>
          <cell r="P44">
            <v>9.0979823008849561E-2</v>
          </cell>
          <cell r="R44">
            <v>9.6600000000000005E-2</v>
          </cell>
          <cell r="T44">
            <v>0.09</v>
          </cell>
        </row>
        <row r="45">
          <cell r="C45" t="str">
            <v>US Oncology</v>
          </cell>
          <cell r="F45">
            <v>38596</v>
          </cell>
          <cell r="H45">
            <v>8235</v>
          </cell>
          <cell r="J45">
            <v>3.8890751698961494E-2</v>
          </cell>
          <cell r="M45" t="str">
            <v>Terminal Cap Rate</v>
          </cell>
          <cell r="P45">
            <v>9.7500000000000003E-2</v>
          </cell>
          <cell r="R45">
            <v>9.7500000000000003E-2</v>
          </cell>
          <cell r="T45">
            <v>8.7499999999999994E-2</v>
          </cell>
        </row>
        <row r="46">
          <cell r="M46" t="str">
            <v>Hold Period</v>
          </cell>
          <cell r="P46" t="str">
            <v>10 Years</v>
          </cell>
          <cell r="R46" t="str">
            <v>10 years</v>
          </cell>
          <cell r="T46" t="str">
            <v>11 Years</v>
          </cell>
        </row>
        <row r="47">
          <cell r="H47">
            <v>75351</v>
          </cell>
          <cell r="J47">
            <v>0.35585392000831179</v>
          </cell>
        </row>
        <row r="48">
          <cell r="M48" t="str">
            <v>INVESTMENT VALUE</v>
          </cell>
          <cell r="T48">
            <v>37529</v>
          </cell>
        </row>
        <row r="49">
          <cell r="C49" t="str">
            <v>SINCE INCEPTION RETURNS (pre-fee)</v>
          </cell>
        </row>
        <row r="50">
          <cell r="M50" t="str">
            <v>Purchase Price</v>
          </cell>
          <cell r="T50">
            <v>25753393</v>
          </cell>
        </row>
        <row r="51">
          <cell r="C51" t="str">
            <v>Carry Value (9/30/02)</v>
          </cell>
          <cell r="H51" t="str">
            <v>Since Inception Return</v>
          </cell>
          <cell r="M51" t="str">
            <v>Closing &amp; Acquisition Costs</v>
          </cell>
          <cell r="T51">
            <v>157800</v>
          </cell>
        </row>
        <row r="52">
          <cell r="M52" t="str">
            <v>Debt Financing</v>
          </cell>
          <cell r="T52">
            <v>0</v>
          </cell>
        </row>
        <row r="53">
          <cell r="C53">
            <v>27642016</v>
          </cell>
          <cell r="H53">
            <v>8.6999999999999994E-2</v>
          </cell>
          <cell r="M53" t="str">
            <v>Original Cash Investment</v>
          </cell>
          <cell r="T53">
            <v>25911193</v>
          </cell>
        </row>
        <row r="54">
          <cell r="M54" t="str">
            <v>Capital Improvements</v>
          </cell>
          <cell r="T54">
            <v>3083000</v>
          </cell>
        </row>
        <row r="55">
          <cell r="M55" t="str">
            <v>Principal Payments</v>
          </cell>
          <cell r="T55">
            <v>0</v>
          </cell>
        </row>
        <row r="56">
          <cell r="M56" t="str">
            <v>Invested Equity</v>
          </cell>
          <cell r="T56">
            <v>28994193</v>
          </cell>
        </row>
        <row r="57">
          <cell r="M57" t="str">
            <v>Current Value Adjustment (based on Carry Value)</v>
          </cell>
          <cell r="T57">
            <v>-1352000</v>
          </cell>
        </row>
        <row r="58">
          <cell r="M58" t="str">
            <v>Gross Market Value of Investment (Total Equity)</v>
          </cell>
          <cell r="T58">
            <v>27642193</v>
          </cell>
        </row>
        <row r="59">
          <cell r="M59" t="str">
            <v>Mortgage Balance</v>
          </cell>
          <cell r="T59">
            <v>0</v>
          </cell>
        </row>
      </sheetData>
      <sheetData sheetId="2" refreshError="1">
        <row r="1">
          <cell r="A1" t="str">
            <v>West Chase II &amp; III</v>
          </cell>
        </row>
        <row r="2">
          <cell r="A2" t="str">
            <v>FINANCIAL ANALYSIS - POINT FORWARD RETURNS ON BASE CASE VALUE</v>
          </cell>
        </row>
        <row r="6">
          <cell r="A6" t="str">
            <v>PROPERTY DESCRIPTION</v>
          </cell>
          <cell r="F6" t="str">
            <v>BASE CASE PRICE</v>
          </cell>
          <cell r="L6" t="str">
            <v>COMMENTS</v>
          </cell>
        </row>
        <row r="9">
          <cell r="B9" t="str">
            <v>Location</v>
          </cell>
          <cell r="D9" t="str">
            <v>Raleigh, NC</v>
          </cell>
          <cell r="G9" t="str">
            <v>DCF Cash Flow</v>
          </cell>
          <cell r="I9">
            <v>11550370.864407752</v>
          </cell>
          <cell r="J9">
            <v>0.51187303509263327</v>
          </cell>
          <cell r="L9" t="str">
            <v>Average Physical Occupancy:</v>
          </cell>
          <cell r="N9">
            <v>0.94377272727272732</v>
          </cell>
        </row>
        <row r="10">
          <cell r="B10" t="str">
            <v>Net Rentable Sq. Ft.</v>
          </cell>
          <cell r="D10">
            <v>211747</v>
          </cell>
          <cell r="G10" t="str">
            <v>DCF Residual</v>
          </cell>
          <cell r="I10">
            <v>11014542.839861687</v>
          </cell>
          <cell r="J10">
            <v>0.48812696490736673</v>
          </cell>
          <cell r="L10" t="str">
            <v>Total Vacancy and Credit Loss:</v>
          </cell>
          <cell r="N10">
            <v>0.05</v>
          </cell>
        </row>
        <row r="11">
          <cell r="B11" t="str">
            <v>Year Built</v>
          </cell>
          <cell r="D11" t="str">
            <v>1988-1990</v>
          </cell>
          <cell r="G11" t="str">
            <v>DCF Market Value</v>
          </cell>
          <cell r="I11">
            <v>22564913.704269439</v>
          </cell>
          <cell r="J11">
            <v>1</v>
          </cell>
          <cell r="L11" t="str">
            <v>Average Annual NOI Growth:</v>
          </cell>
          <cell r="N11">
            <v>3.1661709010397887E-2</v>
          </cell>
        </row>
        <row r="12">
          <cell r="B12" t="str">
            <v>Class</v>
          </cell>
          <cell r="D12" t="str">
            <v>A</v>
          </cell>
        </row>
        <row r="13">
          <cell r="B13" t="str">
            <v>Owner</v>
          </cell>
          <cell r="D13" t="str">
            <v>MassPrim</v>
          </cell>
          <cell r="G13" t="str">
            <v>Rounded Value</v>
          </cell>
          <cell r="I13">
            <v>22600000</v>
          </cell>
          <cell r="J13">
            <v>107</v>
          </cell>
        </row>
        <row r="14">
          <cell r="B14" t="str">
            <v>Ownership Interest</v>
          </cell>
          <cell r="D14">
            <v>1</v>
          </cell>
          <cell r="G14" t="str">
            <v>Overall Rate</v>
          </cell>
          <cell r="I14">
            <v>9.0979823008849561E-2</v>
          </cell>
        </row>
        <row r="15">
          <cell r="B15" t="str">
            <v>Current Occupancy (proj YE 2002)</v>
          </cell>
          <cell r="D15">
            <v>0.85</v>
          </cell>
        </row>
        <row r="18">
          <cell r="A18" t="str">
            <v>CASH RETURNS</v>
          </cell>
          <cell r="F18" t="str">
            <v>PRESENT VALUE ANALYSIS - 10 YEAR HOLD (INTERNAL VALUE)</v>
          </cell>
          <cell r="L18" t="str">
            <v>INTERNAL RATES OF RETURN</v>
          </cell>
        </row>
        <row r="21">
          <cell r="M21" t="str">
            <v xml:space="preserve">            10 YEAR HOLD</v>
          </cell>
        </row>
        <row r="22">
          <cell r="I22" t="str">
            <v>Residual Cap Rate</v>
          </cell>
        </row>
        <row r="23">
          <cell r="B23" t="str">
            <v>Cash Return</v>
          </cell>
          <cell r="G23" t="str">
            <v>Disc. Rate</v>
          </cell>
          <cell r="H23">
            <v>9.5000000000000001E-2</v>
          </cell>
          <cell r="I23">
            <v>9.7500000000000003E-2</v>
          </cell>
          <cell r="J23">
            <v>0.1</v>
          </cell>
          <cell r="L23" t="str">
            <v>Residual</v>
          </cell>
          <cell r="M23" t="str">
            <v>Residual</v>
          </cell>
        </row>
        <row r="24">
          <cell r="B24" t="str">
            <v>1 Year</v>
          </cell>
          <cell r="D24">
            <v>5.9968318584070798E-2</v>
          </cell>
          <cell r="G24">
            <v>0.1075</v>
          </cell>
          <cell r="H24">
            <v>23643529.141468853</v>
          </cell>
          <cell r="I24">
            <v>23340317.60064628</v>
          </cell>
          <cell r="J24">
            <v>23052266.636864837</v>
          </cell>
          <cell r="L24" t="str">
            <v>Cap Rate</v>
          </cell>
          <cell r="M24" t="str">
            <v>Price PSF</v>
          </cell>
          <cell r="N24" t="str">
            <v>IRR</v>
          </cell>
        </row>
        <row r="25">
          <cell r="B25" t="str">
            <v>3 Year</v>
          </cell>
          <cell r="D25">
            <v>7.0189660766961648E-2</v>
          </cell>
          <cell r="F25" t="str">
            <v xml:space="preserve">   Present</v>
          </cell>
          <cell r="G25">
            <v>0.11</v>
          </cell>
          <cell r="H25">
            <v>23244776.362020351</v>
          </cell>
          <cell r="I25">
            <v>22948325.110281732</v>
          </cell>
          <cell r="J25">
            <v>22666696.421130046</v>
          </cell>
          <cell r="L25">
            <v>9.7500000000000003E-2</v>
          </cell>
          <cell r="M25">
            <v>154.14283107331889</v>
          </cell>
          <cell r="N25">
            <v>0.11226891380940843</v>
          </cell>
        </row>
        <row r="26">
          <cell r="B26" t="str">
            <v>5 Year</v>
          </cell>
          <cell r="D26">
            <v>8.4913920353982292E-2</v>
          </cell>
          <cell r="F26" t="str">
            <v xml:space="preserve">   Value</v>
          </cell>
          <cell r="G26">
            <v>0.1125</v>
          </cell>
          <cell r="H26">
            <v>22854770.094792116</v>
          </cell>
          <cell r="I26">
            <v>22564913.704269439</v>
          </cell>
          <cell r="J26">
            <v>22289550.133272897</v>
          </cell>
          <cell r="L26">
            <v>9.5000000000000001E-2</v>
          </cell>
          <cell r="M26">
            <v>158.19922136472201</v>
          </cell>
          <cell r="N26">
            <v>0.11416348389439397</v>
          </cell>
        </row>
        <row r="27">
          <cell r="B27" t="str">
            <v>10 Year</v>
          </cell>
          <cell r="D27">
            <v>9.1776265486725669E-2</v>
          </cell>
          <cell r="G27">
            <v>0.115</v>
          </cell>
          <cell r="H27">
            <v>22473290.193172399</v>
          </cell>
          <cell r="I27">
            <v>22189867.642296802</v>
          </cell>
          <cell r="J27">
            <v>21920616.218964983</v>
          </cell>
          <cell r="L27">
            <v>0.1</v>
          </cell>
          <cell r="M27">
            <v>150.28926029648591</v>
          </cell>
          <cell r="N27">
            <v>0.11043811719654048</v>
          </cell>
        </row>
        <row r="28">
          <cell r="G28">
            <v>0.11750000000000001</v>
          </cell>
          <cell r="H28">
            <v>22100122.637719393</v>
          </cell>
          <cell r="I28">
            <v>21822977.184357602</v>
          </cell>
          <cell r="J28">
            <v>21559689.00366389</v>
          </cell>
        </row>
        <row r="30">
          <cell r="B30" t="str">
            <v>Current Return</v>
          </cell>
          <cell r="M30" t="str">
            <v xml:space="preserve">            5 YEAR HOLD</v>
          </cell>
        </row>
        <row r="31">
          <cell r="B31" t="str">
            <v>1 Year</v>
          </cell>
          <cell r="D31">
            <v>9.0979823008849561E-2</v>
          </cell>
          <cell r="I31" t="str">
            <v>Residual Cap Rate</v>
          </cell>
        </row>
        <row r="32">
          <cell r="B32" t="str">
            <v>3 Year</v>
          </cell>
          <cell r="D32">
            <v>0.1067925663716814</v>
          </cell>
          <cell r="G32" t="str">
            <v>Disc. Rate</v>
          </cell>
          <cell r="H32">
            <v>9.5000000000000001E-2</v>
          </cell>
          <cell r="I32">
            <v>9.7500000000000003E-2</v>
          </cell>
          <cell r="J32">
            <v>0.1</v>
          </cell>
          <cell r="L32" t="str">
            <v>Residual</v>
          </cell>
          <cell r="M32" t="str">
            <v>Residual</v>
          </cell>
        </row>
        <row r="33">
          <cell r="B33" t="str">
            <v>5 Year</v>
          </cell>
          <cell r="D33">
            <v>0.11074030088495575</v>
          </cell>
          <cell r="G33">
            <v>0.1075</v>
          </cell>
          <cell r="H33">
            <v>111.65933468464182</v>
          </cell>
          <cell r="I33">
            <v>110.22738268143719</v>
          </cell>
          <cell r="J33">
            <v>108.86702827839278</v>
          </cell>
          <cell r="L33" t="str">
            <v>Cap Rate</v>
          </cell>
          <cell r="M33" t="str">
            <v>Price PSF</v>
          </cell>
          <cell r="N33" t="str">
            <v>IRR</v>
          </cell>
        </row>
        <row r="34">
          <cell r="B34" t="str">
            <v>10 Year</v>
          </cell>
          <cell r="D34">
            <v>0.11739669026548671</v>
          </cell>
          <cell r="F34" t="str">
            <v xml:space="preserve">   Per</v>
          </cell>
          <cell r="G34">
            <v>0.11</v>
          </cell>
          <cell r="H34">
            <v>109.77617799553406</v>
          </cell>
          <cell r="I34">
            <v>108.37615224906011</v>
          </cell>
          <cell r="J34">
            <v>107.04612778990987</v>
          </cell>
          <cell r="L34">
            <v>9.7500000000000003E-2</v>
          </cell>
          <cell r="M34">
            <v>131.28642999573876</v>
          </cell>
          <cell r="N34">
            <v>0.11470311775607026</v>
          </cell>
        </row>
        <row r="35">
          <cell r="F35" t="str">
            <v xml:space="preserve">   Square</v>
          </cell>
          <cell r="G35">
            <v>0.1125</v>
          </cell>
          <cell r="H35">
            <v>107.93432773447613</v>
          </cell>
          <cell r="I35">
            <v>106.56544699225698</v>
          </cell>
          <cell r="J35">
            <v>105.2650102871488</v>
          </cell>
          <cell r="L35">
            <v>9.5000000000000001E-2</v>
          </cell>
          <cell r="M35">
            <v>134.7413360482582</v>
          </cell>
          <cell r="N35">
            <v>0.11929932641953953</v>
          </cell>
        </row>
        <row r="36">
          <cell r="F36" t="str">
            <v xml:space="preserve">   Foot</v>
          </cell>
          <cell r="G36">
            <v>0.115</v>
          </cell>
          <cell r="H36">
            <v>106.13274423331806</v>
          </cell>
          <cell r="I36">
            <v>104.79424805214148</v>
          </cell>
          <cell r="J36">
            <v>103.52267668002372</v>
          </cell>
          <cell r="L36">
            <v>0.1</v>
          </cell>
          <cell r="M36">
            <v>128.00426924584528</v>
          </cell>
          <cell r="N36">
            <v>0.11026064446717709</v>
          </cell>
        </row>
        <row r="37">
          <cell r="G37">
            <v>0.11750000000000001</v>
          </cell>
          <cell r="H37">
            <v>104.37041676018735</v>
          </cell>
          <cell r="I37">
            <v>103.06156490697673</v>
          </cell>
          <cell r="J37">
            <v>101.81815564642659</v>
          </cell>
        </row>
        <row r="40">
          <cell r="A40" t="str">
            <v>PRICING SENSITIVITY</v>
          </cell>
          <cell r="I40" t="str">
            <v>10 YEAR RESIDUAL VALUE ANALYSIS</v>
          </cell>
        </row>
        <row r="43">
          <cell r="A43" t="str">
            <v>Price/SF</v>
          </cell>
          <cell r="B43" t="str">
            <v>Price</v>
          </cell>
          <cell r="C43" t="str">
            <v>1 Yr. Cash</v>
          </cell>
          <cell r="D43" t="str">
            <v>5 Yr. Cash</v>
          </cell>
          <cell r="E43" t="str">
            <v>10 Yr. Cash</v>
          </cell>
          <cell r="F43" t="str">
            <v>5 Yr IRR</v>
          </cell>
          <cell r="G43" t="str">
            <v>10 Yr IRR</v>
          </cell>
          <cell r="J43" t="str">
            <v>Capitalization Rate</v>
          </cell>
          <cell r="L43">
            <v>9.5000000000000001E-2</v>
          </cell>
          <cell r="M43">
            <v>9.7500000000000003E-2</v>
          </cell>
          <cell r="N43">
            <v>0.1</v>
          </cell>
        </row>
        <row r="44">
          <cell r="B44">
            <v>22600000</v>
          </cell>
          <cell r="C44">
            <v>5.9968318584070798E-2</v>
          </cell>
          <cell r="D44">
            <v>8.4913920353982292E-2</v>
          </cell>
          <cell r="E44">
            <v>9.1776265486725669E-2</v>
          </cell>
          <cell r="F44">
            <v>0.11470311775607026</v>
          </cell>
          <cell r="G44">
            <v>0.11226891380940843</v>
          </cell>
        </row>
        <row r="45">
          <cell r="A45">
            <v>99.647220503714337</v>
          </cell>
          <cell r="B45">
            <v>21100000</v>
          </cell>
          <cell r="C45">
            <v>6.4231469194312801E-2</v>
          </cell>
          <cell r="D45">
            <v>9.0950454976303316E-2</v>
          </cell>
          <cell r="E45">
            <v>9.8300644549763019E-2</v>
          </cell>
          <cell r="F45">
            <v>0.13215655961385753</v>
          </cell>
          <cell r="G45">
            <v>0.12259253887535758</v>
          </cell>
          <cell r="J45" t="str">
            <v>2013 Net Operating Income</v>
          </cell>
          <cell r="L45">
            <v>3182330</v>
          </cell>
          <cell r="M45">
            <v>3182330</v>
          </cell>
          <cell r="N45">
            <v>3182330</v>
          </cell>
        </row>
        <row r="46">
          <cell r="A46">
            <v>102.00852904645639</v>
          </cell>
          <cell r="B46">
            <v>21600000</v>
          </cell>
          <cell r="C46">
            <v>6.2744629629629636E-2</v>
          </cell>
          <cell r="D46">
            <v>8.8845120370370373E-2</v>
          </cell>
          <cell r="E46">
            <v>9.6025166666666675E-2</v>
          </cell>
          <cell r="F46">
            <v>0.1261644369009641</v>
          </cell>
          <cell r="G46">
            <v>0.11904658633819144</v>
          </cell>
          <cell r="J46" t="str">
            <v>Residual Value</v>
          </cell>
          <cell r="L46">
            <v>33498210.52631579</v>
          </cell>
          <cell r="M46">
            <v>32639282.051282052</v>
          </cell>
          <cell r="N46">
            <v>31823300</v>
          </cell>
        </row>
        <row r="47">
          <cell r="A47">
            <v>104.36983758919843</v>
          </cell>
          <cell r="B47">
            <v>22100000</v>
          </cell>
          <cell r="C47">
            <v>6.132506787330317E-2</v>
          </cell>
          <cell r="D47">
            <v>8.6835049773755654E-2</v>
          </cell>
          <cell r="E47">
            <v>9.3852651583710395E-2</v>
          </cell>
          <cell r="F47">
            <v>0.12034971391947107</v>
          </cell>
          <cell r="G47">
            <v>0.11560730358533951</v>
          </cell>
          <cell r="J47" t="str">
            <v>LESS:  Sales Cost</v>
          </cell>
          <cell r="K47">
            <v>0.02</v>
          </cell>
          <cell r="L47">
            <v>-669964.21052631584</v>
          </cell>
          <cell r="M47">
            <v>-652785.641025641</v>
          </cell>
          <cell r="N47">
            <v>-636466</v>
          </cell>
        </row>
        <row r="48">
          <cell r="A48">
            <v>106.73114613194048</v>
          </cell>
          <cell r="B48">
            <v>22600000</v>
          </cell>
          <cell r="C48">
            <v>5.9968318584070798E-2</v>
          </cell>
          <cell r="D48">
            <v>8.4913920353982292E-2</v>
          </cell>
          <cell r="E48">
            <v>9.1776265486725669E-2</v>
          </cell>
          <cell r="F48">
            <v>0.11470311775607026</v>
          </cell>
          <cell r="G48">
            <v>0.11226891380940843</v>
          </cell>
        </row>
        <row r="49">
          <cell r="A49">
            <v>109.09245467468253</v>
          </cell>
          <cell r="B49">
            <v>23100000</v>
          </cell>
          <cell r="C49">
            <v>5.8670303030303031E-2</v>
          </cell>
          <cell r="D49">
            <v>8.3075956709956711E-2</v>
          </cell>
          <cell r="E49">
            <v>8.9789766233766236E-2</v>
          </cell>
          <cell r="F49">
            <v>0.10921605931275202</v>
          </cell>
          <cell r="G49">
            <v>0.10902608285177297</v>
          </cell>
          <cell r="J49" t="str">
            <v>Net Proceeds</v>
          </cell>
          <cell r="L49">
            <v>32828246.315789472</v>
          </cell>
          <cell r="M49">
            <v>31986496.410256412</v>
          </cell>
          <cell r="N49">
            <v>31186834</v>
          </cell>
        </row>
        <row r="50">
          <cell r="A50">
            <v>111.45376321742457</v>
          </cell>
          <cell r="B50">
            <v>23600000</v>
          </cell>
          <cell r="C50">
            <v>5.7427288135593217E-2</v>
          </cell>
          <cell r="D50">
            <v>8.131587288135593E-2</v>
          </cell>
          <cell r="E50">
            <v>8.7887440677966083E-2</v>
          </cell>
          <cell r="F50">
            <v>0.1038805689061903</v>
          </cell>
          <cell r="G50">
            <v>0.10587387590618673</v>
          </cell>
        </row>
        <row r="51">
          <cell r="A51">
            <v>113.81507176016662</v>
          </cell>
          <cell r="B51">
            <v>24100000</v>
          </cell>
          <cell r="C51">
            <v>5.6235850622406637E-2</v>
          </cell>
          <cell r="D51">
            <v>7.9628821576763473E-2</v>
          </cell>
          <cell r="E51">
            <v>8.6064049792531128E-2</v>
          </cell>
          <cell r="F51">
            <v>9.8689239187963421E-2</v>
          </cell>
          <cell r="G51">
            <v>0.10280771932665005</v>
          </cell>
          <cell r="J51" t="str">
            <v>Residual Value PSF</v>
          </cell>
          <cell r="L51">
            <v>158.19922136472201</v>
          </cell>
          <cell r="M51">
            <v>154.14283107331889</v>
          </cell>
          <cell r="N51">
            <v>150.28926029648591</v>
          </cell>
        </row>
        <row r="52">
          <cell r="A52">
            <v>116.17638030290865</v>
          </cell>
          <cell r="B52">
            <v>24600000</v>
          </cell>
          <cell r="C52">
            <v>5.5092845528455288E-2</v>
          </cell>
          <cell r="D52">
            <v>7.8010349593495926E-2</v>
          </cell>
          <cell r="E52">
            <v>8.4314780487804872E-2</v>
          </cell>
          <cell r="F52">
            <v>9.3635174416953432E-2</v>
          </cell>
          <cell r="G52">
            <v>9.9823366840341293E-2</v>
          </cell>
        </row>
      </sheetData>
      <sheetData sheetId="3" refreshError="1">
        <row r="1">
          <cell r="A1" t="str">
            <v>West Chase II &amp; III</v>
          </cell>
        </row>
        <row r="2">
          <cell r="A2" t="str">
            <v>CASH FLOW SUMMARY</v>
          </cell>
        </row>
        <row r="5">
          <cell r="D5">
            <v>2003</v>
          </cell>
          <cell r="E5">
            <v>2004</v>
          </cell>
          <cell r="F5">
            <v>2005</v>
          </cell>
          <cell r="G5">
            <v>2006</v>
          </cell>
          <cell r="H5">
            <v>2007</v>
          </cell>
          <cell r="I5">
            <v>2008</v>
          </cell>
          <cell r="J5">
            <v>2009</v>
          </cell>
          <cell r="K5">
            <v>2010</v>
          </cell>
          <cell r="L5">
            <v>2011</v>
          </cell>
          <cell r="M5">
            <v>2012</v>
          </cell>
          <cell r="N5">
            <v>2013</v>
          </cell>
        </row>
        <row r="6">
          <cell r="A6" t="str">
            <v>REVENUE</v>
          </cell>
          <cell r="D6">
            <v>1</v>
          </cell>
          <cell r="E6">
            <v>2</v>
          </cell>
          <cell r="F6">
            <v>3</v>
          </cell>
          <cell r="G6">
            <v>4</v>
          </cell>
          <cell r="H6">
            <v>5</v>
          </cell>
          <cell r="I6">
            <v>6</v>
          </cell>
          <cell r="J6">
            <v>7</v>
          </cell>
          <cell r="K6">
            <v>8</v>
          </cell>
          <cell r="L6">
            <v>9</v>
          </cell>
          <cell r="M6">
            <v>10</v>
          </cell>
          <cell r="N6">
            <v>11</v>
          </cell>
        </row>
        <row r="7">
          <cell r="A7" t="str">
            <v xml:space="preserve"> </v>
          </cell>
        </row>
        <row r="8">
          <cell r="A8" t="str">
            <v>Base Rent</v>
          </cell>
          <cell r="D8">
            <v>3385289</v>
          </cell>
          <cell r="E8">
            <v>4027600</v>
          </cell>
          <cell r="F8">
            <v>3964782</v>
          </cell>
          <cell r="G8">
            <v>4053490</v>
          </cell>
          <cell r="H8">
            <v>4187081</v>
          </cell>
          <cell r="I8">
            <v>4196095</v>
          </cell>
          <cell r="J8">
            <v>4219966</v>
          </cell>
          <cell r="K8">
            <v>4331162</v>
          </cell>
          <cell r="L8">
            <v>4547785</v>
          </cell>
          <cell r="M8">
            <v>4873047</v>
          </cell>
          <cell r="N8">
            <v>4924796</v>
          </cell>
        </row>
        <row r="9">
          <cell r="A9" t="str">
            <v>Step Rent / Free Rent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 t="str">
            <v xml:space="preserve">   Total Minimum Rent</v>
          </cell>
          <cell r="D10">
            <v>3385289</v>
          </cell>
          <cell r="E10">
            <v>4027600</v>
          </cell>
          <cell r="F10">
            <v>3964782</v>
          </cell>
          <cell r="G10">
            <v>4053490</v>
          </cell>
          <cell r="H10">
            <v>4187081</v>
          </cell>
          <cell r="I10">
            <v>4196095</v>
          </cell>
          <cell r="J10">
            <v>4219966</v>
          </cell>
          <cell r="K10">
            <v>4331162</v>
          </cell>
          <cell r="L10">
            <v>4547785</v>
          </cell>
          <cell r="M10">
            <v>4873047</v>
          </cell>
          <cell r="N10">
            <v>4924796</v>
          </cell>
        </row>
        <row r="12">
          <cell r="A12" t="str">
            <v>RECOVERIES</v>
          </cell>
        </row>
        <row r="14">
          <cell r="A14" t="str">
            <v>Operating Expenses</v>
          </cell>
          <cell r="D14">
            <v>132876</v>
          </cell>
          <cell r="E14">
            <v>149945</v>
          </cell>
          <cell r="F14">
            <v>140233</v>
          </cell>
          <cell r="G14">
            <v>127804</v>
          </cell>
          <cell r="H14">
            <v>181012</v>
          </cell>
          <cell r="I14">
            <v>224459</v>
          </cell>
          <cell r="J14">
            <v>206296</v>
          </cell>
          <cell r="K14">
            <v>182816</v>
          </cell>
          <cell r="L14">
            <v>121928</v>
          </cell>
          <cell r="M14">
            <v>176279</v>
          </cell>
          <cell r="N14">
            <v>241885</v>
          </cell>
        </row>
        <row r="15">
          <cell r="A15" t="str">
            <v xml:space="preserve">   Total Recoveries</v>
          </cell>
          <cell r="D15">
            <v>132876</v>
          </cell>
          <cell r="E15">
            <v>149945</v>
          </cell>
          <cell r="F15">
            <v>140233</v>
          </cell>
          <cell r="G15">
            <v>127804</v>
          </cell>
          <cell r="H15">
            <v>181012</v>
          </cell>
          <cell r="I15">
            <v>224459</v>
          </cell>
          <cell r="J15">
            <v>206296</v>
          </cell>
          <cell r="K15">
            <v>182816</v>
          </cell>
          <cell r="L15">
            <v>121928</v>
          </cell>
          <cell r="M15">
            <v>176279</v>
          </cell>
          <cell r="N15">
            <v>241885</v>
          </cell>
        </row>
        <row r="17">
          <cell r="A17" t="str">
            <v xml:space="preserve">   Gross Rental Income</v>
          </cell>
          <cell r="D17">
            <v>3518165</v>
          </cell>
          <cell r="E17">
            <v>4177545</v>
          </cell>
          <cell r="F17">
            <v>4105015</v>
          </cell>
          <cell r="G17">
            <v>4181294</v>
          </cell>
          <cell r="H17">
            <v>4368093</v>
          </cell>
          <cell r="I17">
            <v>4420554</v>
          </cell>
          <cell r="J17">
            <v>4426262</v>
          </cell>
          <cell r="K17">
            <v>4513978</v>
          </cell>
          <cell r="L17">
            <v>4669713</v>
          </cell>
          <cell r="M17">
            <v>5049326</v>
          </cell>
          <cell r="N17">
            <v>5166681</v>
          </cell>
        </row>
        <row r="19">
          <cell r="A19" t="str">
            <v>OTHER REVENUE</v>
          </cell>
        </row>
        <row r="21">
          <cell r="A21" t="str">
            <v>Miscellaneous Income</v>
          </cell>
          <cell r="D21">
            <v>5082</v>
          </cell>
          <cell r="E21">
            <v>5234</v>
          </cell>
          <cell r="F21">
            <v>5391</v>
          </cell>
          <cell r="G21">
            <v>5553</v>
          </cell>
          <cell r="H21">
            <v>5720</v>
          </cell>
          <cell r="I21">
            <v>5891</v>
          </cell>
          <cell r="J21">
            <v>6068</v>
          </cell>
          <cell r="K21">
            <v>6250</v>
          </cell>
          <cell r="L21">
            <v>6438</v>
          </cell>
          <cell r="M21">
            <v>6631</v>
          </cell>
          <cell r="N21">
            <v>6830</v>
          </cell>
        </row>
        <row r="22">
          <cell r="A22" t="str">
            <v>Credit Loss</v>
          </cell>
          <cell r="D22">
            <v>-70465</v>
          </cell>
          <cell r="E22">
            <v>-83656</v>
          </cell>
          <cell r="F22">
            <v>-82208</v>
          </cell>
          <cell r="G22">
            <v>-83737</v>
          </cell>
          <cell r="H22">
            <v>-87476</v>
          </cell>
          <cell r="I22">
            <v>-88529</v>
          </cell>
          <cell r="J22">
            <v>-88647</v>
          </cell>
          <cell r="K22">
            <v>-90405</v>
          </cell>
          <cell r="L22">
            <v>-93523</v>
          </cell>
          <cell r="M22">
            <v>-101119</v>
          </cell>
          <cell r="N22">
            <v>-103470</v>
          </cell>
        </row>
        <row r="23">
          <cell r="A23" t="str">
            <v xml:space="preserve">    Effective Gross Income</v>
          </cell>
          <cell r="D23">
            <v>3452782</v>
          </cell>
          <cell r="E23">
            <v>4099123</v>
          </cell>
          <cell r="F23">
            <v>4028198</v>
          </cell>
          <cell r="G23">
            <v>4103110</v>
          </cell>
          <cell r="H23">
            <v>4286337</v>
          </cell>
          <cell r="I23">
            <v>4337916</v>
          </cell>
          <cell r="J23">
            <v>4343683</v>
          </cell>
          <cell r="K23">
            <v>4429823</v>
          </cell>
          <cell r="L23">
            <v>4582628</v>
          </cell>
          <cell r="M23">
            <v>4954838</v>
          </cell>
          <cell r="N23">
            <v>5070041</v>
          </cell>
        </row>
        <row r="25">
          <cell r="A25" t="str">
            <v>OPERATING EXPENSES</v>
          </cell>
        </row>
        <row r="27">
          <cell r="A27" t="str">
            <v>Operating Expenses</v>
          </cell>
          <cell r="D27">
            <v>-1049857</v>
          </cell>
          <cell r="E27">
            <v>-1081353</v>
          </cell>
          <cell r="F27">
            <v>-1113795</v>
          </cell>
          <cell r="G27">
            <v>-1147207</v>
          </cell>
          <cell r="H27">
            <v>-1181622</v>
          </cell>
          <cell r="I27">
            <v>-1217069</v>
          </cell>
          <cell r="J27">
            <v>-1253584</v>
          </cell>
          <cell r="K27">
            <v>-1291192</v>
          </cell>
          <cell r="L27">
            <v>-1329926</v>
          </cell>
          <cell r="M27">
            <v>-1369823</v>
          </cell>
          <cell r="N27">
            <v>-1410921</v>
          </cell>
        </row>
        <row r="28">
          <cell r="A28" t="str">
            <v>Real Estate Taxes</v>
          </cell>
          <cell r="D28">
            <v>-249874</v>
          </cell>
          <cell r="E28">
            <v>-257370</v>
          </cell>
          <cell r="F28">
            <v>-265091</v>
          </cell>
          <cell r="G28">
            <v>-273044</v>
          </cell>
          <cell r="H28">
            <v>-281235</v>
          </cell>
          <cell r="I28">
            <v>-289673</v>
          </cell>
          <cell r="J28">
            <v>-298362</v>
          </cell>
          <cell r="K28">
            <v>-307313</v>
          </cell>
          <cell r="L28">
            <v>-316533</v>
          </cell>
          <cell r="M28">
            <v>-326029</v>
          </cell>
          <cell r="N28">
            <v>-335810</v>
          </cell>
        </row>
        <row r="29">
          <cell r="A29" t="str">
            <v>Management Fee</v>
          </cell>
          <cell r="D29">
            <v>-86320</v>
          </cell>
          <cell r="E29">
            <v>-102478</v>
          </cell>
          <cell r="F29">
            <v>-100705</v>
          </cell>
          <cell r="G29">
            <v>-102578</v>
          </cell>
          <cell r="H29">
            <v>-107158</v>
          </cell>
          <cell r="I29">
            <v>-108448</v>
          </cell>
          <cell r="J29">
            <v>-108592</v>
          </cell>
          <cell r="K29">
            <v>-110746</v>
          </cell>
          <cell r="L29">
            <v>-114566</v>
          </cell>
          <cell r="M29">
            <v>-123871</v>
          </cell>
          <cell r="N29">
            <v>-126751</v>
          </cell>
        </row>
        <row r="30">
          <cell r="A30" t="str">
            <v>Non-Recoverable Expenses</v>
          </cell>
          <cell r="D30">
            <v>-10587</v>
          </cell>
          <cell r="E30">
            <v>-10905</v>
          </cell>
          <cell r="F30">
            <v>-11232</v>
          </cell>
          <cell r="G30">
            <v>-11569</v>
          </cell>
          <cell r="H30">
            <v>-11916</v>
          </cell>
          <cell r="I30">
            <v>-12274</v>
          </cell>
          <cell r="J30">
            <v>-12642</v>
          </cell>
          <cell r="K30">
            <v>-13021</v>
          </cell>
          <cell r="L30">
            <v>-13412</v>
          </cell>
          <cell r="M30">
            <v>-13814</v>
          </cell>
          <cell r="N30">
            <v>-14229</v>
          </cell>
        </row>
        <row r="31">
          <cell r="A31" t="str">
            <v xml:space="preserve">   Total Expenses</v>
          </cell>
          <cell r="D31">
            <v>-1396638</v>
          </cell>
          <cell r="E31">
            <v>-1452106</v>
          </cell>
          <cell r="F31">
            <v>-1490823</v>
          </cell>
          <cell r="G31">
            <v>-1534398</v>
          </cell>
          <cell r="H31">
            <v>-1581931</v>
          </cell>
          <cell r="I31">
            <v>-1627464</v>
          </cell>
          <cell r="J31">
            <v>-1673180</v>
          </cell>
          <cell r="K31">
            <v>-1722272</v>
          </cell>
          <cell r="L31">
            <v>-1774437</v>
          </cell>
          <cell r="M31">
            <v>-1833537</v>
          </cell>
          <cell r="N31">
            <v>-1887711</v>
          </cell>
        </row>
        <row r="33">
          <cell r="A33" t="str">
            <v>NET OPERATING INCOME</v>
          </cell>
          <cell r="D33">
            <v>2056144</v>
          </cell>
          <cell r="E33">
            <v>2647017</v>
          </cell>
          <cell r="F33">
            <v>2537375</v>
          </cell>
          <cell r="G33">
            <v>2568712</v>
          </cell>
          <cell r="H33">
            <v>2704406</v>
          </cell>
          <cell r="I33">
            <v>2710452</v>
          </cell>
          <cell r="J33">
            <v>2670503</v>
          </cell>
          <cell r="K33">
            <v>2707551</v>
          </cell>
          <cell r="L33">
            <v>2808191</v>
          </cell>
          <cell r="M33">
            <v>3121301</v>
          </cell>
          <cell r="N33">
            <v>3182330</v>
          </cell>
        </row>
        <row r="35">
          <cell r="A35" t="str">
            <v>CURRENT RETURN</v>
          </cell>
          <cell r="D35">
            <v>9.0979823008849561E-2</v>
          </cell>
          <cell r="E35">
            <v>0.11712464601769912</v>
          </cell>
          <cell r="F35">
            <v>0.11227323008849557</v>
          </cell>
          <cell r="G35">
            <v>0.11365982300884955</v>
          </cell>
          <cell r="H35">
            <v>0.11966398230088496</v>
          </cell>
          <cell r="I35">
            <v>0.11993150442477876</v>
          </cell>
          <cell r="J35">
            <v>0.11816384955752213</v>
          </cell>
          <cell r="K35">
            <v>0.11980314159292035</v>
          </cell>
          <cell r="L35">
            <v>0.1242562389380531</v>
          </cell>
          <cell r="M35">
            <v>0.13811066371681416</v>
          </cell>
          <cell r="N35">
            <v>0.14081106194690265</v>
          </cell>
        </row>
        <row r="37">
          <cell r="A37" t="str">
            <v>Tenant Improvements</v>
          </cell>
          <cell r="D37">
            <v>-324935</v>
          </cell>
          <cell r="E37">
            <v>-674410</v>
          </cell>
          <cell r="F37">
            <v>-612173</v>
          </cell>
          <cell r="G37">
            <v>-272976</v>
          </cell>
          <cell r="H37">
            <v>0</v>
          </cell>
          <cell r="I37">
            <v>-202991</v>
          </cell>
          <cell r="J37">
            <v>-530377</v>
          </cell>
          <cell r="K37">
            <v>-511910</v>
          </cell>
          <cell r="L37">
            <v>-581961</v>
          </cell>
          <cell r="M37">
            <v>-4169</v>
          </cell>
          <cell r="N37">
            <v>-216838</v>
          </cell>
        </row>
        <row r="38">
          <cell r="A38" t="str">
            <v>Leasing Commissions</v>
          </cell>
          <cell r="D38">
            <v>-161932</v>
          </cell>
          <cell r="E38">
            <v>-215987</v>
          </cell>
          <cell r="F38">
            <v>-213770</v>
          </cell>
          <cell r="G38">
            <v>-95324</v>
          </cell>
          <cell r="H38">
            <v>0</v>
          </cell>
          <cell r="I38">
            <v>-70883</v>
          </cell>
          <cell r="J38">
            <v>-185206</v>
          </cell>
          <cell r="K38">
            <v>-178760</v>
          </cell>
          <cell r="L38">
            <v>-203220</v>
          </cell>
          <cell r="M38">
            <v>-1456</v>
          </cell>
          <cell r="N38">
            <v>-75720</v>
          </cell>
        </row>
        <row r="39">
          <cell r="A39" t="str">
            <v>Building Improvements</v>
          </cell>
          <cell r="D39">
            <v>-213993</v>
          </cell>
          <cell r="E39">
            <v>-31762</v>
          </cell>
          <cell r="F39">
            <v>-32715</v>
          </cell>
          <cell r="G39">
            <v>-33697</v>
          </cell>
          <cell r="H39">
            <v>-34707</v>
          </cell>
          <cell r="I39">
            <v>-35749</v>
          </cell>
          <cell r="J39">
            <v>-247929</v>
          </cell>
          <cell r="K39">
            <v>-37926</v>
          </cell>
          <cell r="L39">
            <v>-39063</v>
          </cell>
          <cell r="M39">
            <v>-40235</v>
          </cell>
          <cell r="N39">
            <v>-41442</v>
          </cell>
        </row>
        <row r="40">
          <cell r="A40" t="str">
            <v>Building Reserve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 xml:space="preserve">   Total Capital Costs</v>
          </cell>
          <cell r="D41">
            <v>-700860</v>
          </cell>
          <cell r="E41">
            <v>-922159</v>
          </cell>
          <cell r="F41">
            <v>-858658</v>
          </cell>
          <cell r="G41">
            <v>-401997</v>
          </cell>
          <cell r="H41">
            <v>-34707</v>
          </cell>
          <cell r="I41">
            <v>-309623</v>
          </cell>
          <cell r="J41">
            <v>-963512</v>
          </cell>
          <cell r="K41">
            <v>-728596</v>
          </cell>
          <cell r="L41">
            <v>-824244</v>
          </cell>
          <cell r="M41">
            <v>-45860</v>
          </cell>
          <cell r="N41">
            <v>-334000</v>
          </cell>
        </row>
        <row r="43">
          <cell r="A43" t="str">
            <v>PROPERTY CASH FLOW</v>
          </cell>
          <cell r="D43">
            <v>1355284</v>
          </cell>
          <cell r="E43">
            <v>1724858</v>
          </cell>
          <cell r="F43">
            <v>1678717</v>
          </cell>
          <cell r="G43">
            <v>2166715</v>
          </cell>
          <cell r="H43">
            <v>2669699</v>
          </cell>
          <cell r="I43">
            <v>2400829</v>
          </cell>
          <cell r="J43">
            <v>1706991</v>
          </cell>
          <cell r="K43">
            <v>1978955</v>
          </cell>
          <cell r="L43">
            <v>1983947</v>
          </cell>
          <cell r="M43">
            <v>3075441</v>
          </cell>
          <cell r="N43">
            <v>2848330</v>
          </cell>
        </row>
        <row r="45">
          <cell r="A45" t="str">
            <v>CASH ON CASH RETURN</v>
          </cell>
          <cell r="D45">
            <v>5.9968318584070798E-2</v>
          </cell>
          <cell r="E45">
            <v>7.6321150442477878E-2</v>
          </cell>
          <cell r="F45">
            <v>7.4279513274336281E-2</v>
          </cell>
          <cell r="G45">
            <v>9.587234513274337E-2</v>
          </cell>
          <cell r="H45">
            <v>0.11812827433628319</v>
          </cell>
          <cell r="I45">
            <v>0.10623137168141593</v>
          </cell>
          <cell r="J45">
            <v>7.5530575221238933E-2</v>
          </cell>
          <cell r="K45">
            <v>8.7564380530973457E-2</v>
          </cell>
          <cell r="L45">
            <v>8.7785265486725661E-2</v>
          </cell>
          <cell r="M45">
            <v>0.13608146017699116</v>
          </cell>
          <cell r="N45">
            <v>0.12603230088495576</v>
          </cell>
        </row>
        <row r="47">
          <cell r="A47" t="str">
            <v>AVERAGE OCCUPANCY</v>
          </cell>
          <cell r="D47">
            <v>0.74239999999999995</v>
          </cell>
          <cell r="E47">
            <v>0.90680000000000005</v>
          </cell>
          <cell r="F47">
            <v>0.93879999999999997</v>
          </cell>
          <cell r="G47">
            <v>0.97819999999999996</v>
          </cell>
          <cell r="H47">
            <v>0.99850000000000005</v>
          </cell>
          <cell r="I47">
            <v>0.97750000000000004</v>
          </cell>
          <cell r="J47">
            <v>0.95209999999999995</v>
          </cell>
          <cell r="K47">
            <v>0.94530000000000003</v>
          </cell>
          <cell r="L47">
            <v>0.9607</v>
          </cell>
          <cell r="M47">
            <v>0.99980000000000002</v>
          </cell>
          <cell r="N47">
            <v>0.98140000000000005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3">
          <cell r="C23">
            <v>31986496.410256412</v>
          </cell>
          <cell r="G23">
            <v>27243517.53846154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ual FFO 2004 (2)"/>
      <sheetName val="Same Store 2004"/>
      <sheetName val="Occupancy 2004"/>
      <sheetName val="9-30-03 occupancy jan04"/>
      <sheetName val="9-30-03 occupancy"/>
      <sheetName val="6-30-03 occupancy"/>
      <sheetName val="63002 occupancy"/>
      <sheetName val="NA 9-30-03 occupancy"/>
      <sheetName val="Basis_Yield 04"/>
      <sheetName val="Actual FFO 2004"/>
      <sheetName val="model"/>
      <sheetName val="parameter"/>
      <sheetName val="Equity movement"/>
      <sheetName val="cover"/>
      <sheetName val="Name List"/>
      <sheetName val="FED DEPR"/>
      <sheetName val="po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FF"/>
      <sheetName val="Deliverables Checklist"/>
      <sheetName val="Additional Info Request (2)"/>
      <sheetName val="CF"/>
      <sheetName val="CurrForecastQ4"/>
      <sheetName val="BS USD"/>
      <sheetName val="BS JPY"/>
      <sheetName val="PL USD"/>
      <sheetName val="PL JPY"/>
      <sheetName val="Bdgt FY13"/>
      <sheetName val="Avg Borrowing Cost"/>
      <sheetName val="Ppt Japan"/>
      <sheetName val="Data"/>
      <sheetName val="Hist"/>
      <sheetName val="FX calc"/>
      <sheetName val="Japan PL"/>
      <sheetName val="Japan PLold"/>
      <sheetName val="Japan BS"/>
      <sheetName val="Q1FY13 F"/>
      <sheetName val="PLQ1FY13"/>
      <sheetName val="PLQ4FY12"/>
      <sheetName val="PLQ1FY12"/>
      <sheetName val="PLQ1BU13"/>
      <sheetName val="PL BD_Jun"/>
      <sheetName val="PL BD_Mar"/>
      <sheetName val="PL BD_Dec"/>
      <sheetName val="PL BD_May"/>
      <sheetName val="PL BD_Apr"/>
      <sheetName val="JCE"/>
      <sheetName val="VA FX"/>
      <sheetName val="Forecast"/>
      <sheetName val="PL_Mar12"/>
      <sheetName val="PL_Dec11"/>
      <sheetName val="BS_Mar12"/>
      <sheetName val="BS_Dec11"/>
      <sheetName val="BS_Diff"/>
      <sheetName val="BS_USD_Mar12"/>
      <sheetName val="BS_USD_Dec11"/>
      <sheetName val="BS_USD_Diff"/>
      <sheetName val="PL BD_Feb"/>
      <sheetName val="PL BD_Jan"/>
      <sheetName val="PL BD_Nov"/>
      <sheetName val="PL BD_Oct"/>
      <sheetName val="PL BD_Sep"/>
      <sheetName val="PL Forecast_Nov"/>
      <sheetName val="PL Forecast_Dec"/>
      <sheetName val="NOI Forecast"/>
      <sheetName val="Budget"/>
      <sheetName val="Sheet1"/>
      <sheetName val="D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8">
          <cell r="G8" t="str">
            <v>Q1 FY13</v>
          </cell>
          <cell r="L8" t="str">
            <v>Prior Qtr</v>
          </cell>
          <cell r="M8" t="str">
            <v>Prior Yr</v>
          </cell>
          <cell r="N8" t="str">
            <v>Prior Fcst</v>
          </cell>
          <cell r="O8" t="str">
            <v>Vs Bgt</v>
          </cell>
          <cell r="P8" t="str">
            <v>Vs YTD Prior Yr</v>
          </cell>
          <cell r="U8" t="str">
            <v>Q1 FY13</v>
          </cell>
          <cell r="Z8" t="str">
            <v>Prior Qtr</v>
          </cell>
          <cell r="AA8" t="str">
            <v>Prior Yr</v>
          </cell>
          <cell r="AB8" t="str">
            <v>Prior Fcst</v>
          </cell>
          <cell r="AC8" t="str">
            <v>Vs Bgt</v>
          </cell>
          <cell r="AD8" t="str">
            <v>Vs YTD Prior Yr</v>
          </cell>
        </row>
        <row r="9">
          <cell r="A9" t="str">
            <v>Reference</v>
          </cell>
          <cell r="B9" t="str">
            <v>Section</v>
          </cell>
          <cell r="D9" t="str">
            <v>$'000</v>
          </cell>
          <cell r="E9" t="str">
            <v>Ytd Seg PL</v>
          </cell>
          <cell r="F9" t="str">
            <v>Ytd Hist</v>
          </cell>
          <cell r="G9" t="str">
            <v>Act to date</v>
          </cell>
          <cell r="H9" t="str">
            <v>Forecast</v>
          </cell>
          <cell r="I9" t="str">
            <v>Q1 FY13</v>
          </cell>
          <cell r="J9" t="str">
            <v>YTD Q1 FY13</v>
          </cell>
          <cell r="L9" t="str">
            <v>Q4 FY12</v>
          </cell>
          <cell r="M9" t="str">
            <v>Q1 FY12</v>
          </cell>
          <cell r="N9" t="str">
            <v>vs May Fcst</v>
          </cell>
          <cell r="O9" t="str">
            <v>Q1 FY13</v>
          </cell>
          <cell r="P9" t="str">
            <v>YTD Q1 FY12</v>
          </cell>
          <cell r="S9" t="str">
            <v>Ytd Seg PL</v>
          </cell>
          <cell r="T9" t="str">
            <v>Ytd Hist</v>
          </cell>
          <cell r="U9" t="str">
            <v>Act to date</v>
          </cell>
          <cell r="V9" t="str">
            <v>Forecast</v>
          </cell>
          <cell r="W9" t="str">
            <v>Q1 FY13</v>
          </cell>
          <cell r="X9" t="str">
            <v>YTD Q1 FY13</v>
          </cell>
          <cell r="Z9" t="str">
            <v>Q4 FY12</v>
          </cell>
          <cell r="AA9" t="str">
            <v>Q1 FY12</v>
          </cell>
          <cell r="AB9" t="str">
            <v>vs May Fcst</v>
          </cell>
          <cell r="AC9" t="str">
            <v>Q1 FY13</v>
          </cell>
          <cell r="AD9" t="str">
            <v>YTD Q1 FY12</v>
          </cell>
        </row>
        <row r="10">
          <cell r="G10" t="str">
            <v>Jun 12</v>
          </cell>
          <cell r="H10">
            <v>0</v>
          </cell>
          <cell r="U10" t="str">
            <v>Jun 12</v>
          </cell>
          <cell r="V10">
            <v>0</v>
          </cell>
        </row>
        <row r="11">
          <cell r="D11" t="str">
            <v>FX rate</v>
          </cell>
          <cell r="E11">
            <v>80.147189999999995</v>
          </cell>
          <cell r="G11">
            <v>80.147189999999995</v>
          </cell>
          <cell r="I11">
            <v>80.147189999999995</v>
          </cell>
          <cell r="J11">
            <v>80.147189999999995</v>
          </cell>
          <cell r="L11">
            <v>78.989699999999999</v>
          </cell>
          <cell r="M11">
            <v>81.595600000000005</v>
          </cell>
          <cell r="N11">
            <v>80.573769999999996</v>
          </cell>
          <cell r="O11">
            <v>77.438299999999998</v>
          </cell>
          <cell r="P11">
            <v>81.595600000000005</v>
          </cell>
          <cell r="S11">
            <v>80.147189999999995</v>
          </cell>
          <cell r="U11">
            <v>80.147189999999995</v>
          </cell>
          <cell r="V11">
            <v>0</v>
          </cell>
          <cell r="W11">
            <v>80.147189999999995</v>
          </cell>
          <cell r="X11">
            <v>80.147189999999995</v>
          </cell>
          <cell r="Z11">
            <v>78.989699999999999</v>
          </cell>
          <cell r="AA11">
            <v>81.595600000000005</v>
          </cell>
          <cell r="AB11">
            <v>80.573769999999996</v>
          </cell>
          <cell r="AC11">
            <v>77.438299999999998</v>
          </cell>
          <cell r="AD11">
            <v>81.595600000000005</v>
          </cell>
        </row>
        <row r="12">
          <cell r="A12" t="str">
            <v>Revenue</v>
          </cell>
          <cell r="B12" t="str">
            <v>a</v>
          </cell>
          <cell r="D12" t="str">
            <v>Revenue</v>
          </cell>
          <cell r="E12">
            <v>113984.493425926</v>
          </cell>
          <cell r="F12">
            <v>0</v>
          </cell>
          <cell r="G12">
            <v>113984.493425926</v>
          </cell>
          <cell r="I12">
            <v>113984.493425926</v>
          </cell>
          <cell r="J12">
            <v>113984.493425926</v>
          </cell>
          <cell r="L12">
            <v>102461.45752004394</v>
          </cell>
          <cell r="M12">
            <v>96868</v>
          </cell>
          <cell r="N12">
            <v>103358.339556409</v>
          </cell>
          <cell r="O12">
            <v>115846.77109851739</v>
          </cell>
          <cell r="P12">
            <v>96868</v>
          </cell>
          <cell r="S12">
            <v>9135537.9915063772</v>
          </cell>
          <cell r="T12">
            <v>0</v>
          </cell>
          <cell r="U12">
            <v>9135537.9915063772</v>
          </cell>
          <cell r="W12">
            <v>9135537.9915063772</v>
          </cell>
          <cell r="X12">
            <v>9135537.9915063772</v>
          </cell>
          <cell r="Z12">
            <v>8122055.2783758938</v>
          </cell>
          <cell r="AA12">
            <v>7903966.9119999995</v>
          </cell>
          <cell r="AB12">
            <v>8327971.0789999999</v>
          </cell>
          <cell r="AC12">
            <v>8970977.0143583193</v>
          </cell>
          <cell r="AD12">
            <v>7903966.9119999995</v>
          </cell>
          <cell r="AF12" t="str">
            <v>Revenue</v>
          </cell>
        </row>
        <row r="13">
          <cell r="A13" t="str">
            <v>Breakdown: a) Rental income</v>
          </cell>
          <cell r="B13" t="str">
            <v>a</v>
          </cell>
          <cell r="D13" t="str">
            <v>Breakdown: a) Rental income</v>
          </cell>
          <cell r="E13">
            <v>108598.31134441521</v>
          </cell>
          <cell r="F13">
            <v>0</v>
          </cell>
          <cell r="G13">
            <v>108598.31134441521</v>
          </cell>
          <cell r="I13">
            <v>108598.31134441521</v>
          </cell>
          <cell r="J13">
            <v>108598.31134441521</v>
          </cell>
          <cell r="L13">
            <v>100838.23467717919</v>
          </cell>
          <cell r="M13">
            <v>96627.830358499719</v>
          </cell>
          <cell r="N13">
            <v>100200.90998596691</v>
          </cell>
          <cell r="O13">
            <v>111633.60606261138</v>
          </cell>
          <cell r="P13">
            <v>96627.830358499719</v>
          </cell>
          <cell r="S13">
            <v>8703849.4930000007</v>
          </cell>
          <cell r="T13">
            <v>0</v>
          </cell>
          <cell r="U13">
            <v>8703849.4930000007</v>
          </cell>
          <cell r="W13">
            <v>8703849.4930000007</v>
          </cell>
          <cell r="X13">
            <v>8703849.4930000007</v>
          </cell>
          <cell r="Z13">
            <v>7993767.0489999168</v>
          </cell>
          <cell r="AA13">
            <v>7884405.7948000003</v>
          </cell>
          <cell r="AB13">
            <v>8073565.0750000002</v>
          </cell>
          <cell r="AC13">
            <v>8644716.676358318</v>
          </cell>
          <cell r="AD13">
            <v>7884405.7948000003</v>
          </cell>
          <cell r="AF13" t="str">
            <v>Breakdown: a) Rental Income</v>
          </cell>
        </row>
        <row r="14">
          <cell r="A14" t="str">
            <v xml:space="preserve">                      b) Fee Income</v>
          </cell>
          <cell r="B14" t="str">
            <v>a</v>
          </cell>
          <cell r="D14" t="str">
            <v xml:space="preserve">                      b) Fee Income</v>
          </cell>
          <cell r="E14">
            <v>5386.1963041389226</v>
          </cell>
          <cell r="F14">
            <v>0</v>
          </cell>
          <cell r="G14">
            <v>5386.1963041389226</v>
          </cell>
          <cell r="I14">
            <v>5386.1963041389226</v>
          </cell>
          <cell r="J14">
            <v>5386.1963041389226</v>
          </cell>
          <cell r="L14">
            <v>1623.2228428647968</v>
          </cell>
          <cell r="M14">
            <v>240.16964150027695</v>
          </cell>
          <cell r="N14">
            <v>3157.4295704420933</v>
          </cell>
          <cell r="O14">
            <v>4213.165035906005</v>
          </cell>
          <cell r="P14">
            <v>240.16964150027695</v>
          </cell>
          <cell r="S14">
            <v>431688.49856511998</v>
          </cell>
          <cell r="T14">
            <v>0</v>
          </cell>
          <cell r="U14">
            <v>431688.49856511998</v>
          </cell>
          <cell r="W14">
            <v>431688.49856511998</v>
          </cell>
          <cell r="X14">
            <v>431688.49856511998</v>
          </cell>
          <cell r="Z14">
            <v>128288.22937597948</v>
          </cell>
          <cell r="AA14">
            <v>19596.786</v>
          </cell>
          <cell r="AB14">
            <v>254406.00400000002</v>
          </cell>
          <cell r="AC14">
            <v>326260.33799999999</v>
          </cell>
          <cell r="AD14">
            <v>19596.786</v>
          </cell>
          <cell r="AF14" t="str">
            <v xml:space="preserve">                      b) Fee Income</v>
          </cell>
        </row>
        <row r="15">
          <cell r="A15" t="str">
            <v>Other income</v>
          </cell>
          <cell r="B15" t="str">
            <v>a</v>
          </cell>
          <cell r="D15" t="str">
            <v>Other income</v>
          </cell>
          <cell r="E15">
            <v>1292.9910839056099</v>
          </cell>
          <cell r="F15">
            <v>0</v>
          </cell>
          <cell r="G15">
            <v>1292.9910839056099</v>
          </cell>
          <cell r="I15">
            <v>1292.9910839056099</v>
          </cell>
          <cell r="J15">
            <v>1292.9910839056099</v>
          </cell>
          <cell r="L15">
            <v>616.34180976497055</v>
          </cell>
          <cell r="M15">
            <v>1818</v>
          </cell>
          <cell r="N15">
            <v>1230.6529904210763</v>
          </cell>
          <cell r="O15">
            <v>1308.0245821512094</v>
          </cell>
          <cell r="P15">
            <v>1818</v>
          </cell>
          <cell r="S15">
            <v>103629.6149999997</v>
          </cell>
          <cell r="T15">
            <v>0</v>
          </cell>
          <cell r="U15">
            <v>103629.6149999997</v>
          </cell>
          <cell r="W15">
            <v>103629.6149999997</v>
          </cell>
          <cell r="X15">
            <v>103629.6149999997</v>
          </cell>
          <cell r="Z15">
            <v>48960.330999999191</v>
          </cell>
          <cell r="AA15">
            <v>148311.90900000001</v>
          </cell>
          <cell r="AB15">
            <v>99158.350999999995</v>
          </cell>
          <cell r="AC15">
            <v>101291.2</v>
          </cell>
          <cell r="AD15">
            <v>148311.90900000001</v>
          </cell>
          <cell r="AF15" t="str">
            <v>Other income</v>
          </cell>
        </row>
        <row r="16">
          <cell r="A16" t="str">
            <v>Asset and property management fees</v>
          </cell>
          <cell r="B16" t="str">
            <v>a</v>
          </cell>
          <cell r="D16" t="str">
            <v>Asset and property management fees</v>
          </cell>
          <cell r="E16">
            <v>-5.5066803470253899E-6</v>
          </cell>
          <cell r="F16">
            <v>0</v>
          </cell>
          <cell r="G16">
            <v>-5.5066803470253899E-6</v>
          </cell>
          <cell r="I16">
            <v>-5.5066803470253899E-6</v>
          </cell>
          <cell r="J16">
            <v>-5.5066803470253899E-6</v>
          </cell>
          <cell r="L16">
            <v>2.7834996581077586E-6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S16">
            <v>-4.413450111091133E-4</v>
          </cell>
          <cell r="T16">
            <v>0</v>
          </cell>
          <cell r="U16">
            <v>-4.413450111091133E-4</v>
          </cell>
          <cell r="W16">
            <v>-4.413450111091133E-4</v>
          </cell>
          <cell r="X16">
            <v>-4.413450111091133E-4</v>
          </cell>
          <cell r="Z16">
            <v>2.1985985793583103E-4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F16" t="str">
            <v>Asset and property management fees</v>
          </cell>
        </row>
        <row r="17">
          <cell r="A17" t="str">
            <v>Property-related expenses</v>
          </cell>
          <cell r="B17" t="str">
            <v>a</v>
          </cell>
          <cell r="D17" t="str">
            <v>Property-related expenses</v>
          </cell>
          <cell r="E17">
            <v>-12158.7341666334</v>
          </cell>
          <cell r="F17">
            <v>0</v>
          </cell>
          <cell r="G17">
            <v>-12158.7341666334</v>
          </cell>
          <cell r="I17">
            <v>-12158.7341666334</v>
          </cell>
          <cell r="J17">
            <v>-12158.7341666334</v>
          </cell>
          <cell r="L17">
            <v>-14452.291191002201</v>
          </cell>
          <cell r="M17">
            <v>-12827.225610204472</v>
          </cell>
          <cell r="N17">
            <v>-12412.273013910111</v>
          </cell>
          <cell r="O17">
            <v>-14283.508406047134</v>
          </cell>
          <cell r="P17">
            <v>-12827.225610204472</v>
          </cell>
          <cell r="S17">
            <v>-974488.49900000042</v>
          </cell>
          <cell r="T17">
            <v>0</v>
          </cell>
          <cell r="U17">
            <v>-974488.49900000042</v>
          </cell>
          <cell r="W17">
            <v>-974488.49900000042</v>
          </cell>
          <cell r="X17">
            <v>-974488.49900000042</v>
          </cell>
          <cell r="Z17">
            <v>-1145382.1110000038</v>
          </cell>
          <cell r="AA17">
            <v>-1046675.8799999999</v>
          </cell>
          <cell r="AB17">
            <v>-1000103.6310000001</v>
          </cell>
          <cell r="AC17">
            <v>-1106090.6089999997</v>
          </cell>
          <cell r="AD17">
            <v>-1046675.8799999999</v>
          </cell>
          <cell r="AF17" t="str">
            <v>Property-related expenses</v>
          </cell>
        </row>
        <row r="18">
          <cell r="A18" t="str">
            <v>Other expenses</v>
          </cell>
          <cell r="B18" t="str">
            <v>a</v>
          </cell>
          <cell r="D18" t="str">
            <v>Other expenses</v>
          </cell>
          <cell r="E18">
            <v>-7743.6102792246302</v>
          </cell>
          <cell r="F18">
            <v>0</v>
          </cell>
          <cell r="G18">
            <v>-7743.6102792246302</v>
          </cell>
          <cell r="I18">
            <v>-7743.6102792246302</v>
          </cell>
          <cell r="J18">
            <v>-7743.6102792246302</v>
          </cell>
          <cell r="L18">
            <v>-6839.079915726099</v>
          </cell>
          <cell r="M18">
            <v>-4730.7743897955279</v>
          </cell>
          <cell r="N18">
            <v>-7474.3234045024828</v>
          </cell>
          <cell r="O18">
            <v>-9825.8870320193637</v>
          </cell>
          <cell r="P18">
            <v>-4730.7743897955279</v>
          </cell>
          <cell r="S18">
            <v>-620628.68177107221</v>
          </cell>
          <cell r="T18">
            <v>0</v>
          </cell>
          <cell r="U18">
            <v>-620628.68177107221</v>
          </cell>
          <cell r="W18">
            <v>-620628.68177107221</v>
          </cell>
          <cell r="X18">
            <v>-620628.68177107221</v>
          </cell>
          <cell r="Z18">
            <v>-541778.5370749922</v>
          </cell>
          <cell r="AA18">
            <v>-385986.30900000001</v>
          </cell>
          <cell r="AB18">
            <v>-602234.41489999997</v>
          </cell>
          <cell r="AC18">
            <v>-760899.98775162513</v>
          </cell>
          <cell r="AD18">
            <v>-385986.30900000001</v>
          </cell>
          <cell r="AF18" t="str">
            <v>Other expenses</v>
          </cell>
        </row>
        <row r="19">
          <cell r="A19" t="str">
            <v>Gross profit</v>
          </cell>
          <cell r="B19" t="str">
            <v>a</v>
          </cell>
          <cell r="D19" t="str">
            <v>Gross profit</v>
          </cell>
          <cell r="E19">
            <v>95375.140058466917</v>
          </cell>
          <cell r="F19">
            <v>0</v>
          </cell>
          <cell r="G19">
            <v>95375.140058466917</v>
          </cell>
          <cell r="H19">
            <v>0</v>
          </cell>
          <cell r="I19">
            <v>95375.140058466917</v>
          </cell>
          <cell r="J19">
            <v>95375.140058466917</v>
          </cell>
          <cell r="L19">
            <v>81786.428225864132</v>
          </cell>
          <cell r="M19">
            <v>81128</v>
          </cell>
          <cell r="N19">
            <v>84702.396128417473</v>
          </cell>
          <cell r="O19">
            <v>93045.400242602089</v>
          </cell>
          <cell r="P19">
            <v>81128</v>
          </cell>
          <cell r="S19">
            <v>7644050.4252939597</v>
          </cell>
          <cell r="T19">
            <v>0</v>
          </cell>
          <cell r="U19">
            <v>7644050.4252939597</v>
          </cell>
          <cell r="V19">
            <v>0</v>
          </cell>
          <cell r="W19">
            <v>7644050.4252939597</v>
          </cell>
          <cell r="X19">
            <v>7644050.4252939597</v>
          </cell>
          <cell r="Z19">
            <v>6483854.9615207566</v>
          </cell>
          <cell r="AA19">
            <v>6619616.6319999993</v>
          </cell>
          <cell r="AB19">
            <v>6824791.3840999994</v>
          </cell>
          <cell r="AC19">
            <v>7205277.6176066939</v>
          </cell>
          <cell r="AD19">
            <v>6619616.6319999993</v>
          </cell>
          <cell r="AF19" t="str">
            <v>Gross profit</v>
          </cell>
        </row>
        <row r="20">
          <cell r="A20" t="str">
            <v>Share of operating results (net of tax) of JCE</v>
          </cell>
          <cell r="B20" t="str">
            <v>a</v>
          </cell>
          <cell r="D20" t="str">
            <v>Share of operating results (net of tax) of JCE</v>
          </cell>
          <cell r="E20">
            <v>5911.0332817033277</v>
          </cell>
          <cell r="F20">
            <v>0</v>
          </cell>
          <cell r="G20">
            <v>5911.0332817033277</v>
          </cell>
          <cell r="I20">
            <v>5911.0332817033277</v>
          </cell>
          <cell r="J20">
            <v>5911.0332817033277</v>
          </cell>
          <cell r="L20">
            <v>9684.2602487909771</v>
          </cell>
          <cell r="M20">
            <v>0</v>
          </cell>
          <cell r="N20">
            <v>5730.3362083901502</v>
          </cell>
          <cell r="O20">
            <v>8767.7994633964281</v>
          </cell>
          <cell r="P20">
            <v>0</v>
          </cell>
          <cell r="S20">
            <v>473752.70752500009</v>
          </cell>
          <cell r="T20">
            <v>0</v>
          </cell>
          <cell r="U20">
            <v>473752.70752500009</v>
          </cell>
          <cell r="W20">
            <v>473752.70752500009</v>
          </cell>
          <cell r="X20">
            <v>473752.70752500009</v>
          </cell>
          <cell r="Z20">
            <v>942140.02759665763</v>
          </cell>
          <cell r="AA20">
            <v>0</v>
          </cell>
          <cell r="AB20">
            <v>461714.7916775</v>
          </cell>
          <cell r="AC20">
            <v>678963.48518633156</v>
          </cell>
          <cell r="AD20">
            <v>0</v>
          </cell>
          <cell r="AF20" t="str">
            <v>Share of operating results (net of tax) of JCE</v>
          </cell>
        </row>
        <row r="21">
          <cell r="A21" t="str">
            <v>Share of changes in fair value of invt prop</v>
          </cell>
          <cell r="B21" t="str">
            <v>a</v>
          </cell>
          <cell r="D21" t="str">
            <v>Share of changes in fair value of invt prop</v>
          </cell>
          <cell r="E21">
            <v>7488.436186076312</v>
          </cell>
          <cell r="F21">
            <v>0</v>
          </cell>
          <cell r="G21">
            <v>7488.436186076312</v>
          </cell>
          <cell r="I21">
            <v>7488.436186076312</v>
          </cell>
          <cell r="J21">
            <v>7488.436186076312</v>
          </cell>
          <cell r="L21">
            <v>44862.50013946971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S21">
            <v>600177.11780833348</v>
          </cell>
          <cell r="T21">
            <v>0</v>
          </cell>
          <cell r="U21">
            <v>600177.11780833348</v>
          </cell>
          <cell r="W21">
            <v>600177.11780833348</v>
          </cell>
          <cell r="X21">
            <v>600177.11780833348</v>
          </cell>
          <cell r="Z21">
            <v>3366491.6559033361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F21" t="str">
            <v>Share of changes in fair value of invt prop</v>
          </cell>
        </row>
        <row r="22">
          <cell r="A22" t="str">
            <v>Share of results (net of income tax) of jointly-controlled entities</v>
          </cell>
          <cell r="B22" t="str">
            <v>a</v>
          </cell>
          <cell r="C22" t="str">
            <v>Share of results (net of income tax) of JCE</v>
          </cell>
          <cell r="D22" t="str">
            <v>Share of results (net of income tax) of JCE</v>
          </cell>
          <cell r="E22">
            <v>13399.467791763102</v>
          </cell>
          <cell r="F22">
            <v>0</v>
          </cell>
          <cell r="G22">
            <v>13399.467791763102</v>
          </cell>
          <cell r="I22">
            <v>13399.467791763102</v>
          </cell>
          <cell r="J22">
            <v>13399.467791763102</v>
          </cell>
          <cell r="L22">
            <v>54546.760388260685</v>
          </cell>
          <cell r="M22">
            <v>0</v>
          </cell>
          <cell r="N22">
            <v>5730.3362083901502</v>
          </cell>
          <cell r="O22">
            <v>8767.7994633964281</v>
          </cell>
          <cell r="P22">
            <v>0</v>
          </cell>
          <cell r="S22">
            <v>1073929.8249999955</v>
          </cell>
          <cell r="T22">
            <v>0</v>
          </cell>
          <cell r="U22">
            <v>1073929.8249999955</v>
          </cell>
          <cell r="W22">
            <v>1073929.8249999955</v>
          </cell>
          <cell r="X22">
            <v>1073929.8249999955</v>
          </cell>
          <cell r="Z22">
            <v>4308631.6834999938</v>
          </cell>
          <cell r="AA22">
            <v>0</v>
          </cell>
          <cell r="AB22">
            <v>461714.7916775</v>
          </cell>
          <cell r="AC22">
            <v>678963.48518633156</v>
          </cell>
          <cell r="AD22">
            <v>0</v>
          </cell>
          <cell r="AF22" t="str">
            <v>Share of results (net of income tax) of JCE</v>
          </cell>
        </row>
        <row r="23">
          <cell r="A23" t="str">
            <v>Changes in fair value of investment properties</v>
          </cell>
          <cell r="B23" t="str">
            <v>a</v>
          </cell>
          <cell r="C23" t="str">
            <v>Changes in fair value of invt prop</v>
          </cell>
          <cell r="D23" t="str">
            <v>Changes in fair value of invt prop</v>
          </cell>
          <cell r="E23">
            <v>4429.0029221231998</v>
          </cell>
          <cell r="F23">
            <v>0</v>
          </cell>
          <cell r="G23">
            <v>4429.0029221231998</v>
          </cell>
          <cell r="I23">
            <v>4429.0029221231998</v>
          </cell>
          <cell r="J23">
            <v>4429.0029221231998</v>
          </cell>
          <cell r="L23">
            <v>6415.0550436040066</v>
          </cell>
          <cell r="M23">
            <v>21122</v>
          </cell>
          <cell r="N23">
            <v>31653.240303885497</v>
          </cell>
          <cell r="O23">
            <v>-1868.3992114044345</v>
          </cell>
          <cell r="P23">
            <v>21122</v>
          </cell>
          <cell r="S23">
            <v>354972.18299999251</v>
          </cell>
          <cell r="T23">
            <v>0</v>
          </cell>
          <cell r="U23">
            <v>354972.18299999251</v>
          </cell>
          <cell r="W23">
            <v>354972.18299999251</v>
          </cell>
          <cell r="X23">
            <v>354972.18299999251</v>
          </cell>
          <cell r="Z23">
            <v>508630.90200000443</v>
          </cell>
          <cell r="AA23">
            <v>1723437.11</v>
          </cell>
          <cell r="AB23">
            <v>2550420.9040000001</v>
          </cell>
          <cell r="AC23">
            <v>-144685.65865250002</v>
          </cell>
          <cell r="AD23">
            <v>1723437.11</v>
          </cell>
          <cell r="AF23" t="str">
            <v>Changes in fair value of invt prop</v>
          </cell>
        </row>
        <row r="24">
          <cell r="A24" t="str">
            <v>Breakdown: a) EQ damage est. improve</v>
          </cell>
          <cell r="B24" t="str">
            <v>a</v>
          </cell>
          <cell r="D24" t="str">
            <v>Breakdown: a) EQ damage est. improve</v>
          </cell>
          <cell r="E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51.348466952020324</v>
          </cell>
          <cell r="M24">
            <v>9767.6835515640541</v>
          </cell>
          <cell r="N24">
            <v>0</v>
          </cell>
          <cell r="O24">
            <v>0</v>
          </cell>
          <cell r="P24">
            <v>9767.6835515640541</v>
          </cell>
          <cell r="S24">
            <v>0</v>
          </cell>
          <cell r="T24">
            <v>0</v>
          </cell>
          <cell r="U24">
            <v>0</v>
          </cell>
          <cell r="W24">
            <v>0</v>
          </cell>
          <cell r="X24">
            <v>0</v>
          </cell>
          <cell r="Z24">
            <v>4056</v>
          </cell>
          <cell r="AA24">
            <v>797000</v>
          </cell>
          <cell r="AB24">
            <v>0</v>
          </cell>
          <cell r="AC24">
            <v>0</v>
          </cell>
          <cell r="AD24">
            <v>797000</v>
          </cell>
          <cell r="AF24" t="str">
            <v>Breakdown: a) EQ damage est. improve</v>
          </cell>
        </row>
        <row r="25">
          <cell r="A25" t="str">
            <v xml:space="preserve">                      b) Future EQ rent loss revised</v>
          </cell>
          <cell r="B25" t="str">
            <v>a</v>
          </cell>
          <cell r="D25" t="str">
            <v xml:space="preserve">                      b) Future EQ rent loss revised</v>
          </cell>
          <cell r="E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7770.0268151714054</v>
          </cell>
          <cell r="N25">
            <v>0</v>
          </cell>
          <cell r="O25">
            <v>0</v>
          </cell>
          <cell r="P25">
            <v>7770.0268151714054</v>
          </cell>
          <cell r="S25">
            <v>0</v>
          </cell>
          <cell r="T25">
            <v>0</v>
          </cell>
          <cell r="U25">
            <v>0</v>
          </cell>
          <cell r="W25">
            <v>0</v>
          </cell>
          <cell r="X25">
            <v>0</v>
          </cell>
          <cell r="Z25">
            <v>0</v>
          </cell>
          <cell r="AA25">
            <v>634000</v>
          </cell>
          <cell r="AB25">
            <v>0</v>
          </cell>
          <cell r="AC25">
            <v>0</v>
          </cell>
          <cell r="AD25">
            <v>634000</v>
          </cell>
          <cell r="AF25" t="str">
            <v xml:space="preserve">                      b) Future EQ rent loss revised</v>
          </cell>
        </row>
        <row r="26">
          <cell r="A26" t="str">
            <v xml:space="preserve">                      c) Valuation gain</v>
          </cell>
          <cell r="B26" t="str">
            <v>a</v>
          </cell>
          <cell r="D26" t="str">
            <v xml:space="preserve">                      c) Valuation gain</v>
          </cell>
          <cell r="E26">
            <v>9649.5098580499198</v>
          </cell>
          <cell r="F26">
            <v>0</v>
          </cell>
          <cell r="G26">
            <v>9649.5098580499198</v>
          </cell>
          <cell r="I26">
            <v>9649.5098580499198</v>
          </cell>
          <cell r="J26">
            <v>9649.5098580499198</v>
          </cell>
          <cell r="L26">
            <v>14052.465068230415</v>
          </cell>
          <cell r="M26">
            <v>3186.4463279882734</v>
          </cell>
          <cell r="N26">
            <v>37232.960552795281</v>
          </cell>
          <cell r="O26">
            <v>0</v>
          </cell>
          <cell r="P26">
            <v>3186.4463279882734</v>
          </cell>
          <cell r="S26">
            <v>773381.09999999986</v>
          </cell>
          <cell r="T26">
            <v>0</v>
          </cell>
          <cell r="U26">
            <v>773381.09999999986</v>
          </cell>
          <cell r="W26">
            <v>773381.09999999986</v>
          </cell>
          <cell r="X26">
            <v>773381.09999999986</v>
          </cell>
          <cell r="AB26">
            <v>3000</v>
          </cell>
          <cell r="AF26" t="str">
            <v xml:space="preserve">                      c) Valuation gain</v>
          </cell>
        </row>
        <row r="27">
          <cell r="A27" t="str">
            <v xml:space="preserve">                     d) Capex (adj down in valuation) </v>
          </cell>
          <cell r="B27" t="str">
            <v>a</v>
          </cell>
          <cell r="D27" t="str">
            <v xml:space="preserve">                     d) Capex (adj down in valuation) </v>
          </cell>
          <cell r="E27">
            <v>-5167.9166668226298</v>
          </cell>
          <cell r="F27">
            <v>0</v>
          </cell>
          <cell r="G27">
            <v>-5167.9166668226298</v>
          </cell>
          <cell r="I27">
            <v>-5167.9166668226298</v>
          </cell>
          <cell r="J27">
            <v>-5167.9166668226298</v>
          </cell>
          <cell r="L27">
            <v>-8301.2813189567223</v>
          </cell>
          <cell r="M27">
            <v>-110.30006519959409</v>
          </cell>
          <cell r="N27">
            <v>-5526.7861985358268</v>
          </cell>
          <cell r="O27">
            <v>-2243.0761005858858</v>
          </cell>
          <cell r="P27">
            <v>-110.30006519959409</v>
          </cell>
          <cell r="S27">
            <v>-414193.99900000001</v>
          </cell>
          <cell r="T27">
            <v>0</v>
          </cell>
          <cell r="U27">
            <v>-414193.99900000001</v>
          </cell>
          <cell r="W27">
            <v>-414193.99900000001</v>
          </cell>
          <cell r="X27">
            <v>-414193.99900000001</v>
          </cell>
          <cell r="AB27">
            <v>-445.31400000000002</v>
          </cell>
          <cell r="AF27" t="str">
            <v xml:space="preserve">                     d) Capex (adj down in valuation) </v>
          </cell>
        </row>
        <row r="28">
          <cell r="A28" t="str">
            <v xml:space="preserve">                     e) Rent levelling adjustment</v>
          </cell>
          <cell r="B28" t="str">
            <v>a</v>
          </cell>
          <cell r="D28" t="str">
            <v xml:space="preserve">                     e) Rent levelling adjustment</v>
          </cell>
          <cell r="E28">
            <v>-52.589716495363099</v>
          </cell>
          <cell r="F28">
            <v>0</v>
          </cell>
          <cell r="G28">
            <v>-52.589716495363099</v>
          </cell>
          <cell r="I28">
            <v>-52.589716495363099</v>
          </cell>
          <cell r="J28">
            <v>-52.589716495363099</v>
          </cell>
          <cell r="L28">
            <v>636.6731738441847</v>
          </cell>
          <cell r="M28">
            <v>502.47807479815089</v>
          </cell>
          <cell r="N28">
            <v>-52.934050373961647</v>
          </cell>
          <cell r="O28">
            <v>374.67688918145154</v>
          </cell>
          <cell r="P28">
            <v>502.47807479815089</v>
          </cell>
          <cell r="S28">
            <v>-4214.9180000000006</v>
          </cell>
          <cell r="T28">
            <v>0</v>
          </cell>
          <cell r="U28">
            <v>-4214.9180000000006</v>
          </cell>
          <cell r="W28">
            <v>-4214.9180000000006</v>
          </cell>
          <cell r="X28">
            <v>-4214.9180000000006</v>
          </cell>
          <cell r="AB28">
            <v>-4.2650959999999998</v>
          </cell>
          <cell r="AF28" t="str">
            <v xml:space="preserve">                     e) Rent levelling adjustment</v>
          </cell>
        </row>
        <row r="29">
          <cell r="A29" t="str">
            <v xml:space="preserve">                      f) FX</v>
          </cell>
          <cell r="B29" t="str">
            <v>a</v>
          </cell>
          <cell r="D29" t="str">
            <v xml:space="preserve">                      f) FX</v>
          </cell>
          <cell r="E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S29">
            <v>0</v>
          </cell>
          <cell r="T29">
            <v>0</v>
          </cell>
          <cell r="U29">
            <v>0</v>
          </cell>
          <cell r="W29">
            <v>0</v>
          </cell>
          <cell r="X29">
            <v>0</v>
          </cell>
          <cell r="Z29">
            <v>0</v>
          </cell>
          <cell r="AA29">
            <v>0</v>
          </cell>
          <cell r="AC29">
            <v>0</v>
          </cell>
          <cell r="AD29">
            <v>0</v>
          </cell>
          <cell r="AF29" t="str">
            <v xml:space="preserve">                      f) FX</v>
          </cell>
        </row>
        <row r="30">
          <cell r="A30" t="str">
            <v>Non-operating income</v>
          </cell>
          <cell r="B30" t="str">
            <v>a</v>
          </cell>
          <cell r="D30" t="str">
            <v>Non-operating income</v>
          </cell>
          <cell r="E30">
            <v>4.4661799911409603E-6</v>
          </cell>
          <cell r="F30">
            <v>0</v>
          </cell>
          <cell r="G30">
            <v>4.4661799911409603E-6</v>
          </cell>
          <cell r="I30">
            <v>4.4661799911409603E-6</v>
          </cell>
          <cell r="J30">
            <v>4.4661799911409603E-6</v>
          </cell>
          <cell r="L30">
            <v>97.975460678487991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S30">
            <v>3.5795182098597274E-4</v>
          </cell>
          <cell r="T30">
            <v>0</v>
          </cell>
          <cell r="U30">
            <v>3.5795182098597274E-4</v>
          </cell>
          <cell r="W30">
            <v>3.5795182098597274E-4</v>
          </cell>
          <cell r="X30">
            <v>3.5795182098597274E-4</v>
          </cell>
          <cell r="Z30">
            <v>7750.8789999999499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F30" t="str">
            <v>Non-operating income</v>
          </cell>
        </row>
        <row r="31">
          <cell r="A31" t="str">
            <v>EBIT</v>
          </cell>
          <cell r="B31" t="str">
            <v>a</v>
          </cell>
          <cell r="D31" t="str">
            <v>EBIT</v>
          </cell>
          <cell r="E31">
            <v>113203.61077681941</v>
          </cell>
          <cell r="F31">
            <v>0</v>
          </cell>
          <cell r="G31">
            <v>113203.61077681941</v>
          </cell>
          <cell r="H31">
            <v>0</v>
          </cell>
          <cell r="I31">
            <v>113203.61077681941</v>
          </cell>
          <cell r="J31">
            <v>113203.61077681941</v>
          </cell>
          <cell r="L31">
            <v>142846.21911840729</v>
          </cell>
          <cell r="M31">
            <v>102250</v>
          </cell>
          <cell r="N31">
            <v>122085.97264069311</v>
          </cell>
          <cell r="O31">
            <v>99944.800494594077</v>
          </cell>
          <cell r="P31">
            <v>102250</v>
          </cell>
          <cell r="S31">
            <v>9072952.4336518999</v>
          </cell>
          <cell r="T31">
            <v>0</v>
          </cell>
          <cell r="U31">
            <v>9072952.4336518999</v>
          </cell>
          <cell r="V31">
            <v>0</v>
          </cell>
          <cell r="W31">
            <v>9072952.4336518999</v>
          </cell>
          <cell r="X31">
            <v>9072952.4336518999</v>
          </cell>
          <cell r="Z31">
            <v>11308868.426020755</v>
          </cell>
          <cell r="AA31">
            <v>8343053.7419999996</v>
          </cell>
          <cell r="AB31">
            <v>9836927.0797774997</v>
          </cell>
          <cell r="AC31">
            <v>7739555.4441405255</v>
          </cell>
          <cell r="AD31">
            <v>8343053.7419999996</v>
          </cell>
          <cell r="AF31" t="str">
            <v>EBIT</v>
          </cell>
        </row>
        <row r="32">
          <cell r="A32" t="str">
            <v>Net finance costs</v>
          </cell>
          <cell r="B32" t="str">
            <v>a</v>
          </cell>
          <cell r="D32" t="str">
            <v>Net finance costs</v>
          </cell>
          <cell r="E32">
            <v>-11490.4969462725</v>
          </cell>
          <cell r="F32">
            <v>0</v>
          </cell>
          <cell r="G32">
            <v>-11490.4969462725</v>
          </cell>
          <cell r="I32">
            <v>-11490.4969462725</v>
          </cell>
          <cell r="J32">
            <v>-11490.4969462725</v>
          </cell>
          <cell r="L32">
            <v>-12390.482290813503</v>
          </cell>
          <cell r="M32">
            <v>-12602</v>
          </cell>
          <cell r="N32">
            <v>-12320.565256534477</v>
          </cell>
          <cell r="O32">
            <v>-12657.785888894772</v>
          </cell>
          <cell r="P32">
            <v>-12602</v>
          </cell>
          <cell r="S32">
            <v>-920931.15685229131</v>
          </cell>
          <cell r="T32">
            <v>0</v>
          </cell>
          <cell r="U32">
            <v>-920931.15685229131</v>
          </cell>
          <cell r="W32">
            <v>-920931.15685229131</v>
          </cell>
          <cell r="X32">
            <v>-920931.15685229131</v>
          </cell>
          <cell r="Z32">
            <v>-982370.49796721246</v>
          </cell>
          <cell r="AA32">
            <v>-1028228.831</v>
          </cell>
          <cell r="AB32">
            <v>-992714.39124999987</v>
          </cell>
          <cell r="AC32">
            <v>-980197.42099999997</v>
          </cell>
          <cell r="AD32">
            <v>-1028228.831</v>
          </cell>
          <cell r="AF32" t="str">
            <v>Net finance costs</v>
          </cell>
        </row>
        <row r="33">
          <cell r="A33" t="str">
            <v>Breakdown: a) Interest income</v>
          </cell>
          <cell r="B33" t="str">
            <v>a</v>
          </cell>
          <cell r="D33" t="str">
            <v>Breakdown: a) Interest income</v>
          </cell>
          <cell r="E33">
            <v>11.104132284612849</v>
          </cell>
          <cell r="F33">
            <v>0</v>
          </cell>
          <cell r="G33">
            <v>11.104132284612849</v>
          </cell>
          <cell r="I33">
            <v>11.104132284612849</v>
          </cell>
          <cell r="J33">
            <v>11.104132284612849</v>
          </cell>
          <cell r="L33">
            <v>33.299378233066001</v>
          </cell>
          <cell r="M33">
            <v>7.5592311350121815</v>
          </cell>
          <cell r="N33">
            <v>9.9287894807454098</v>
          </cell>
          <cell r="O33">
            <v>0</v>
          </cell>
          <cell r="P33">
            <v>7.5592311350121815</v>
          </cell>
          <cell r="S33">
            <v>889.96500000000003</v>
          </cell>
          <cell r="T33">
            <v>0</v>
          </cell>
          <cell r="U33">
            <v>889.96500000000003</v>
          </cell>
          <cell r="W33">
            <v>889.96500000000003</v>
          </cell>
          <cell r="X33">
            <v>889.96500000000003</v>
          </cell>
          <cell r="Z33">
            <v>2634.6529999999993</v>
          </cell>
          <cell r="AA33">
            <v>616.79999999999995</v>
          </cell>
          <cell r="AB33">
            <v>800</v>
          </cell>
          <cell r="AC33">
            <v>0</v>
          </cell>
          <cell r="AD33">
            <v>616.79999999999995</v>
          </cell>
          <cell r="AF33" t="str">
            <v>Breakdown: a) Interest income</v>
          </cell>
        </row>
        <row r="34">
          <cell r="A34" t="str">
            <v xml:space="preserve">                    b) Amort. of transaction costs</v>
          </cell>
          <cell r="B34" t="str">
            <v>a</v>
          </cell>
          <cell r="D34" t="str">
            <v xml:space="preserve">                    b) Amort. of transaction costs</v>
          </cell>
          <cell r="E34">
            <v>-2063.7717554414576</v>
          </cell>
          <cell r="F34">
            <v>0</v>
          </cell>
          <cell r="G34">
            <v>-2063.7717554414576</v>
          </cell>
          <cell r="I34">
            <v>-2063.7717554414576</v>
          </cell>
          <cell r="J34">
            <v>-2063.7717554414576</v>
          </cell>
          <cell r="L34">
            <v>-2069.0821184994757</v>
          </cell>
          <cell r="M34">
            <v>-1824.1834118506388</v>
          </cell>
          <cell r="N34">
            <v>-2040.6181565042818</v>
          </cell>
          <cell r="O34">
            <v>-2133.3799295697349</v>
          </cell>
          <cell r="P34">
            <v>-1824.1834118506388</v>
          </cell>
          <cell r="S34">
            <v>-165405.50700000001</v>
          </cell>
          <cell r="T34">
            <v>0</v>
          </cell>
          <cell r="U34">
            <v>-165405.50700000001</v>
          </cell>
          <cell r="W34">
            <v>-165405.50700000001</v>
          </cell>
          <cell r="X34">
            <v>-165405.50700000001</v>
          </cell>
          <cell r="Z34">
            <v>-164031.21100000007</v>
          </cell>
          <cell r="AA34">
            <v>-148845.34</v>
          </cell>
          <cell r="AB34">
            <v>-164420.29800000001</v>
          </cell>
          <cell r="AC34">
            <v>-165205.315</v>
          </cell>
          <cell r="AD34">
            <v>-148845.34</v>
          </cell>
          <cell r="AF34" t="str">
            <v xml:space="preserve">                    b) Amort. of transaction costs</v>
          </cell>
        </row>
        <row r="35">
          <cell r="A35" t="str">
            <v xml:space="preserve">                    c) Interest expense</v>
          </cell>
          <cell r="B35" t="str">
            <v>a</v>
          </cell>
          <cell r="D35" t="str">
            <v xml:space="preserve">                    c) Interest expense</v>
          </cell>
          <cell r="E35">
            <v>-11699.795226757171</v>
          </cell>
          <cell r="F35">
            <v>0</v>
          </cell>
          <cell r="G35">
            <v>-11699.795226757171</v>
          </cell>
          <cell r="I35">
            <v>-11699.795226757171</v>
          </cell>
          <cell r="J35">
            <v>-11699.795226757171</v>
          </cell>
          <cell r="L35">
            <v>-11985.194959718727</v>
          </cell>
          <cell r="M35">
            <v>-13629.512412434004</v>
          </cell>
          <cell r="N35">
            <v>-11714.662488797532</v>
          </cell>
          <cell r="O35">
            <v>-12596.84653459593</v>
          </cell>
          <cell r="P35">
            <v>-13629.512412434004</v>
          </cell>
          <cell r="S35">
            <v>-937705.71100000001</v>
          </cell>
          <cell r="T35">
            <v>0</v>
          </cell>
          <cell r="U35">
            <v>-937705.71100000001</v>
          </cell>
          <cell r="W35">
            <v>-937705.71100000001</v>
          </cell>
          <cell r="X35">
            <v>-937705.71100000001</v>
          </cell>
          <cell r="Z35">
            <v>-950521.71999999974</v>
          </cell>
          <cell r="AA35">
            <v>-1112108.243</v>
          </cell>
          <cell r="AB35">
            <v>-943894.52099999995</v>
          </cell>
          <cell r="AC35">
            <v>-975478.38100000005</v>
          </cell>
          <cell r="AD35">
            <v>-1112108.243</v>
          </cell>
          <cell r="AF35" t="str">
            <v xml:space="preserve">                    c) Interest expense</v>
          </cell>
        </row>
        <row r="36">
          <cell r="A36" t="str">
            <v xml:space="preserve">                    d) Foreign exchange gain</v>
          </cell>
          <cell r="B36" t="str">
            <v>a</v>
          </cell>
          <cell r="D36" t="str">
            <v xml:space="preserve">                    d) Foreign exchange gain</v>
          </cell>
          <cell r="E36">
            <v>349.4970709229982</v>
          </cell>
          <cell r="F36">
            <v>0</v>
          </cell>
          <cell r="G36">
            <v>349.4970709229982</v>
          </cell>
          <cell r="I36">
            <v>349.4970709229982</v>
          </cell>
          <cell r="J36">
            <v>349.4970709229982</v>
          </cell>
          <cell r="L36">
            <v>-297.71840308703418</v>
          </cell>
          <cell r="M36">
            <v>-0.26150919902543762</v>
          </cell>
          <cell r="N36">
            <v>0</v>
          </cell>
          <cell r="O36">
            <v>0</v>
          </cell>
          <cell r="P36">
            <v>-0.26150919902543762</v>
          </cell>
          <cell r="S36">
            <v>28011.208147709011</v>
          </cell>
          <cell r="T36">
            <v>0</v>
          </cell>
          <cell r="U36">
            <v>28011.208147709011</v>
          </cell>
          <cell r="W36">
            <v>28011.208147709011</v>
          </cell>
          <cell r="X36">
            <v>28011.208147709011</v>
          </cell>
          <cell r="Z36">
            <v>-23519.456967213988</v>
          </cell>
          <cell r="AA36">
            <v>-21.338000000000001</v>
          </cell>
          <cell r="AB36">
            <v>0</v>
          </cell>
          <cell r="AC36">
            <v>0</v>
          </cell>
          <cell r="AD36">
            <v>-21.338000000000001</v>
          </cell>
          <cell r="AF36" t="str">
            <v xml:space="preserve">                    d) Foreign exchange gain</v>
          </cell>
        </row>
        <row r="37">
          <cell r="A37" t="str">
            <v xml:space="preserve">                    e) Changes in FV of fin deriv</v>
          </cell>
          <cell r="B37" t="str">
            <v>a</v>
          </cell>
          <cell r="D37" t="str">
            <v xml:space="preserve">                    e) Changes in FV of fin deriv</v>
          </cell>
          <cell r="E37">
            <v>1912.4673990441838</v>
          </cell>
          <cell r="F37">
            <v>0</v>
          </cell>
          <cell r="G37">
            <v>1912.4673990441838</v>
          </cell>
          <cell r="I37">
            <v>1912.4673990441838</v>
          </cell>
          <cell r="J37">
            <v>1912.4673990441838</v>
          </cell>
          <cell r="L37">
            <v>1928.2138122586484</v>
          </cell>
          <cell r="M37">
            <v>2844.875091303943</v>
          </cell>
          <cell r="N37">
            <v>1424.7865992865918</v>
          </cell>
          <cell r="O37">
            <v>2072.4405752708931</v>
          </cell>
          <cell r="P37">
            <v>2844.875091303943</v>
          </cell>
          <cell r="S37">
            <v>153278.88800000001</v>
          </cell>
          <cell r="T37">
            <v>0</v>
          </cell>
          <cell r="U37">
            <v>153278.88800000001</v>
          </cell>
          <cell r="W37">
            <v>153278.88800000001</v>
          </cell>
          <cell r="X37">
            <v>153278.88800000001</v>
          </cell>
          <cell r="Z37">
            <v>153067.23700000008</v>
          </cell>
          <cell r="AA37">
            <v>232129.29</v>
          </cell>
          <cell r="AB37">
            <v>114800.42775</v>
          </cell>
          <cell r="AC37">
            <v>160486.27499999999</v>
          </cell>
          <cell r="AD37">
            <v>232129.29</v>
          </cell>
          <cell r="AF37" t="str">
            <v xml:space="preserve">                    e) Changes in FV of fin deriv</v>
          </cell>
        </row>
        <row r="38">
          <cell r="A38" t="str">
            <v>Profit before income tax</v>
          </cell>
          <cell r="B38" t="str">
            <v>a</v>
          </cell>
          <cell r="D38" t="str">
            <v>Profit before income tax</v>
          </cell>
          <cell r="E38">
            <v>101713.11383054691</v>
          </cell>
          <cell r="F38">
            <v>0</v>
          </cell>
          <cell r="G38">
            <v>101713.11383054691</v>
          </cell>
          <cell r="H38">
            <v>0</v>
          </cell>
          <cell r="I38">
            <v>101713.11383054691</v>
          </cell>
          <cell r="J38">
            <v>101713.11383054691</v>
          </cell>
          <cell r="L38">
            <v>130455.73682759379</v>
          </cell>
          <cell r="M38">
            <v>89648</v>
          </cell>
          <cell r="N38">
            <v>109765.40738415864</v>
          </cell>
          <cell r="O38">
            <v>87287.014605699311</v>
          </cell>
          <cell r="P38">
            <v>89648</v>
          </cell>
          <cell r="S38">
            <v>8152021.276799609</v>
          </cell>
          <cell r="T38">
            <v>0</v>
          </cell>
          <cell r="U38">
            <v>8152021.276799609</v>
          </cell>
          <cell r="V38">
            <v>0</v>
          </cell>
          <cell r="W38">
            <v>8152021.276799609</v>
          </cell>
          <cell r="X38">
            <v>8152021.276799609</v>
          </cell>
          <cell r="Z38">
            <v>10326497.928053543</v>
          </cell>
          <cell r="AA38">
            <v>7314824.9109999994</v>
          </cell>
          <cell r="AB38">
            <v>8844212.6885275003</v>
          </cell>
          <cell r="AC38">
            <v>6759358.0231405254</v>
          </cell>
          <cell r="AD38">
            <v>7314824.9109999994</v>
          </cell>
          <cell r="AF38" t="str">
            <v>Profit before income tax</v>
          </cell>
        </row>
        <row r="39">
          <cell r="A39" t="str">
            <v>Income tax expense</v>
          </cell>
          <cell r="B39" t="str">
            <v>a</v>
          </cell>
          <cell r="D39" t="str">
            <v>Income tax expense</v>
          </cell>
          <cell r="E39">
            <v>-5403.6020068793396</v>
          </cell>
          <cell r="F39">
            <v>0</v>
          </cell>
          <cell r="G39">
            <v>-5403.6020068793396</v>
          </cell>
          <cell r="I39">
            <v>-5403.6020068793396</v>
          </cell>
          <cell r="J39">
            <v>-5403.6020068793396</v>
          </cell>
          <cell r="L39">
            <v>-4309.122954715891</v>
          </cell>
          <cell r="M39">
            <v>-9495</v>
          </cell>
          <cell r="N39">
            <v>-7050.7086636258919</v>
          </cell>
          <cell r="O39">
            <v>-3547.8003344070817</v>
          </cell>
          <cell r="P39">
            <v>-9495</v>
          </cell>
          <cell r="S39">
            <v>-433083.5707657598</v>
          </cell>
          <cell r="T39">
            <v>0</v>
          </cell>
          <cell r="U39">
            <v>-433083.5707657598</v>
          </cell>
          <cell r="W39">
            <v>-433083.5707657598</v>
          </cell>
          <cell r="X39">
            <v>-433083.5707657598</v>
          </cell>
          <cell r="Z39">
            <v>-341814.18780039309</v>
          </cell>
          <cell r="AA39">
            <v>-774771.31499999994</v>
          </cell>
          <cell r="AB39">
            <v>-568102.17819999997</v>
          </cell>
          <cell r="AC39">
            <v>-274735.62663591589</v>
          </cell>
          <cell r="AD39">
            <v>-774771.31499999994</v>
          </cell>
          <cell r="AF39" t="str">
            <v>Income tax expense</v>
          </cell>
        </row>
        <row r="40">
          <cell r="A40" t="str">
            <v>Breakdown: a) Current Tax</v>
          </cell>
          <cell r="B40" t="str">
            <v>a</v>
          </cell>
          <cell r="D40" t="str">
            <v>Breakdown: a) Current Tax</v>
          </cell>
          <cell r="E40">
            <v>-2631.3739728836413</v>
          </cell>
          <cell r="F40">
            <v>0</v>
          </cell>
          <cell r="G40">
            <v>-2631.3739728836413</v>
          </cell>
          <cell r="I40">
            <v>-2631.3739728836413</v>
          </cell>
          <cell r="J40">
            <v>-2631.3739728836413</v>
          </cell>
          <cell r="L40">
            <v>-4224.2112415135089</v>
          </cell>
          <cell r="M40">
            <v>-3460.121697738603</v>
          </cell>
          <cell r="N40">
            <v>-2482.8940361112559</v>
          </cell>
          <cell r="O40">
            <v>0</v>
          </cell>
          <cell r="P40">
            <v>-3460.121697738603</v>
          </cell>
          <cell r="S40">
            <v>-210897.22976576004</v>
          </cell>
          <cell r="T40">
            <v>0</v>
          </cell>
          <cell r="U40">
            <v>-210897.22976576004</v>
          </cell>
          <cell r="W40">
            <v>-210897.22976576004</v>
          </cell>
          <cell r="X40">
            <v>-210897.22976576004</v>
          </cell>
          <cell r="Z40">
            <v>-334107.84299999999</v>
          </cell>
          <cell r="AA40">
            <v>-282330.70599999995</v>
          </cell>
          <cell r="AB40">
            <v>-200056.133</v>
          </cell>
          <cell r="AC40">
            <v>0</v>
          </cell>
          <cell r="AD40">
            <v>-282330.70599999995</v>
          </cell>
          <cell r="AF40" t="str">
            <v>Breakdown: a) Current Tax</v>
          </cell>
        </row>
        <row r="41">
          <cell r="A41" t="str">
            <v xml:space="preserve">                    b) Deferred Tax</v>
          </cell>
          <cell r="B41" t="str">
            <v>a</v>
          </cell>
          <cell r="D41" t="str">
            <v xml:space="preserve">                    b) Deferred Tax</v>
          </cell>
          <cell r="E41">
            <v>-2772.2287082054904</v>
          </cell>
          <cell r="F41">
            <v>0</v>
          </cell>
          <cell r="G41">
            <v>-2772.2287082054904</v>
          </cell>
          <cell r="I41">
            <v>-2772.2287082054904</v>
          </cell>
          <cell r="J41">
            <v>-2772.2287082054904</v>
          </cell>
          <cell r="L41">
            <v>-84.911713202382089</v>
          </cell>
          <cell r="M41">
            <v>-6035.1368088475356</v>
          </cell>
          <cell r="N41">
            <v>-4567.8146275146364</v>
          </cell>
          <cell r="O41">
            <v>-3547.8003344070817</v>
          </cell>
          <cell r="P41">
            <v>-6035.1368088475356</v>
          </cell>
          <cell r="S41">
            <v>-222186.34099999999</v>
          </cell>
          <cell r="T41">
            <v>0</v>
          </cell>
          <cell r="U41">
            <v>-222186.34099999999</v>
          </cell>
          <cell r="W41">
            <v>-222186.34099999999</v>
          </cell>
          <cell r="X41">
            <v>-222186.34099999999</v>
          </cell>
          <cell r="Z41">
            <v>-7706.3448003930971</v>
          </cell>
          <cell r="AA41">
            <v>-492440.609</v>
          </cell>
          <cell r="AB41">
            <v>-368046.04519999999</v>
          </cell>
          <cell r="AC41">
            <v>-274735.62663591589</v>
          </cell>
          <cell r="AD41">
            <v>-492440.609</v>
          </cell>
          <cell r="AF41" t="str">
            <v xml:space="preserve">                    b) Deferred Tax</v>
          </cell>
        </row>
        <row r="42">
          <cell r="A42" t="str">
            <v>Profit after income tax, before MI</v>
          </cell>
          <cell r="B42" t="str">
            <v>a</v>
          </cell>
          <cell r="D42" t="str">
            <v>Profit after income tax, before MI</v>
          </cell>
          <cell r="E42">
            <v>96309.511823667563</v>
          </cell>
          <cell r="F42">
            <v>0</v>
          </cell>
          <cell r="G42">
            <v>96309.511823667563</v>
          </cell>
          <cell r="H42">
            <v>0</v>
          </cell>
          <cell r="I42">
            <v>96309.511823667563</v>
          </cell>
          <cell r="J42">
            <v>96309.511823667563</v>
          </cell>
          <cell r="L42">
            <v>126146.6138728779</v>
          </cell>
          <cell r="M42">
            <v>80153</v>
          </cell>
          <cell r="N42">
            <v>102714.69872053275</v>
          </cell>
          <cell r="O42">
            <v>83739.214271292236</v>
          </cell>
          <cell r="P42">
            <v>80153</v>
          </cell>
          <cell r="S42">
            <v>7718937.7060338492</v>
          </cell>
          <cell r="T42">
            <v>0</v>
          </cell>
          <cell r="U42">
            <v>7718937.7060338492</v>
          </cell>
          <cell r="V42">
            <v>0</v>
          </cell>
          <cell r="W42">
            <v>7718937.7060338492</v>
          </cell>
          <cell r="X42">
            <v>7718937.7060338492</v>
          </cell>
          <cell r="Z42">
            <v>9984683.7402531505</v>
          </cell>
          <cell r="AA42">
            <v>6540053.595999999</v>
          </cell>
          <cell r="AB42">
            <v>8276110.5103275003</v>
          </cell>
          <cell r="AC42">
            <v>6484622.3965046098</v>
          </cell>
          <cell r="AD42">
            <v>6540053.595999999</v>
          </cell>
          <cell r="AF42" t="str">
            <v>Profit after income tax, before MI</v>
          </cell>
        </row>
        <row r="43">
          <cell r="A43" t="str">
            <v>Non-controlling interests</v>
          </cell>
          <cell r="B43" t="str">
            <v>a</v>
          </cell>
          <cell r="D43" t="str">
            <v>Non-controlling interests</v>
          </cell>
          <cell r="E43">
            <v>1.0636402294039701E-6</v>
          </cell>
          <cell r="F43">
            <v>0</v>
          </cell>
          <cell r="G43">
            <v>1.0636402294039701E-6</v>
          </cell>
          <cell r="I43">
            <v>1.0636402294039701E-6</v>
          </cell>
          <cell r="J43">
            <v>1.0636402294039701E-6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S43">
            <v>8.5247786194085872E-5</v>
          </cell>
          <cell r="T43">
            <v>0</v>
          </cell>
          <cell r="U43">
            <v>8.5247786194085872E-5</v>
          </cell>
          <cell r="W43">
            <v>8.5247786194085872E-5</v>
          </cell>
          <cell r="X43">
            <v>8.5247786194085872E-5</v>
          </cell>
          <cell r="Z43">
            <v>-7.0536959867924421E-6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F43" t="str">
            <v>Non-controlling Interests</v>
          </cell>
        </row>
        <row r="44">
          <cell r="A44" t="str">
            <v>PATMI</v>
          </cell>
          <cell r="B44" t="str">
            <v>a</v>
          </cell>
          <cell r="D44" t="str">
            <v>PATMI</v>
          </cell>
          <cell r="E44">
            <v>96309.511824731206</v>
          </cell>
          <cell r="F44">
            <v>0</v>
          </cell>
          <cell r="G44">
            <v>96309.511824731206</v>
          </cell>
          <cell r="H44">
            <v>0</v>
          </cell>
          <cell r="I44">
            <v>96309.511824731206</v>
          </cell>
          <cell r="J44">
            <v>96309.511824731206</v>
          </cell>
          <cell r="L44">
            <v>126146.6138728779</v>
          </cell>
          <cell r="M44">
            <v>80153</v>
          </cell>
          <cell r="N44">
            <v>102714.69872053275</v>
          </cell>
          <cell r="O44">
            <v>83739.214271292236</v>
          </cell>
          <cell r="P44">
            <v>80153</v>
          </cell>
          <cell r="S44">
            <v>7718937.7061190968</v>
          </cell>
          <cell r="T44">
            <v>0</v>
          </cell>
          <cell r="U44">
            <v>7718937.7061190968</v>
          </cell>
          <cell r="V44">
            <v>0</v>
          </cell>
          <cell r="W44">
            <v>7718937.7061190968</v>
          </cell>
          <cell r="X44">
            <v>7718937.7061190968</v>
          </cell>
          <cell r="Z44">
            <v>9984683.7402460966</v>
          </cell>
          <cell r="AA44">
            <v>6540053.595999999</v>
          </cell>
          <cell r="AB44">
            <v>8276110.5103275003</v>
          </cell>
          <cell r="AC44">
            <v>6484622.3965046098</v>
          </cell>
          <cell r="AD44">
            <v>6540053.595999999</v>
          </cell>
          <cell r="AF44" t="str">
            <v>PATMI</v>
          </cell>
        </row>
        <row r="46">
          <cell r="A46">
            <v>0</v>
          </cell>
        </row>
        <row r="47">
          <cell r="A47">
            <v>0</v>
          </cell>
        </row>
        <row r="48">
          <cell r="A48" t="str">
            <v>1) NOI Stabilisedb</v>
          </cell>
          <cell r="B48" t="str">
            <v>b</v>
          </cell>
          <cell r="C48" t="str">
            <v>1) NOI Stabilised</v>
          </cell>
          <cell r="D48" t="str">
            <v>1) NOI Stabilised</v>
          </cell>
        </row>
        <row r="49">
          <cell r="A49" t="str">
            <v>Revenueb</v>
          </cell>
          <cell r="B49" t="str">
            <v>b</v>
          </cell>
          <cell r="C49" t="str">
            <v>Revenue</v>
          </cell>
          <cell r="D49" t="str">
            <v>Revenue</v>
          </cell>
          <cell r="F49">
            <v>0</v>
          </cell>
          <cell r="I49">
            <v>100645.98013979032</v>
          </cell>
          <cell r="J49">
            <v>100645.98013979032</v>
          </cell>
          <cell r="L49">
            <v>100838.23467717919</v>
          </cell>
          <cell r="M49">
            <v>96627.830358499719</v>
          </cell>
          <cell r="N49">
            <v>100200.90998596691</v>
          </cell>
          <cell r="O49">
            <v>111633.60606261139</v>
          </cell>
          <cell r="P49">
            <v>96627.830358499719</v>
          </cell>
          <cell r="T49">
            <v>0</v>
          </cell>
          <cell r="W49">
            <v>8066492.4930000007</v>
          </cell>
          <cell r="X49">
            <v>8066492.4930000007</v>
          </cell>
          <cell r="AF49" t="str">
            <v>Revenue</v>
          </cell>
        </row>
        <row r="50">
          <cell r="A50" t="str">
            <v>Other Incomeb</v>
          </cell>
          <cell r="B50" t="str">
            <v>b</v>
          </cell>
          <cell r="C50" t="str">
            <v>Other Income</v>
          </cell>
          <cell r="D50" t="str">
            <v>Other Income</v>
          </cell>
          <cell r="F50">
            <v>0</v>
          </cell>
          <cell r="I50">
            <v>1292.9912452326739</v>
          </cell>
          <cell r="J50">
            <v>1292.9912452326739</v>
          </cell>
          <cell r="L50">
            <v>616.34180976497055</v>
          </cell>
          <cell r="M50">
            <v>1817.6459147306964</v>
          </cell>
          <cell r="N50">
            <v>1230.6529904210763</v>
          </cell>
          <cell r="O50">
            <v>1308.0245821512094</v>
          </cell>
          <cell r="P50">
            <v>1817.6459147306964</v>
          </cell>
          <cell r="T50">
            <v>0</v>
          </cell>
          <cell r="W50">
            <v>103629.6149999997</v>
          </cell>
          <cell r="X50">
            <v>103629.6149999997</v>
          </cell>
          <cell r="AF50" t="str">
            <v>Other Income</v>
          </cell>
        </row>
        <row r="51">
          <cell r="A51" t="str">
            <v>Asset and property management feesb</v>
          </cell>
          <cell r="B51" t="str">
            <v>b</v>
          </cell>
          <cell r="C51" t="str">
            <v>Asset and property management fees</v>
          </cell>
          <cell r="D51" t="str">
            <v>Asset and property management fees</v>
          </cell>
          <cell r="F51">
            <v>0</v>
          </cell>
          <cell r="I51">
            <v>-1509.6897020968547</v>
          </cell>
          <cell r="J51">
            <v>-1509.6897020968547</v>
          </cell>
          <cell r="L51">
            <v>-1536.921862800659</v>
          </cell>
          <cell r="M51">
            <v>-1453.0134428817239</v>
          </cell>
          <cell r="N51">
            <v>-1503.0136497895035</v>
          </cell>
          <cell r="O51">
            <v>-1674.5040909391707</v>
          </cell>
          <cell r="P51">
            <v>-1453.0134428817239</v>
          </cell>
          <cell r="T51">
            <v>0</v>
          </cell>
          <cell r="W51">
            <v>-120997.38739500001</v>
          </cell>
          <cell r="X51">
            <v>-120997.38739500001</v>
          </cell>
          <cell r="AF51" t="str">
            <v>Asset and property management fees</v>
          </cell>
        </row>
        <row r="52">
          <cell r="A52" t="str">
            <v>Property-related expensesb</v>
          </cell>
          <cell r="B52" t="str">
            <v>b</v>
          </cell>
          <cell r="C52" t="str">
            <v>Property-related expenses</v>
          </cell>
          <cell r="D52" t="str">
            <v>Property-related expenses</v>
          </cell>
          <cell r="F52">
            <v>0</v>
          </cell>
          <cell r="I52">
            <v>-12158.735683683988</v>
          </cell>
          <cell r="J52">
            <v>-12158.735683683988</v>
          </cell>
          <cell r="L52">
            <v>-14452.291191002201</v>
          </cell>
          <cell r="M52">
            <v>-12270.376368333586</v>
          </cell>
          <cell r="N52">
            <v>-12412.273013910111</v>
          </cell>
          <cell r="O52">
            <v>-14283.508406047134</v>
          </cell>
          <cell r="P52">
            <v>-12270.376368333586</v>
          </cell>
          <cell r="T52">
            <v>0</v>
          </cell>
          <cell r="W52">
            <v>-974488.49900000042</v>
          </cell>
          <cell r="X52">
            <v>-974488.49900000042</v>
          </cell>
          <cell r="AF52" t="str">
            <v>Property-related expenses</v>
          </cell>
        </row>
        <row r="53">
          <cell r="A53" t="str">
            <v>Insuranceb</v>
          </cell>
          <cell r="B53" t="str">
            <v>b</v>
          </cell>
          <cell r="C53" t="str">
            <v>Insurance</v>
          </cell>
          <cell r="D53" t="str">
            <v>Insurance</v>
          </cell>
          <cell r="F53">
            <v>0</v>
          </cell>
          <cell r="J53">
            <v>0</v>
          </cell>
          <cell r="L53">
            <v>0</v>
          </cell>
          <cell r="M53">
            <v>-285.46020863870109</v>
          </cell>
          <cell r="O53">
            <v>-300.78523159728456</v>
          </cell>
          <cell r="P53">
            <v>-285.46020863870109</v>
          </cell>
          <cell r="T53">
            <v>0</v>
          </cell>
          <cell r="X53">
            <v>0</v>
          </cell>
          <cell r="AF53" t="str">
            <v>Insurance</v>
          </cell>
        </row>
        <row r="54">
          <cell r="A54" t="str">
            <v>Trust Feesb</v>
          </cell>
          <cell r="B54" t="str">
            <v>b</v>
          </cell>
          <cell r="C54" t="str">
            <v>Trust Fees</v>
          </cell>
          <cell r="D54" t="str">
            <v>Trust Fees</v>
          </cell>
          <cell r="F54">
            <v>0</v>
          </cell>
          <cell r="J54">
            <v>0</v>
          </cell>
          <cell r="L54">
            <v>0</v>
          </cell>
          <cell r="M54">
            <v>-271.76540156577067</v>
          </cell>
          <cell r="O54">
            <v>-287.65012919963374</v>
          </cell>
          <cell r="P54">
            <v>-271.76540156577067</v>
          </cell>
          <cell r="T54">
            <v>0</v>
          </cell>
          <cell r="X54">
            <v>0</v>
          </cell>
          <cell r="AF54" t="str">
            <v>Trust Fees</v>
          </cell>
        </row>
        <row r="55">
          <cell r="A55" t="str">
            <v>NOI Stabilisedb</v>
          </cell>
          <cell r="B55" t="str">
            <v>b</v>
          </cell>
          <cell r="C55" t="str">
            <v>NOI Stabilised</v>
          </cell>
          <cell r="D55" t="str">
            <v>NOI Stabilised</v>
          </cell>
          <cell r="F55">
            <v>0</v>
          </cell>
          <cell r="I55">
            <v>88270.545999242138</v>
          </cell>
          <cell r="J55">
            <v>88270.545999242138</v>
          </cell>
          <cell r="L55">
            <v>85465.36343314129</v>
          </cell>
          <cell r="M55">
            <v>84164.860851810634</v>
          </cell>
          <cell r="N55">
            <v>87516.276312688395</v>
          </cell>
          <cell r="O55">
            <v>96395.182786979363</v>
          </cell>
          <cell r="P55">
            <v>84164.860851810634</v>
          </cell>
          <cell r="T55">
            <v>0</v>
          </cell>
          <cell r="W55">
            <v>7074636.2216049992</v>
          </cell>
          <cell r="X55">
            <v>7074636.2216049992</v>
          </cell>
          <cell r="AF55" t="str">
            <v>NOI Stabilised</v>
          </cell>
        </row>
        <row r="56">
          <cell r="A56" t="str">
            <v>% NOI Marginb</v>
          </cell>
          <cell r="B56" t="str">
            <v>b</v>
          </cell>
          <cell r="C56" t="str">
            <v>% NOI Margin</v>
          </cell>
          <cell r="D56" t="str">
            <v>% NOI Margin</v>
          </cell>
          <cell r="I56">
            <v>0.87703995605825924</v>
          </cell>
          <cell r="L56">
            <v>0.84754918317191685</v>
          </cell>
          <cell r="M56">
            <v>0.87102091125869097</v>
          </cell>
          <cell r="P56">
            <v>0.87102091125869097</v>
          </cell>
          <cell r="W56">
            <v>0.87703995605825935</v>
          </cell>
          <cell r="AF56" t="str">
            <v>% NOI Margin</v>
          </cell>
        </row>
        <row r="57">
          <cell r="A57" t="str">
            <v>2) EBIT (excld revaluation)b</v>
          </cell>
          <cell r="B57" t="str">
            <v>b</v>
          </cell>
          <cell r="C57" t="str">
            <v>2) EBIT (excld revaluation)</v>
          </cell>
          <cell r="D57" t="str">
            <v>2) EBIT (excld revaluation)</v>
          </cell>
          <cell r="AF57" t="str">
            <v>2) EBIT (excld revaluation)</v>
          </cell>
        </row>
        <row r="58">
          <cell r="A58" t="str">
            <v>EBITb</v>
          </cell>
          <cell r="B58" t="str">
            <v>b</v>
          </cell>
          <cell r="C58" t="str">
            <v>EBIT</v>
          </cell>
          <cell r="D58" t="str">
            <v>EBIT</v>
          </cell>
          <cell r="F58">
            <v>0</v>
          </cell>
          <cell r="I58">
            <v>113203.61077681941</v>
          </cell>
          <cell r="J58">
            <v>113203.61077681941</v>
          </cell>
          <cell r="L58">
            <v>142846.21911840729</v>
          </cell>
          <cell r="M58">
            <v>102250</v>
          </cell>
          <cell r="O58">
            <v>99944.800494594077</v>
          </cell>
          <cell r="P58">
            <v>102250</v>
          </cell>
          <cell r="T58">
            <v>0</v>
          </cell>
          <cell r="W58">
            <v>9072952.4336518999</v>
          </cell>
          <cell r="X58">
            <v>9072952.4336518999</v>
          </cell>
          <cell r="AF58" t="str">
            <v>EBIT</v>
          </cell>
        </row>
        <row r="59">
          <cell r="A59" t="str">
            <v>less: Share of changes in fair value of JCEb</v>
          </cell>
          <cell r="B59" t="str">
            <v>b</v>
          </cell>
          <cell r="C59" t="str">
            <v>less: Share of changes in fair value of JCE</v>
          </cell>
          <cell r="D59" t="str">
            <v>less: Share of changes in fair value of JCE</v>
          </cell>
          <cell r="F59">
            <v>0</v>
          </cell>
          <cell r="I59">
            <v>-7488.436186076312</v>
          </cell>
          <cell r="J59">
            <v>-7488.436186076312</v>
          </cell>
          <cell r="L59">
            <v>-44862.50013946971</v>
          </cell>
          <cell r="M59">
            <v>0</v>
          </cell>
          <cell r="O59">
            <v>0</v>
          </cell>
          <cell r="P59">
            <v>0</v>
          </cell>
          <cell r="T59">
            <v>0</v>
          </cell>
          <cell r="W59">
            <v>-600177.11780833348</v>
          </cell>
          <cell r="X59">
            <v>-600177.11780833348</v>
          </cell>
          <cell r="AF59" t="str">
            <v>less: Share of changes in fair value of JCE</v>
          </cell>
        </row>
        <row r="60">
          <cell r="A60" t="str">
            <v>less: Changes in fair value of invt propb</v>
          </cell>
          <cell r="B60" t="str">
            <v>b</v>
          </cell>
          <cell r="C60" t="str">
            <v>less: Changes in fair value of invt prop</v>
          </cell>
          <cell r="D60" t="str">
            <v>less: Changes in fair value of invt prop</v>
          </cell>
          <cell r="F60">
            <v>0</v>
          </cell>
          <cell r="I60">
            <v>-4429.0029221231998</v>
          </cell>
          <cell r="J60">
            <v>-4429.0029221231998</v>
          </cell>
          <cell r="L60">
            <v>-6415.0550436040066</v>
          </cell>
          <cell r="M60">
            <v>-21122</v>
          </cell>
          <cell r="O60">
            <v>1868.3992114044345</v>
          </cell>
          <cell r="P60">
            <v>-21122</v>
          </cell>
          <cell r="T60">
            <v>0</v>
          </cell>
          <cell r="W60">
            <v>-354972.18299999251</v>
          </cell>
          <cell r="X60">
            <v>-354972.18299999251</v>
          </cell>
          <cell r="AF60" t="str">
            <v>less: Changes in fair value of invt prop</v>
          </cell>
        </row>
        <row r="61">
          <cell r="A61" t="str">
            <v>EBIT (excld revaluation)b</v>
          </cell>
          <cell r="B61" t="str">
            <v>b</v>
          </cell>
          <cell r="C61" t="str">
            <v>EBIT (excld revaluation)</v>
          </cell>
          <cell r="D61" t="str">
            <v>EBIT (excld revaluation)</v>
          </cell>
          <cell r="F61">
            <v>0</v>
          </cell>
          <cell r="I61">
            <v>101286.17166861989</v>
          </cell>
          <cell r="J61">
            <v>101286.17166861989</v>
          </cell>
          <cell r="L61">
            <v>91568.663935333563</v>
          </cell>
          <cell r="M61">
            <v>81128</v>
          </cell>
          <cell r="N61">
            <v>90432.732336807618</v>
          </cell>
          <cell r="O61">
            <v>101813.19970599852</v>
          </cell>
          <cell r="P61">
            <v>81128</v>
          </cell>
          <cell r="T61">
            <v>0</v>
          </cell>
          <cell r="W61">
            <v>8117803.1328435745</v>
          </cell>
          <cell r="X61">
            <v>8117803.1328435745</v>
          </cell>
          <cell r="AF61" t="str">
            <v>EBIT (excld revaluation)</v>
          </cell>
        </row>
        <row r="62">
          <cell r="A62" t="str">
            <v>0b</v>
          </cell>
          <cell r="B62" t="str">
            <v>b</v>
          </cell>
          <cell r="C62">
            <v>0</v>
          </cell>
          <cell r="AF62">
            <v>0</v>
          </cell>
        </row>
        <row r="63">
          <cell r="A63" t="str">
            <v>3) PATMI (excld revaluation)b</v>
          </cell>
          <cell r="B63" t="str">
            <v>b</v>
          </cell>
          <cell r="C63" t="str">
            <v>3) PATMI (excld revaluation)</v>
          </cell>
          <cell r="D63" t="str">
            <v>3) PATMI (excld revaluation)</v>
          </cell>
          <cell r="AF63" t="str">
            <v>3) PATMI (excld revaluation)</v>
          </cell>
        </row>
        <row r="64">
          <cell r="A64" t="str">
            <v>PATMIb</v>
          </cell>
          <cell r="B64" t="str">
            <v>b</v>
          </cell>
          <cell r="C64" t="str">
            <v>PATMI</v>
          </cell>
          <cell r="D64" t="str">
            <v>PATMI</v>
          </cell>
          <cell r="F64">
            <v>0</v>
          </cell>
          <cell r="I64">
            <v>96309.511824731206</v>
          </cell>
          <cell r="J64">
            <v>96309.511824731206</v>
          </cell>
          <cell r="L64">
            <v>126146.6138728779</v>
          </cell>
          <cell r="M64">
            <v>80153</v>
          </cell>
          <cell r="O64">
            <v>83739.214271292236</v>
          </cell>
          <cell r="P64">
            <v>80153</v>
          </cell>
          <cell r="T64">
            <v>0</v>
          </cell>
          <cell r="W64">
            <v>7718937.7061190968</v>
          </cell>
          <cell r="X64">
            <v>7718937.7061190968</v>
          </cell>
          <cell r="AF64" t="str">
            <v>PATMI</v>
          </cell>
        </row>
        <row r="65">
          <cell r="A65" t="str">
            <v>less: Share of changes in fair value of JCEb</v>
          </cell>
          <cell r="B65" t="str">
            <v>b</v>
          </cell>
          <cell r="C65" t="str">
            <v>less: Share of changes in fair value of JCE</v>
          </cell>
          <cell r="D65" t="str">
            <v>less: Share of changes in fair value of JCE</v>
          </cell>
          <cell r="F65">
            <v>0</v>
          </cell>
          <cell r="I65">
            <v>-7488.436186076312</v>
          </cell>
          <cell r="J65">
            <v>-7488.436186076312</v>
          </cell>
          <cell r="L65">
            <v>-44862.50013946971</v>
          </cell>
          <cell r="M65">
            <v>0</v>
          </cell>
          <cell r="O65">
            <v>0</v>
          </cell>
          <cell r="P65">
            <v>0</v>
          </cell>
          <cell r="T65">
            <v>0</v>
          </cell>
          <cell r="W65">
            <v>-600177.11780833348</v>
          </cell>
          <cell r="X65">
            <v>-600177.11780833348</v>
          </cell>
          <cell r="AF65" t="str">
            <v>less: Share of changes in fair value of JCE</v>
          </cell>
        </row>
        <row r="66">
          <cell r="A66" t="str">
            <v>0b</v>
          </cell>
          <cell r="B66" t="str">
            <v>b</v>
          </cell>
          <cell r="C66">
            <v>0</v>
          </cell>
          <cell r="AF66">
            <v>0</v>
          </cell>
        </row>
        <row r="67">
          <cell r="A67" t="str">
            <v>less: Changes in fair value of invt propb</v>
          </cell>
          <cell r="B67" t="str">
            <v>b</v>
          </cell>
          <cell r="C67" t="str">
            <v>less: Changes in fair value of invt prop</v>
          </cell>
          <cell r="D67" t="str">
            <v>less: Changes in fair value of invt prop</v>
          </cell>
          <cell r="F67">
            <v>0</v>
          </cell>
          <cell r="I67">
            <v>-4429.0029221231998</v>
          </cell>
          <cell r="J67">
            <v>-4429.0029221231998</v>
          </cell>
          <cell r="L67">
            <v>-6415.0550436040066</v>
          </cell>
          <cell r="M67">
            <v>-21122</v>
          </cell>
          <cell r="O67">
            <v>1868.3992114044345</v>
          </cell>
          <cell r="P67">
            <v>-21122</v>
          </cell>
          <cell r="T67">
            <v>0</v>
          </cell>
          <cell r="W67">
            <v>-354972.18299999251</v>
          </cell>
          <cell r="X67">
            <v>-354972.18299999251</v>
          </cell>
          <cell r="AF67" t="str">
            <v>less: Changes in fair value of invt prop</v>
          </cell>
        </row>
        <row r="68">
          <cell r="A68" t="str">
            <v>Net of Taxb</v>
          </cell>
          <cell r="B68" t="str">
            <v>b</v>
          </cell>
          <cell r="C68" t="str">
            <v>Net of Tax</v>
          </cell>
          <cell r="D68" t="str">
            <v>Net of Tax</v>
          </cell>
          <cell r="F68">
            <v>0</v>
          </cell>
          <cell r="I68">
            <v>221.45014610615999</v>
          </cell>
          <cell r="J68">
            <v>221.45014610615999</v>
          </cell>
          <cell r="L68">
            <v>320.75275218020033</v>
          </cell>
          <cell r="M68">
            <v>1056.1000000000001</v>
          </cell>
          <cell r="O68">
            <v>0.05</v>
          </cell>
          <cell r="P68">
            <v>1056.1000000000001</v>
          </cell>
          <cell r="T68">
            <v>0</v>
          </cell>
          <cell r="W68">
            <v>17748.609149999626</v>
          </cell>
          <cell r="X68">
            <v>17748.609149999626</v>
          </cell>
          <cell r="AF68" t="str">
            <v>Net of Tax</v>
          </cell>
        </row>
        <row r="69">
          <cell r="A69" t="str">
            <v>0b</v>
          </cell>
          <cell r="B69" t="str">
            <v>b</v>
          </cell>
          <cell r="C69">
            <v>0</v>
          </cell>
          <cell r="AF69">
            <v>0</v>
          </cell>
        </row>
        <row r="70">
          <cell r="A70" t="str">
            <v>less: Share of changes in fair value in MI (net of tax)b</v>
          </cell>
          <cell r="B70" t="str">
            <v>b</v>
          </cell>
          <cell r="C70" t="str">
            <v>less: Share of changes in fair value in MI (net of tax)</v>
          </cell>
          <cell r="D70" t="str">
            <v>less: Share of changes in fair value in MI (net of tax)</v>
          </cell>
          <cell r="F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T70">
            <v>0</v>
          </cell>
          <cell r="W70">
            <v>0</v>
          </cell>
          <cell r="X70">
            <v>0</v>
          </cell>
          <cell r="AF70" t="str">
            <v>less: Share of changes in fair value in MI (net of tax)</v>
          </cell>
        </row>
        <row r="71">
          <cell r="A71" t="str">
            <v>PATMI (excld revaluation)b</v>
          </cell>
          <cell r="B71" t="str">
            <v>b</v>
          </cell>
          <cell r="C71" t="str">
            <v>PATMI (excld revaluation)</v>
          </cell>
          <cell r="D71" t="str">
            <v>PATMI (excld revaluation)</v>
          </cell>
          <cell r="F71">
            <v>0</v>
          </cell>
          <cell r="I71">
            <v>84613.522862637852</v>
          </cell>
          <cell r="J71">
            <v>84613.522862637852</v>
          </cell>
          <cell r="L71">
            <v>75189.811441984377</v>
          </cell>
          <cell r="M71">
            <v>60087.1</v>
          </cell>
          <cell r="N71">
            <v>72644.120431841526</v>
          </cell>
          <cell r="O71">
            <v>85514.193522126443</v>
          </cell>
          <cell r="P71">
            <v>60087.1</v>
          </cell>
          <cell r="T71">
            <v>0</v>
          </cell>
          <cell r="W71">
            <v>6781537.0144607704</v>
          </cell>
          <cell r="X71">
            <v>6781537.0144607704</v>
          </cell>
          <cell r="AF71" t="str">
            <v>PATMI (excld revaluation)</v>
          </cell>
        </row>
        <row r="72">
          <cell r="AF72">
            <v>0</v>
          </cell>
        </row>
        <row r="73">
          <cell r="A73">
            <v>0</v>
          </cell>
          <cell r="AF73">
            <v>0</v>
          </cell>
        </row>
        <row r="74">
          <cell r="AF74">
            <v>0</v>
          </cell>
        </row>
        <row r="75">
          <cell r="A75" t="str">
            <v>Cash and Liquidity Ratioc</v>
          </cell>
          <cell r="B75" t="str">
            <v>c</v>
          </cell>
          <cell r="C75" t="str">
            <v>Cash and Liquidity Ratio</v>
          </cell>
          <cell r="D75" t="str">
            <v>Cash and Liquidity Ratio</v>
          </cell>
          <cell r="AF75" t="str">
            <v>Cash and Liquidity Ratio</v>
          </cell>
        </row>
        <row r="76">
          <cell r="A76" t="str">
            <v>0c</v>
          </cell>
          <cell r="B76" t="str">
            <v>c</v>
          </cell>
          <cell r="C76">
            <v>0</v>
          </cell>
          <cell r="AF76">
            <v>0</v>
          </cell>
        </row>
        <row r="77">
          <cell r="A77" t="str">
            <v>Cash - USD '000c</v>
          </cell>
          <cell r="B77" t="str">
            <v>c</v>
          </cell>
          <cell r="C77" t="str">
            <v>Cash - USD '000</v>
          </cell>
          <cell r="D77" t="str">
            <v>Cash - USD '000</v>
          </cell>
          <cell r="L77">
            <v>0</v>
          </cell>
          <cell r="M77">
            <v>0</v>
          </cell>
          <cell r="O77">
            <v>0</v>
          </cell>
          <cell r="AF77" t="str">
            <v>Cash - USD '000</v>
          </cell>
        </row>
        <row r="78">
          <cell r="A78" t="str">
            <v>Cash - RMB '000c</v>
          </cell>
          <cell r="B78" t="str">
            <v>c</v>
          </cell>
          <cell r="C78" t="str">
            <v>Cash - RMB '000</v>
          </cell>
          <cell r="D78" t="str">
            <v>Cash - RMB '000</v>
          </cell>
          <cell r="L78">
            <v>0</v>
          </cell>
          <cell r="M78">
            <v>0</v>
          </cell>
          <cell r="O78">
            <v>0</v>
          </cell>
          <cell r="AF78" t="str">
            <v>Cash - RMB '000</v>
          </cell>
        </row>
        <row r="79">
          <cell r="A79" t="str">
            <v>Cash - JPY '000c</v>
          </cell>
          <cell r="B79" t="str">
            <v>c</v>
          </cell>
          <cell r="C79" t="str">
            <v>Cash - JPY '000</v>
          </cell>
          <cell r="D79" t="str">
            <v>Cash - JPY '000</v>
          </cell>
          <cell r="I79">
            <v>351929.02007277898</v>
          </cell>
          <cell r="L79">
            <v>344460.59283556201</v>
          </cell>
          <cell r="M79">
            <v>323499.88351469499</v>
          </cell>
          <cell r="N79">
            <v>345125.75646608899</v>
          </cell>
          <cell r="O79">
            <v>0</v>
          </cell>
          <cell r="AF79" t="str">
            <v>Cash - JPY '000</v>
          </cell>
        </row>
        <row r="80">
          <cell r="A80" t="str">
            <v>Cash - SGD '000c</v>
          </cell>
          <cell r="B80" t="str">
            <v>c</v>
          </cell>
          <cell r="C80" t="str">
            <v>Cash - SGD '000</v>
          </cell>
          <cell r="D80" t="str">
            <v>Cash - SGD '000</v>
          </cell>
          <cell r="L80">
            <v>0</v>
          </cell>
          <cell r="M80">
            <v>0</v>
          </cell>
          <cell r="O80">
            <v>0</v>
          </cell>
          <cell r="AF80" t="str">
            <v>Cash - SGD '000</v>
          </cell>
        </row>
        <row r="81">
          <cell r="A81" t="str">
            <v>Cash - Total USD '000c</v>
          </cell>
          <cell r="B81" t="str">
            <v>c</v>
          </cell>
          <cell r="C81" t="str">
            <v>Cash - Total USD '000</v>
          </cell>
          <cell r="D81" t="str">
            <v>Cash - Total USD '000</v>
          </cell>
          <cell r="I81">
            <v>351929.02007277898</v>
          </cell>
          <cell r="L81">
            <v>344460.59283556201</v>
          </cell>
          <cell r="M81">
            <v>323499.88351469499</v>
          </cell>
          <cell r="N81">
            <v>345125.75646608899</v>
          </cell>
          <cell r="O81">
            <v>0</v>
          </cell>
          <cell r="AF81" t="str">
            <v>Cash - Total USD '000</v>
          </cell>
        </row>
        <row r="82">
          <cell r="A82" t="str">
            <v>0c</v>
          </cell>
          <cell r="B82" t="str">
            <v>c</v>
          </cell>
          <cell r="C82">
            <v>0</v>
          </cell>
          <cell r="AF82">
            <v>0</v>
          </cell>
        </row>
        <row r="83">
          <cell r="A83" t="str">
            <v>Weighted Average Interest Costc</v>
          </cell>
          <cell r="B83" t="str">
            <v>c</v>
          </cell>
          <cell r="C83" t="str">
            <v>Weighted Average Interest Cost</v>
          </cell>
          <cell r="D83" t="str">
            <v>Weighted Average Interest Cost</v>
          </cell>
          <cell r="I83">
            <v>1.7183926481030246E-2</v>
          </cell>
          <cell r="L83">
            <v>1.7349293529668214E-2</v>
          </cell>
          <cell r="M83">
            <v>1.9584031773397424E-2</v>
          </cell>
          <cell r="N83">
            <v>1.7095189156726899E-2</v>
          </cell>
          <cell r="O83">
            <v>0</v>
          </cell>
          <cell r="AF83" t="str">
            <v>Weighted Average Interest Cost</v>
          </cell>
        </row>
        <row r="84">
          <cell r="A84" t="str">
            <v>0c</v>
          </cell>
          <cell r="B84" t="str">
            <v>c</v>
          </cell>
          <cell r="C84">
            <v>0</v>
          </cell>
          <cell r="AF84">
            <v>0</v>
          </cell>
        </row>
        <row r="85">
          <cell r="A85" t="str">
            <v>NAVc</v>
          </cell>
          <cell r="B85" t="str">
            <v>c</v>
          </cell>
          <cell r="C85" t="str">
            <v>NAV</v>
          </cell>
          <cell r="D85" t="str">
            <v>NAV</v>
          </cell>
          <cell r="I85">
            <v>3929475.8167802156</v>
          </cell>
          <cell r="L85">
            <v>3772693.7796966</v>
          </cell>
          <cell r="M85">
            <v>3370577.0661176736</v>
          </cell>
          <cell r="N85">
            <v>3963446.71152071</v>
          </cell>
          <cell r="O85">
            <v>0</v>
          </cell>
          <cell r="AF85" t="str">
            <v>NAV</v>
          </cell>
        </row>
        <row r="86">
          <cell r="A86" t="str">
            <v>NTAc</v>
          </cell>
          <cell r="B86" t="str">
            <v>c</v>
          </cell>
          <cell r="C86" t="str">
            <v>NTA</v>
          </cell>
          <cell r="D86" t="str">
            <v>NTA</v>
          </cell>
          <cell r="I86">
            <v>3773351.5441367924</v>
          </cell>
          <cell r="L86">
            <v>3616276.5771202073</v>
          </cell>
          <cell r="M86">
            <v>3213549.2755971258</v>
          </cell>
          <cell r="N86">
            <v>3807217.753621656</v>
          </cell>
          <cell r="O86">
            <v>0</v>
          </cell>
          <cell r="AF86" t="str">
            <v>NTA</v>
          </cell>
        </row>
        <row r="87">
          <cell r="AF87">
            <v>0</v>
          </cell>
        </row>
        <row r="88">
          <cell r="AF88">
            <v>0</v>
          </cell>
        </row>
        <row r="89">
          <cell r="A89">
            <v>0</v>
          </cell>
          <cell r="AF89">
            <v>0</v>
          </cell>
        </row>
        <row r="90">
          <cell r="AF90">
            <v>0</v>
          </cell>
        </row>
        <row r="91">
          <cell r="A91" t="str">
            <v>0d</v>
          </cell>
          <cell r="B91" t="str">
            <v>d</v>
          </cell>
          <cell r="C91">
            <v>0</v>
          </cell>
          <cell r="G91" t="str">
            <v>Act to date</v>
          </cell>
          <cell r="H91" t="str">
            <v>Forecast</v>
          </cell>
          <cell r="I91" t="str">
            <v>Q1 FY13</v>
          </cell>
          <cell r="L91" t="str">
            <v>Prior Qtr</v>
          </cell>
          <cell r="M91" t="str">
            <v>Prior Yr</v>
          </cell>
          <cell r="N91" t="str">
            <v>Prior Fcst</v>
          </cell>
          <cell r="O91" t="str">
            <v>Vs Bgt</v>
          </cell>
          <cell r="U91" t="str">
            <v>Act to date</v>
          </cell>
          <cell r="V91" t="str">
            <v>Forecast</v>
          </cell>
          <cell r="W91" t="str">
            <v>Q1 FY13</v>
          </cell>
          <cell r="X91" t="str">
            <v>YTD Q1 FY13</v>
          </cell>
          <cell r="Z91" t="str">
            <v>Prior Qtr</v>
          </cell>
          <cell r="AA91" t="str">
            <v>Prior Yr</v>
          </cell>
          <cell r="AB91" t="str">
            <v>Prior Fcst</v>
          </cell>
          <cell r="AC91" t="str">
            <v>Vs Bgt</v>
          </cell>
          <cell r="AD91" t="str">
            <v>Vs YTD Prior Yr</v>
          </cell>
          <cell r="AF91">
            <v>0</v>
          </cell>
        </row>
        <row r="92">
          <cell r="A92" t="str">
            <v>0d</v>
          </cell>
          <cell r="B92" t="str">
            <v>d</v>
          </cell>
          <cell r="C92">
            <v>0</v>
          </cell>
          <cell r="AF92">
            <v>0</v>
          </cell>
        </row>
        <row r="93">
          <cell r="A93" t="str">
            <v>1a) Lease Ratiod</v>
          </cell>
          <cell r="B93" t="str">
            <v>d</v>
          </cell>
          <cell r="C93" t="str">
            <v>1a) Lease Ratio</v>
          </cell>
          <cell r="D93" t="str">
            <v>1a) Lease Ratio</v>
          </cell>
          <cell r="AF93" t="str">
            <v>1a) Lease Ratio</v>
          </cell>
        </row>
        <row r="94">
          <cell r="A94" t="str">
            <v>- Stabilised - Based</v>
          </cell>
          <cell r="B94" t="str">
            <v>d</v>
          </cell>
          <cell r="C94" t="str">
            <v>- Stabilised - Base</v>
          </cell>
          <cell r="D94" t="str">
            <v>- Stabilised - Base</v>
          </cell>
          <cell r="I94">
            <v>0.98799999999999999</v>
          </cell>
          <cell r="L94">
            <v>0.98799999999999999</v>
          </cell>
          <cell r="M94">
            <v>0</v>
          </cell>
          <cell r="O94">
            <v>0</v>
          </cell>
          <cell r="AF94" t="str">
            <v>- Stabilised - Base</v>
          </cell>
        </row>
        <row r="95">
          <cell r="A95" t="str">
            <v xml:space="preserve">                     - Light Yeard</v>
          </cell>
          <cell r="B95" t="str">
            <v>d</v>
          </cell>
          <cell r="C95" t="str">
            <v xml:space="preserve">                     - Light Year</v>
          </cell>
          <cell r="D95" t="str">
            <v xml:space="preserve">                     - Light Year</v>
          </cell>
          <cell r="I95">
            <v>0.98899999999999999</v>
          </cell>
          <cell r="L95">
            <v>0.98799999999999999</v>
          </cell>
          <cell r="M95">
            <v>0</v>
          </cell>
          <cell r="O95">
            <v>0</v>
          </cell>
          <cell r="AF95" t="str">
            <v xml:space="preserve">                     - Light Year</v>
          </cell>
        </row>
        <row r="96">
          <cell r="A96" t="str">
            <v xml:space="preserve">                - Overall - Japan Segmentd</v>
          </cell>
          <cell r="B96" t="str">
            <v>d</v>
          </cell>
          <cell r="C96" t="str">
            <v xml:space="preserve">                - Overall - Japan Segment</v>
          </cell>
          <cell r="D96" t="str">
            <v xml:space="preserve">                - Overall - Japan Segment</v>
          </cell>
          <cell r="I96">
            <v>0.98799999999999999</v>
          </cell>
          <cell r="L96">
            <v>0.98799999999999999</v>
          </cell>
          <cell r="M96">
            <v>0</v>
          </cell>
          <cell r="O96">
            <v>0</v>
          </cell>
          <cell r="AF96" t="str">
            <v xml:space="preserve">                - Overall - Japan Segment</v>
          </cell>
        </row>
        <row r="97">
          <cell r="A97" t="str">
            <v>0d</v>
          </cell>
          <cell r="B97" t="str">
            <v>d</v>
          </cell>
          <cell r="C97">
            <v>0</v>
          </cell>
          <cell r="AF97">
            <v>0</v>
          </cell>
        </row>
        <row r="98">
          <cell r="A98" t="str">
            <v>1b) Lease Rate (JPY psm/month)d</v>
          </cell>
          <cell r="B98" t="str">
            <v>d</v>
          </cell>
          <cell r="C98" t="str">
            <v>1b) Lease Rate (JPY psm/month)</v>
          </cell>
          <cell r="D98" t="str">
            <v>1b) Lease Rate (JPY psm/month)</v>
          </cell>
          <cell r="AF98" t="str">
            <v>1b) Lease Rate (JPY psm/month)</v>
          </cell>
        </row>
        <row r="99">
          <cell r="A99" t="str">
            <v>- Stabilised - Basexd</v>
          </cell>
          <cell r="B99" t="str">
            <v>d</v>
          </cell>
          <cell r="C99" t="str">
            <v>- Stabilised - Basex</v>
          </cell>
          <cell r="D99" t="str">
            <v>- Stabilised - Base</v>
          </cell>
          <cell r="I99">
            <v>1072</v>
          </cell>
          <cell r="L99">
            <v>1073</v>
          </cell>
          <cell r="M99">
            <v>0</v>
          </cell>
          <cell r="O99">
            <v>0</v>
          </cell>
          <cell r="AF99" t="str">
            <v>- Stabilised - Base</v>
          </cell>
        </row>
        <row r="100">
          <cell r="A100" t="str">
            <v xml:space="preserve">                     - Light Yearxd</v>
          </cell>
          <cell r="B100" t="str">
            <v>d</v>
          </cell>
          <cell r="C100" t="str">
            <v xml:space="preserve">                     - Light Yearx</v>
          </cell>
          <cell r="D100" t="str">
            <v xml:space="preserve">                     - Light Year</v>
          </cell>
          <cell r="I100">
            <v>1098</v>
          </cell>
          <cell r="L100">
            <v>1094</v>
          </cell>
          <cell r="M100">
            <v>0</v>
          </cell>
          <cell r="O100">
            <v>0</v>
          </cell>
          <cell r="AF100" t="str">
            <v xml:space="preserve">                     - Light Year</v>
          </cell>
        </row>
        <row r="101">
          <cell r="A101" t="str">
            <v xml:space="preserve">                - Overall - Japan Segmentxd</v>
          </cell>
          <cell r="B101" t="str">
            <v>d</v>
          </cell>
          <cell r="C101" t="str">
            <v xml:space="preserve">                - Overall - Japan Segmentx</v>
          </cell>
          <cell r="D101" t="str">
            <v xml:space="preserve">                - Overall - Japan Segment</v>
          </cell>
          <cell r="I101">
            <v>1077.8611961174508</v>
          </cell>
          <cell r="L101">
            <v>1077</v>
          </cell>
          <cell r="M101">
            <v>0</v>
          </cell>
          <cell r="O101">
            <v>0</v>
          </cell>
          <cell r="AF101" t="str">
            <v xml:space="preserve">                - Overall - Japan Segment</v>
          </cell>
        </row>
        <row r="102">
          <cell r="A102" t="str">
            <v>0d</v>
          </cell>
          <cell r="B102" t="str">
            <v>d</v>
          </cell>
          <cell r="C102">
            <v>0</v>
          </cell>
          <cell r="AF102">
            <v>0</v>
          </cell>
        </row>
        <row r="103">
          <cell r="A103" t="str">
            <v>0d</v>
          </cell>
          <cell r="B103" t="str">
            <v>d</v>
          </cell>
          <cell r="C103">
            <v>0</v>
          </cell>
          <cell r="AF103">
            <v>0</v>
          </cell>
        </row>
        <row r="104">
          <cell r="A104" t="str">
            <v>0d</v>
          </cell>
          <cell r="B104" t="str">
            <v>d</v>
          </cell>
          <cell r="C104">
            <v>0</v>
          </cell>
          <cell r="AF104">
            <v>0</v>
          </cell>
        </row>
        <row r="105">
          <cell r="A105" t="str">
            <v>0d</v>
          </cell>
          <cell r="B105" t="str">
            <v>d</v>
          </cell>
          <cell r="C105">
            <v>0</v>
          </cell>
          <cell r="U105" t="str">
            <v>Act to date</v>
          </cell>
          <cell r="V105" t="str">
            <v>Forecast</v>
          </cell>
          <cell r="W105" t="str">
            <v>Q1 FY13</v>
          </cell>
          <cell r="X105" t="str">
            <v>YTD Q1 FY13</v>
          </cell>
          <cell r="Z105" t="str">
            <v>Prior Qtr</v>
          </cell>
          <cell r="AA105" t="str">
            <v>Prior Yr</v>
          </cell>
          <cell r="AB105" t="str">
            <v>Prior Fcst</v>
          </cell>
          <cell r="AC105" t="str">
            <v>Vs Bgt</v>
          </cell>
          <cell r="AD105" t="str">
            <v>Vs YTD Prior Yr</v>
          </cell>
          <cell r="AF105">
            <v>0</v>
          </cell>
        </row>
        <row r="106">
          <cell r="A106" t="str">
            <v>0d</v>
          </cell>
          <cell r="B106" t="str">
            <v>d</v>
          </cell>
          <cell r="C106">
            <v>0</v>
          </cell>
          <cell r="AF106">
            <v>0</v>
          </cell>
        </row>
        <row r="107">
          <cell r="A107" t="str">
            <v>2a) Land Portfolio (GFA in '000 sqm)d</v>
          </cell>
          <cell r="B107" t="str">
            <v>d</v>
          </cell>
          <cell r="C107" t="str">
            <v>2a) Land Portfolio (GFA in '000 sqm)</v>
          </cell>
          <cell r="D107" t="str">
            <v>2a) Land Portfolio (GFA in '000 sqm)</v>
          </cell>
          <cell r="AF107" t="str">
            <v>2a) Land Portfolio (GFA in '000 sqm)</v>
          </cell>
        </row>
        <row r="108">
          <cell r="A108" t="str">
            <v>1. Base Portfolio - Completed - Stabilisedd</v>
          </cell>
          <cell r="B108" t="str">
            <v>d</v>
          </cell>
          <cell r="C108" t="str">
            <v>1. Base Portfolio - Completed - Stabilised</v>
          </cell>
          <cell r="D108" t="str">
            <v>1. Base Portfolio - Completed - Stabilised</v>
          </cell>
          <cell r="I108">
            <v>2796.917578</v>
          </cell>
          <cell r="L108">
            <v>2796.917578</v>
          </cell>
          <cell r="M108">
            <v>0</v>
          </cell>
          <cell r="O108">
            <v>0</v>
          </cell>
          <cell r="AF108" t="str">
            <v>1. Base Portfolio - Completed - Stabilised</v>
          </cell>
        </row>
        <row r="109">
          <cell r="A109" t="str">
            <v>2. Light Year  - Completed - Stabilisedd</v>
          </cell>
          <cell r="B109" t="str">
            <v>d</v>
          </cell>
          <cell r="C109" t="str">
            <v>2. Light Year  - Completed - Stabilised</v>
          </cell>
          <cell r="D109" t="str">
            <v>2. Light Year  - Completed - Stabilised</v>
          </cell>
          <cell r="I109">
            <v>770.98928999999998</v>
          </cell>
          <cell r="L109">
            <v>770.98928999999998</v>
          </cell>
          <cell r="M109">
            <v>0</v>
          </cell>
          <cell r="O109">
            <v>0</v>
          </cell>
          <cell r="AF109" t="str">
            <v>2. Light Year  - Completed - Stabilised</v>
          </cell>
        </row>
        <row r="110">
          <cell r="A110" t="str">
            <v xml:space="preserve">                         - Completed - Pre-stabilisedd</v>
          </cell>
          <cell r="B110" t="str">
            <v>d</v>
          </cell>
          <cell r="C110" t="str">
            <v xml:space="preserve">                         - Completed - Pre-stabilised</v>
          </cell>
          <cell r="D110" t="str">
            <v xml:space="preserve">                         - Completed - Pre-stabilised</v>
          </cell>
          <cell r="L110">
            <v>0</v>
          </cell>
          <cell r="M110">
            <v>0</v>
          </cell>
          <cell r="O110">
            <v>0</v>
          </cell>
          <cell r="AF110" t="str">
            <v xml:space="preserve">                         - Completed - Pre-stabilised</v>
          </cell>
        </row>
        <row r="111">
          <cell r="A111" t="str">
            <v>3. JDF - Completed - Stabilisedd</v>
          </cell>
          <cell r="B111" t="str">
            <v>d</v>
          </cell>
          <cell r="C111" t="str">
            <v>3. JDF - Completed - Stabilised</v>
          </cell>
          <cell r="D111" t="str">
            <v>3. JDF - Completed - Stabilised</v>
          </cell>
          <cell r="L111">
            <v>0</v>
          </cell>
          <cell r="M111">
            <v>0</v>
          </cell>
          <cell r="O111">
            <v>0</v>
          </cell>
          <cell r="AF111" t="str">
            <v>3. JDF - Completed - Stabilised</v>
          </cell>
        </row>
        <row r="112">
          <cell r="A112" t="str">
            <v xml:space="preserve">                                   - Pre-stabilisedyd</v>
          </cell>
          <cell r="B112" t="str">
            <v>d</v>
          </cell>
          <cell r="C112" t="str">
            <v xml:space="preserve">                                   - Pre-stabilisedy</v>
          </cell>
          <cell r="D112" t="str">
            <v xml:space="preserve">                                   - Pre-stabilised</v>
          </cell>
          <cell r="L112">
            <v>0</v>
          </cell>
          <cell r="M112">
            <v>0</v>
          </cell>
          <cell r="O112">
            <v>0</v>
          </cell>
          <cell r="AF112" t="str">
            <v xml:space="preserve">                                   - Pre-stabilised</v>
          </cell>
        </row>
        <row r="113">
          <cell r="A113" t="str">
            <v xml:space="preserve">            - Under Developmentyd</v>
          </cell>
          <cell r="B113" t="str">
            <v>d</v>
          </cell>
          <cell r="C113" t="str">
            <v xml:space="preserve">            - Under Developmenty</v>
          </cell>
          <cell r="D113" t="str">
            <v xml:space="preserve">            - Under Development</v>
          </cell>
          <cell r="I113">
            <v>88.802999999999997</v>
          </cell>
          <cell r="L113">
            <v>88.802999999999997</v>
          </cell>
          <cell r="M113">
            <v>0</v>
          </cell>
          <cell r="O113">
            <v>0</v>
          </cell>
          <cell r="AF113" t="str">
            <v xml:space="preserve">            - Under Development</v>
          </cell>
        </row>
        <row r="114">
          <cell r="A114" t="str">
            <v xml:space="preserve">             - Held for Future Devtyd</v>
          </cell>
          <cell r="B114" t="str">
            <v>d</v>
          </cell>
          <cell r="C114" t="str">
            <v xml:space="preserve">             - Held for Future Devty</v>
          </cell>
          <cell r="D114" t="str">
            <v xml:space="preserve">             - Held for Future Devt</v>
          </cell>
          <cell r="L114">
            <v>0</v>
          </cell>
          <cell r="M114">
            <v>0</v>
          </cell>
          <cell r="O114">
            <v>0</v>
          </cell>
          <cell r="AF114" t="str">
            <v xml:space="preserve">             - Held for Future Devt</v>
          </cell>
        </row>
        <row r="115">
          <cell r="A115" t="str">
            <v>3. Ichikawa - Completed - Stabilisedd</v>
          </cell>
          <cell r="B115" t="str">
            <v>d</v>
          </cell>
          <cell r="C115" t="str">
            <v>3. Ichikawa - Completed - Stabilised</v>
          </cell>
          <cell r="D115" t="str">
            <v>3. Ichikawa - Completed - Stabilised</v>
          </cell>
          <cell r="L115">
            <v>0</v>
          </cell>
          <cell r="M115">
            <v>0</v>
          </cell>
          <cell r="O115">
            <v>0</v>
          </cell>
          <cell r="AF115" t="str">
            <v>3. Ichikawa - Completed - Stabilised</v>
          </cell>
        </row>
        <row r="116">
          <cell r="A116" t="str">
            <v xml:space="preserve">                                   - Pre-stabilisedsd</v>
          </cell>
          <cell r="B116" t="str">
            <v>d</v>
          </cell>
          <cell r="C116" t="str">
            <v xml:space="preserve">                                   - Pre-stabiliseds</v>
          </cell>
          <cell r="D116" t="str">
            <v xml:space="preserve">                                   - Pre-stabilised</v>
          </cell>
          <cell r="L116">
            <v>0</v>
          </cell>
          <cell r="M116">
            <v>0</v>
          </cell>
          <cell r="O116">
            <v>0</v>
          </cell>
          <cell r="AF116" t="str">
            <v xml:space="preserve">                                   - Pre-stabilised</v>
          </cell>
        </row>
        <row r="117">
          <cell r="A117" t="str">
            <v xml:space="preserve">            - Under Developmentsd</v>
          </cell>
          <cell r="B117" t="str">
            <v>d</v>
          </cell>
          <cell r="C117" t="str">
            <v xml:space="preserve">            - Under Developments</v>
          </cell>
          <cell r="D117" t="str">
            <v xml:space="preserve">            - Under Development</v>
          </cell>
          <cell r="I117">
            <v>121</v>
          </cell>
          <cell r="L117">
            <v>121</v>
          </cell>
          <cell r="M117">
            <v>0</v>
          </cell>
          <cell r="O117">
            <v>0</v>
          </cell>
          <cell r="AF117" t="str">
            <v xml:space="preserve">            - Under Development</v>
          </cell>
        </row>
        <row r="118">
          <cell r="A118" t="str">
            <v xml:space="preserve">             - Held for Future Devtsd</v>
          </cell>
          <cell r="B118" t="str">
            <v>d</v>
          </cell>
          <cell r="C118" t="str">
            <v xml:space="preserve">             - Held for Future Devts</v>
          </cell>
          <cell r="D118" t="str">
            <v xml:space="preserve">             - Held for Future Devt</v>
          </cell>
          <cell r="L118">
            <v>0</v>
          </cell>
          <cell r="M118">
            <v>0</v>
          </cell>
          <cell r="O118">
            <v>0</v>
          </cell>
          <cell r="AF118" t="str">
            <v xml:space="preserve">             - Held for Future Devt</v>
          </cell>
        </row>
        <row r="119">
          <cell r="A119" t="str">
            <v>0d</v>
          </cell>
          <cell r="B119" t="str">
            <v>d</v>
          </cell>
          <cell r="C119">
            <v>0</v>
          </cell>
          <cell r="AF119">
            <v>0</v>
          </cell>
        </row>
        <row r="120">
          <cell r="A120" t="str">
            <v>2b) Land Movement (GFA in '000 sqm)d</v>
          </cell>
          <cell r="B120" t="str">
            <v>d</v>
          </cell>
          <cell r="C120" t="str">
            <v>2b) Land Movement (GFA in '000 sqm)</v>
          </cell>
          <cell r="D120" t="str">
            <v>2b) Land Movement (GFA in '000 sqm)</v>
          </cell>
          <cell r="AF120" t="str">
            <v>2b) Land Movement (GFA in '000 sqm)</v>
          </cell>
        </row>
        <row r="121">
          <cell r="A121" t="str">
            <v>New completiond</v>
          </cell>
          <cell r="B121" t="str">
            <v>d</v>
          </cell>
          <cell r="C121" t="str">
            <v>New completion</v>
          </cell>
          <cell r="D121" t="str">
            <v>New completion</v>
          </cell>
          <cell r="I121">
            <v>0</v>
          </cell>
          <cell r="L121">
            <v>0</v>
          </cell>
          <cell r="M121">
            <v>0</v>
          </cell>
          <cell r="O121">
            <v>0</v>
          </cell>
          <cell r="AF121" t="str">
            <v>New completion</v>
          </cell>
        </row>
        <row r="122">
          <cell r="A122" t="str">
            <v>- JDFd</v>
          </cell>
          <cell r="B122" t="str">
            <v>d</v>
          </cell>
          <cell r="C122" t="str">
            <v>- JDF</v>
          </cell>
          <cell r="D122" t="str">
            <v>- JDF</v>
          </cell>
          <cell r="I122">
            <v>0</v>
          </cell>
          <cell r="L122">
            <v>0</v>
          </cell>
          <cell r="M122">
            <v>0</v>
          </cell>
          <cell r="O122">
            <v>0</v>
          </cell>
          <cell r="AF122" t="str">
            <v>- JDF</v>
          </cell>
        </row>
        <row r="123">
          <cell r="A123" t="str">
            <v>- Ichikawad</v>
          </cell>
          <cell r="B123" t="str">
            <v>d</v>
          </cell>
          <cell r="C123" t="str">
            <v>- Ichikawa</v>
          </cell>
          <cell r="D123" t="str">
            <v>- Ichikawa</v>
          </cell>
          <cell r="I123">
            <v>0</v>
          </cell>
          <cell r="L123">
            <v>0</v>
          </cell>
          <cell r="M123">
            <v>0</v>
          </cell>
          <cell r="O123">
            <v>0</v>
          </cell>
          <cell r="AF123" t="str">
            <v>- Ichikawa</v>
          </cell>
        </row>
        <row r="124">
          <cell r="A124" t="str">
            <v>0d</v>
          </cell>
          <cell r="B124" t="str">
            <v>d</v>
          </cell>
          <cell r="C124">
            <v>0</v>
          </cell>
          <cell r="I124">
            <v>0</v>
          </cell>
          <cell r="L124">
            <v>0</v>
          </cell>
          <cell r="M124">
            <v>0</v>
          </cell>
          <cell r="O124">
            <v>0</v>
          </cell>
          <cell r="AF124">
            <v>0</v>
          </cell>
        </row>
        <row r="125">
          <cell r="A125" t="str">
            <v>New acquisition of completed propertiesd</v>
          </cell>
          <cell r="B125" t="str">
            <v>d</v>
          </cell>
          <cell r="C125" t="str">
            <v>New acquisition of completed properties</v>
          </cell>
          <cell r="D125" t="str">
            <v>New acquisition of completed properties</v>
          </cell>
          <cell r="I125">
            <v>0</v>
          </cell>
          <cell r="L125">
            <v>0</v>
          </cell>
          <cell r="M125">
            <v>0</v>
          </cell>
          <cell r="O125">
            <v>0</v>
          </cell>
          <cell r="AF125" t="str">
            <v>New acquisition of completed properties</v>
          </cell>
        </row>
        <row r="126">
          <cell r="A126" t="str">
            <v>- Light Yeard</v>
          </cell>
          <cell r="B126" t="str">
            <v>d</v>
          </cell>
          <cell r="C126" t="str">
            <v>- Light Year</v>
          </cell>
          <cell r="D126" t="str">
            <v>- Light Year</v>
          </cell>
          <cell r="I126">
            <v>0</v>
          </cell>
          <cell r="L126">
            <v>0</v>
          </cell>
          <cell r="M126">
            <v>0</v>
          </cell>
          <cell r="O126">
            <v>0</v>
          </cell>
          <cell r="AF126" t="str">
            <v>- Light Year</v>
          </cell>
        </row>
        <row r="127">
          <cell r="A127" t="str">
            <v>0d</v>
          </cell>
          <cell r="B127" t="str">
            <v>d</v>
          </cell>
          <cell r="C127">
            <v>0</v>
          </cell>
          <cell r="I127">
            <v>0</v>
          </cell>
          <cell r="L127">
            <v>0</v>
          </cell>
          <cell r="M127">
            <v>0</v>
          </cell>
          <cell r="O127">
            <v>0</v>
          </cell>
          <cell r="AF127">
            <v>0</v>
          </cell>
        </row>
        <row r="128">
          <cell r="A128" t="str">
            <v>A) New completion / acquisition of completiond</v>
          </cell>
          <cell r="B128" t="str">
            <v>d</v>
          </cell>
          <cell r="C128" t="str">
            <v>A) New completion / acquisition of completion</v>
          </cell>
          <cell r="D128" t="str">
            <v>A) New completion / acquisition of completion</v>
          </cell>
          <cell r="I128">
            <v>0</v>
          </cell>
          <cell r="L128">
            <v>0</v>
          </cell>
          <cell r="M128">
            <v>0</v>
          </cell>
          <cell r="O128">
            <v>0</v>
          </cell>
          <cell r="AF128" t="str">
            <v>A) New completion / acquisition of completion</v>
          </cell>
        </row>
        <row r="129">
          <cell r="A129" t="str">
            <v>0d</v>
          </cell>
          <cell r="B129" t="str">
            <v>d</v>
          </cell>
          <cell r="C129">
            <v>0</v>
          </cell>
          <cell r="AF129">
            <v>0</v>
          </cell>
        </row>
        <row r="130">
          <cell r="A130" t="str">
            <v>B) New development commencement - JDFd</v>
          </cell>
          <cell r="B130" t="str">
            <v>d</v>
          </cell>
          <cell r="C130" t="str">
            <v>B) New development commencement - JDF</v>
          </cell>
          <cell r="D130" t="str">
            <v>B) New development commencement - JDF</v>
          </cell>
          <cell r="I130">
            <v>0</v>
          </cell>
          <cell r="L130">
            <v>0</v>
          </cell>
          <cell r="M130">
            <v>0</v>
          </cell>
          <cell r="O130">
            <v>0</v>
          </cell>
          <cell r="AF130" t="str">
            <v>B) New development commencement - JDF</v>
          </cell>
        </row>
        <row r="131">
          <cell r="A131" t="str">
            <v xml:space="preserve">                                                  - Ichikawad</v>
          </cell>
          <cell r="B131" t="str">
            <v>d</v>
          </cell>
          <cell r="C131" t="str">
            <v xml:space="preserve">                                                  - Ichikawa</v>
          </cell>
          <cell r="D131" t="str">
            <v xml:space="preserve">                                                  - Ichikawa</v>
          </cell>
          <cell r="I131">
            <v>0</v>
          </cell>
          <cell r="L131">
            <v>0</v>
          </cell>
          <cell r="M131">
            <v>0</v>
          </cell>
          <cell r="O131">
            <v>0</v>
          </cell>
          <cell r="AF131" t="str">
            <v xml:space="preserve">                                                  - Ichikawa</v>
          </cell>
        </row>
        <row r="132">
          <cell r="A132" t="str">
            <v>0d</v>
          </cell>
          <cell r="B132" t="str">
            <v>d</v>
          </cell>
          <cell r="C132">
            <v>0</v>
          </cell>
          <cell r="AF132">
            <v>0</v>
          </cell>
        </row>
        <row r="133">
          <cell r="A133" t="str">
            <v>C) New land purchase   - JDFd</v>
          </cell>
          <cell r="B133" t="str">
            <v>d</v>
          </cell>
          <cell r="C133" t="str">
            <v>C) New land purchase   - JDF</v>
          </cell>
          <cell r="D133" t="str">
            <v>C) New land purchase   - JDF</v>
          </cell>
          <cell r="I133">
            <v>0</v>
          </cell>
          <cell r="L133">
            <v>88.802999999999997</v>
          </cell>
          <cell r="M133">
            <v>0</v>
          </cell>
          <cell r="O133">
            <v>0</v>
          </cell>
          <cell r="AF133" t="str">
            <v>C) New land purchase   - JDF</v>
          </cell>
        </row>
        <row r="134">
          <cell r="A134" t="str">
            <v xml:space="preserve">                                    - Ichikawad</v>
          </cell>
          <cell r="B134" t="str">
            <v>d</v>
          </cell>
          <cell r="C134" t="str">
            <v xml:space="preserve">                                    - Ichikawa</v>
          </cell>
          <cell r="D134" t="str">
            <v xml:space="preserve">                                    - Ichikawa</v>
          </cell>
          <cell r="I134">
            <v>0</v>
          </cell>
          <cell r="L134">
            <v>121</v>
          </cell>
          <cell r="M134">
            <v>0</v>
          </cell>
          <cell r="O134">
            <v>0</v>
          </cell>
          <cell r="AF134" t="str">
            <v xml:space="preserve">                                    - Ichikawa</v>
          </cell>
        </row>
        <row r="135">
          <cell r="A135" t="str">
            <v>D) Disposition (property and land) d</v>
          </cell>
          <cell r="B135" t="str">
            <v>d</v>
          </cell>
          <cell r="C135" t="str">
            <v xml:space="preserve">D) Disposition (property and land) </v>
          </cell>
          <cell r="D135" t="str">
            <v xml:space="preserve">D) Disposition (property and land) </v>
          </cell>
          <cell r="I135">
            <v>0</v>
          </cell>
          <cell r="L135">
            <v>0</v>
          </cell>
          <cell r="M135">
            <v>0</v>
          </cell>
          <cell r="O135">
            <v>0</v>
          </cell>
          <cell r="AF135" t="str">
            <v xml:space="preserve">D) Disposition (property and land) </v>
          </cell>
        </row>
        <row r="136">
          <cell r="AF136">
            <v>0</v>
          </cell>
        </row>
        <row r="137">
          <cell r="AF137">
            <v>0</v>
          </cell>
        </row>
        <row r="138">
          <cell r="A138" t="str">
            <v/>
          </cell>
          <cell r="AF138">
            <v>0</v>
          </cell>
        </row>
        <row r="139">
          <cell r="A139" t="str">
            <v>US$'000e</v>
          </cell>
          <cell r="B139" t="str">
            <v>e</v>
          </cell>
          <cell r="C139" t="str">
            <v>US$'000</v>
          </cell>
          <cell r="D139" t="str">
            <v>US$'000</v>
          </cell>
          <cell r="F139" t="str">
            <v>Ytd Hist</v>
          </cell>
          <cell r="G139" t="str">
            <v>Act to date</v>
          </cell>
          <cell r="H139" t="str">
            <v>Forecast</v>
          </cell>
          <cell r="I139" t="str">
            <v>Q1 FY13</v>
          </cell>
          <cell r="J139" t="str">
            <v>YTD Q1 FY13</v>
          </cell>
          <cell r="L139" t="str">
            <v>Prior Qtr</v>
          </cell>
          <cell r="M139" t="str">
            <v>Prior Yr</v>
          </cell>
          <cell r="N139" t="str">
            <v>Prior Fcst</v>
          </cell>
          <cell r="O139" t="str">
            <v>Vs Bgt</v>
          </cell>
          <cell r="P139" t="str">
            <v>Vs YTD Prior Yr</v>
          </cell>
          <cell r="U139" t="str">
            <v>Act to date</v>
          </cell>
          <cell r="V139" t="str">
            <v>Forecast</v>
          </cell>
          <cell r="W139" t="str">
            <v>Q1 FY13</v>
          </cell>
          <cell r="X139" t="str">
            <v>YTD Q1 FY13</v>
          </cell>
          <cell r="Z139" t="str">
            <v>Prior Qtr</v>
          </cell>
          <cell r="AA139" t="str">
            <v>Prior Yr</v>
          </cell>
          <cell r="AB139" t="str">
            <v>Prior Fcst</v>
          </cell>
          <cell r="AC139" t="str">
            <v>Vs Bgt</v>
          </cell>
          <cell r="AD139" t="str">
            <v>Vs YTD Prior Yr</v>
          </cell>
          <cell r="AF139" t="str">
            <v>US$'000</v>
          </cell>
        </row>
        <row r="140">
          <cell r="A140" t="str">
            <v>0e</v>
          </cell>
          <cell r="B140" t="str">
            <v>e</v>
          </cell>
          <cell r="C140">
            <v>0</v>
          </cell>
          <cell r="AF140">
            <v>0</v>
          </cell>
        </row>
        <row r="141">
          <cell r="A141" t="str">
            <v>A) Property related expensese</v>
          </cell>
          <cell r="B141" t="str">
            <v>e</v>
          </cell>
          <cell r="C141" t="str">
            <v>A) Property related expenses</v>
          </cell>
          <cell r="D141" t="str">
            <v>A) Property related expenses</v>
          </cell>
          <cell r="AF141" t="str">
            <v>A) Property related expenses</v>
          </cell>
        </row>
        <row r="142">
          <cell r="A142" t="str">
            <v>Operating Expensese</v>
          </cell>
          <cell r="B142" t="str">
            <v>e</v>
          </cell>
          <cell r="C142" t="str">
            <v>Operating Expenses</v>
          </cell>
          <cell r="D142" t="str">
            <v>Operating Expenses</v>
          </cell>
          <cell r="F142">
            <v>-2479.2415055350043</v>
          </cell>
          <cell r="I142">
            <v>-2479.2415055350043</v>
          </cell>
          <cell r="J142">
            <v>-4958.4830110700086</v>
          </cell>
          <cell r="L142">
            <v>-2722.8842788373031</v>
          </cell>
          <cell r="M142">
            <v>-2367.1299923035062</v>
          </cell>
          <cell r="N142">
            <v>-2466.1157098643894</v>
          </cell>
          <cell r="O142">
            <v>3196.41584332301</v>
          </cell>
          <cell r="P142">
            <v>-2367.1299923035062</v>
          </cell>
          <cell r="AF142" t="str">
            <v>Operating Expenses</v>
          </cell>
        </row>
        <row r="143">
          <cell r="A143" t="str">
            <v>Property Taxe</v>
          </cell>
          <cell r="B143" t="str">
            <v>e</v>
          </cell>
          <cell r="C143" t="str">
            <v>Property Tax</v>
          </cell>
          <cell r="D143" t="str">
            <v>Property Tax</v>
          </cell>
          <cell r="F143">
            <v>-8953.4855058549165</v>
          </cell>
          <cell r="I143">
            <v>-8953.4855058549165</v>
          </cell>
          <cell r="J143">
            <v>-17906.971011709833</v>
          </cell>
          <cell r="L143">
            <v>-9817.7389264907761</v>
          </cell>
          <cell r="M143">
            <v>-9672.0508458789445</v>
          </cell>
          <cell r="N143">
            <v>-8906.0832576159719</v>
          </cell>
          <cell r="O143">
            <v>10272.2665399421</v>
          </cell>
          <cell r="P143">
            <v>-9672.0508458789445</v>
          </cell>
          <cell r="AF143" t="str">
            <v>Property Tax</v>
          </cell>
        </row>
        <row r="144">
          <cell r="A144" t="str">
            <v>Business Taxe</v>
          </cell>
          <cell r="B144" t="str">
            <v>e</v>
          </cell>
          <cell r="C144" t="str">
            <v>Business Tax</v>
          </cell>
          <cell r="D144" t="str">
            <v>Business Tax</v>
          </cell>
          <cell r="F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AF144" t="str">
            <v>Business Tax</v>
          </cell>
        </row>
        <row r="145">
          <cell r="A145" t="str">
            <v>Land Use Taxe</v>
          </cell>
          <cell r="B145" t="str">
            <v>e</v>
          </cell>
          <cell r="C145" t="str">
            <v>Land Use Tax</v>
          </cell>
          <cell r="D145" t="str">
            <v>Land Use Tax</v>
          </cell>
          <cell r="F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AF145" t="str">
            <v>Land Use Tax</v>
          </cell>
        </row>
        <row r="146">
          <cell r="A146" t="str">
            <v>Insurancee</v>
          </cell>
          <cell r="B146" t="str">
            <v>e</v>
          </cell>
          <cell r="C146" t="str">
            <v>Insurance</v>
          </cell>
          <cell r="D146" t="str">
            <v>Insurance</v>
          </cell>
          <cell r="F146">
            <v>-296.51215469937256</v>
          </cell>
          <cell r="I146">
            <v>-296.51215469937256</v>
          </cell>
          <cell r="J146">
            <v>-593.02430939874512</v>
          </cell>
          <cell r="L146">
            <v>-305.01915835170894</v>
          </cell>
          <cell r="M146">
            <v>-285.46020863870109</v>
          </cell>
          <cell r="N146">
            <v>-294.9423366934426</v>
          </cell>
          <cell r="O146">
            <v>313.13629044025998</v>
          </cell>
          <cell r="P146">
            <v>-285.46020863870109</v>
          </cell>
          <cell r="AF146" t="str">
            <v>Insurance</v>
          </cell>
        </row>
        <row r="147">
          <cell r="A147" t="str">
            <v>Repair Expensese</v>
          </cell>
          <cell r="B147" t="str">
            <v>e</v>
          </cell>
          <cell r="C147" t="str">
            <v>Repair Expenses</v>
          </cell>
          <cell r="D147" t="str">
            <v>Repair Expenses</v>
          </cell>
          <cell r="F147">
            <v>-749.0976414768877</v>
          </cell>
          <cell r="I147">
            <v>-749.0976414768877</v>
          </cell>
          <cell r="J147">
            <v>-1498.1952829537754</v>
          </cell>
          <cell r="L147">
            <v>-1606.6488273223613</v>
          </cell>
          <cell r="M147">
            <v>-502.96093171690626</v>
          </cell>
          <cell r="N147">
            <v>-745.13170973630747</v>
          </cell>
          <cell r="O147">
            <v>501.68973234174803</v>
          </cell>
          <cell r="P147">
            <v>-502.96093171690626</v>
          </cell>
          <cell r="AF147" t="str">
            <v>Repair Expenses</v>
          </cell>
        </row>
        <row r="148">
          <cell r="A148" t="str">
            <v>Totale</v>
          </cell>
          <cell r="B148" t="str">
            <v>e</v>
          </cell>
          <cell r="C148" t="str">
            <v>Total</v>
          </cell>
          <cell r="D148" t="str">
            <v>Total</v>
          </cell>
          <cell r="F148">
            <v>-12478.336807566182</v>
          </cell>
          <cell r="G148">
            <v>0</v>
          </cell>
          <cell r="H148">
            <v>0</v>
          </cell>
          <cell r="I148">
            <v>-12478.336807566182</v>
          </cell>
          <cell r="J148">
            <v>-24956.673615132364</v>
          </cell>
          <cell r="L148">
            <v>-14452.29119100215</v>
          </cell>
          <cell r="M148">
            <v>-12827.601978538058</v>
          </cell>
          <cell r="N148">
            <v>-12412.273013910111</v>
          </cell>
          <cell r="O148">
            <v>14283.508406047118</v>
          </cell>
          <cell r="P148">
            <v>-12827.601978538058</v>
          </cell>
          <cell r="AF148" t="str">
            <v>Total</v>
          </cell>
        </row>
        <row r="149">
          <cell r="A149" t="str">
            <v>0e</v>
          </cell>
          <cell r="B149" t="str">
            <v>e</v>
          </cell>
          <cell r="C149">
            <v>0</v>
          </cell>
          <cell r="AF149">
            <v>0</v>
          </cell>
        </row>
        <row r="150">
          <cell r="A150" t="str">
            <v>0e</v>
          </cell>
          <cell r="B150" t="str">
            <v>e</v>
          </cell>
          <cell r="C150">
            <v>0</v>
          </cell>
          <cell r="AF150">
            <v>0</v>
          </cell>
        </row>
        <row r="151">
          <cell r="A151" t="str">
            <v>0e</v>
          </cell>
          <cell r="B151" t="str">
            <v>e</v>
          </cell>
          <cell r="C151">
            <v>0</v>
          </cell>
          <cell r="AF151">
            <v>0</v>
          </cell>
        </row>
        <row r="152">
          <cell r="A152" t="str">
            <v>B) G&amp;A and Other Expensese</v>
          </cell>
          <cell r="B152" t="str">
            <v>e</v>
          </cell>
          <cell r="C152" t="str">
            <v>B) G&amp;A and Other Expenses</v>
          </cell>
          <cell r="D152" t="str">
            <v>B) G&amp;A and Other Expenses</v>
          </cell>
          <cell r="AF152" t="str">
            <v>B) G&amp;A and Other Expenses</v>
          </cell>
        </row>
        <row r="153">
          <cell r="A153" t="str">
            <v>Payroll and related expenses - J-REITe</v>
          </cell>
          <cell r="B153" t="str">
            <v>e</v>
          </cell>
          <cell r="C153" t="str">
            <v>Payroll and related expenses - J-REIT</v>
          </cell>
          <cell r="D153" t="str">
            <v>Payroll and related expenses - J-REIT</v>
          </cell>
          <cell r="F153">
            <v>-92.148957436935731</v>
          </cell>
          <cell r="I153">
            <v>-92.148957436935731</v>
          </cell>
          <cell r="J153">
            <v>-184.29791487387146</v>
          </cell>
          <cell r="L153">
            <v>-87.204952038050521</v>
          </cell>
          <cell r="M153">
            <v>0</v>
          </cell>
          <cell r="N153">
            <v>-53.367243459006573</v>
          </cell>
          <cell r="O153">
            <v>0</v>
          </cell>
          <cell r="P153">
            <v>0</v>
          </cell>
          <cell r="AF153" t="str">
            <v>Payroll and related expenses - J-REIT</v>
          </cell>
        </row>
        <row r="154">
          <cell r="A154" t="str">
            <v xml:space="preserve">                                            - Otherse</v>
          </cell>
          <cell r="B154" t="str">
            <v>e</v>
          </cell>
          <cell r="C154" t="str">
            <v xml:space="preserve">                                            - Others</v>
          </cell>
          <cell r="D154" t="str">
            <v xml:space="preserve">                                            - Others</v>
          </cell>
          <cell r="F154">
            <v>-3044.9071265006296</v>
          </cell>
          <cell r="I154">
            <v>-3044.9071265006296</v>
          </cell>
          <cell r="J154">
            <v>-6089.8142530012592</v>
          </cell>
          <cell r="L154">
            <v>-2988.1692549788136</v>
          </cell>
          <cell r="M154">
            <v>-2206.1353308266621</v>
          </cell>
          <cell r="N154">
            <v>-3103.6665157904367</v>
          </cell>
          <cell r="O154">
            <v>-3942.9778288004777</v>
          </cell>
          <cell r="P154">
            <v>-2206.1353308266621</v>
          </cell>
          <cell r="AF154" t="str">
            <v xml:space="preserve">                                            - Others</v>
          </cell>
        </row>
        <row r="155">
          <cell r="A155" t="str">
            <v>Stock grant expensese</v>
          </cell>
          <cell r="B155" t="str">
            <v>e</v>
          </cell>
          <cell r="C155" t="str">
            <v>Stock grant expenses</v>
          </cell>
          <cell r="D155" t="str">
            <v>Stock grant expenses</v>
          </cell>
          <cell r="F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N155">
            <v>-476.69851863702053</v>
          </cell>
          <cell r="O155">
            <v>-495.96904890732361</v>
          </cell>
          <cell r="P155">
            <v>0</v>
          </cell>
          <cell r="AF155" t="str">
            <v>Stock grant expenses</v>
          </cell>
        </row>
        <row r="156">
          <cell r="A156" t="str">
            <v>Directors' fees and expensese</v>
          </cell>
          <cell r="B156" t="str">
            <v>e</v>
          </cell>
          <cell r="C156" t="str">
            <v>Directors' fees and expenses</v>
          </cell>
          <cell r="D156" t="str">
            <v>Directors' fees and expenses</v>
          </cell>
          <cell r="F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AF156" t="str">
            <v>Directors' fees and expenses</v>
          </cell>
        </row>
        <row r="157">
          <cell r="A157" t="str">
            <v>Professional feese</v>
          </cell>
          <cell r="B157" t="str">
            <v>e</v>
          </cell>
          <cell r="C157" t="str">
            <v>Professional fees</v>
          </cell>
          <cell r="D157" t="str">
            <v>Professional fees</v>
          </cell>
          <cell r="F157">
            <v>-2135.7915135082044</v>
          </cell>
          <cell r="I157">
            <v>-2135.7915135082044</v>
          </cell>
          <cell r="J157">
            <v>-4271.5830270164088</v>
          </cell>
          <cell r="L157">
            <v>-1412.1608640113839</v>
          </cell>
          <cell r="M157">
            <v>-1030.0064709371584</v>
          </cell>
          <cell r="N157">
            <v>-1950.7027783359276</v>
          </cell>
          <cell r="O157">
            <v>-2597.3416255263869</v>
          </cell>
          <cell r="P157">
            <v>-1030.0064709371584</v>
          </cell>
          <cell r="AF157" t="str">
            <v>Professional fees</v>
          </cell>
        </row>
        <row r="158">
          <cell r="A158" t="str">
            <v>Occupancy and office exp- J-REITe</v>
          </cell>
          <cell r="B158" t="str">
            <v>e</v>
          </cell>
          <cell r="C158" t="str">
            <v>Occupancy and office exp- J-REIT</v>
          </cell>
          <cell r="D158" t="str">
            <v>Occupancy and office exp- J-REIT</v>
          </cell>
          <cell r="F158">
            <v>-33.287792123466836</v>
          </cell>
          <cell r="I158">
            <v>-33.287792123466836</v>
          </cell>
          <cell r="J158">
            <v>-66.575584246933673</v>
          </cell>
          <cell r="L158">
            <v>-33.775580866872517</v>
          </cell>
          <cell r="M158">
            <v>0</v>
          </cell>
          <cell r="N158">
            <v>-33.112512918285937</v>
          </cell>
          <cell r="O158">
            <v>-419.63134521289851</v>
          </cell>
          <cell r="P158">
            <v>0</v>
          </cell>
          <cell r="AF158" t="str">
            <v>Occupancy and office exp- J-REIT</v>
          </cell>
        </row>
        <row r="159">
          <cell r="A159" t="str">
            <v xml:space="preserve">                                       - Otherse</v>
          </cell>
          <cell r="B159" t="str">
            <v>e</v>
          </cell>
          <cell r="C159" t="str">
            <v xml:space="preserve">                                       - Others</v>
          </cell>
          <cell r="D159" t="str">
            <v xml:space="preserve">                                       - Others</v>
          </cell>
          <cell r="F159">
            <v>-575.484655170069</v>
          </cell>
          <cell r="I159">
            <v>-575.484655170069</v>
          </cell>
          <cell r="J159">
            <v>-1150.969310340138</v>
          </cell>
          <cell r="L159">
            <v>-690.13365033668947</v>
          </cell>
          <cell r="M159">
            <v>-461.70245699523014</v>
          </cell>
          <cell r="N159">
            <v>-547.98076346682058</v>
          </cell>
          <cell r="O159">
            <v>-450.82358471195778</v>
          </cell>
          <cell r="P159">
            <v>-461.70245699523014</v>
          </cell>
          <cell r="AF159" t="str">
            <v xml:space="preserve">                                       - Others</v>
          </cell>
        </row>
        <row r="160">
          <cell r="A160" t="str">
            <v>Marketing expensese</v>
          </cell>
          <cell r="B160" t="str">
            <v>e</v>
          </cell>
          <cell r="C160" t="str">
            <v>Marketing expenses</v>
          </cell>
          <cell r="D160" t="str">
            <v>Marketing expenses</v>
          </cell>
          <cell r="F160">
            <v>-319.52935592626517</v>
          </cell>
          <cell r="I160">
            <v>-319.52935592626517</v>
          </cell>
          <cell r="J160">
            <v>-639.05871185253034</v>
          </cell>
          <cell r="L160">
            <v>-233.83846248308325</v>
          </cell>
          <cell r="M160">
            <v>-150.36759335062183</v>
          </cell>
          <cell r="N160">
            <v>-199.14264902833764</v>
          </cell>
          <cell r="O160">
            <v>-464.85395469683607</v>
          </cell>
          <cell r="P160">
            <v>-150.36759335062183</v>
          </cell>
          <cell r="AF160" t="str">
            <v>Marketing expenses</v>
          </cell>
        </row>
        <row r="161">
          <cell r="A161" t="str">
            <v>Travel and entertainment expensese</v>
          </cell>
          <cell r="B161" t="str">
            <v>e</v>
          </cell>
          <cell r="C161" t="str">
            <v>Travel and entertainment expenses</v>
          </cell>
          <cell r="D161" t="str">
            <v>Travel and entertainment expenses</v>
          </cell>
          <cell r="F161">
            <v>-489.56091910396367</v>
          </cell>
          <cell r="I161">
            <v>-489.56091910396367</v>
          </cell>
          <cell r="J161">
            <v>-979.12183820792734</v>
          </cell>
          <cell r="L161">
            <v>-397.16655462674248</v>
          </cell>
          <cell r="M161">
            <v>-224.48911460912106</v>
          </cell>
          <cell r="N161">
            <v>-514.7513638743726</v>
          </cell>
          <cell r="O161">
            <v>-516.79853509180862</v>
          </cell>
          <cell r="P161">
            <v>-224.48911460912106</v>
          </cell>
          <cell r="AF161" t="str">
            <v>Travel and entertainment expenses</v>
          </cell>
        </row>
        <row r="162">
          <cell r="A162" t="str">
            <v>Tax and licensese</v>
          </cell>
          <cell r="B162" t="str">
            <v>e</v>
          </cell>
          <cell r="C162" t="str">
            <v>Tax and licenses</v>
          </cell>
          <cell r="D162" t="str">
            <v>Tax and licenses</v>
          </cell>
          <cell r="F162">
            <v>-5.9639645507222401</v>
          </cell>
          <cell r="I162">
            <v>-5.9639645507222401</v>
          </cell>
          <cell r="J162">
            <v>-11.92792910144448</v>
          </cell>
          <cell r="L162">
            <v>-11.058378497449668</v>
          </cell>
          <cell r="M162">
            <v>-3.5228615268470356</v>
          </cell>
          <cell r="N162">
            <v>-5.4582899621055336</v>
          </cell>
          <cell r="O162">
            <v>-4.2614571859144634</v>
          </cell>
          <cell r="P162">
            <v>-3.5228615268470356</v>
          </cell>
          <cell r="AF162" t="str">
            <v>Tax and licenses</v>
          </cell>
        </row>
        <row r="163">
          <cell r="A163" t="str">
            <v>Recruitment and relocatione</v>
          </cell>
          <cell r="B163" t="str">
            <v>e</v>
          </cell>
          <cell r="C163" t="str">
            <v>Recruitment and relocation</v>
          </cell>
          <cell r="D163" t="str">
            <v>Recruitment and relocation</v>
          </cell>
          <cell r="F163">
            <v>-160.74710791482522</v>
          </cell>
          <cell r="I163">
            <v>-160.74710791482522</v>
          </cell>
          <cell r="J163">
            <v>-321.49421582965044</v>
          </cell>
          <cell r="L163">
            <v>-137.24447617853974</v>
          </cell>
          <cell r="M163">
            <v>-46.264749569829739</v>
          </cell>
          <cell r="N163">
            <v>-158.65496922881977</v>
          </cell>
          <cell r="O163">
            <v>-232.44311923169801</v>
          </cell>
          <cell r="P163">
            <v>-46.264749569829739</v>
          </cell>
          <cell r="AF163" t="str">
            <v>Recruitment and relocation</v>
          </cell>
        </row>
        <row r="164">
          <cell r="A164" t="str">
            <v>Seminar and traininge</v>
          </cell>
          <cell r="B164" t="str">
            <v>e</v>
          </cell>
          <cell r="C164" t="str">
            <v>Seminar and training</v>
          </cell>
          <cell r="D164" t="str">
            <v>Seminar and training</v>
          </cell>
          <cell r="F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-8.3269318443641573</v>
          </cell>
          <cell r="N164">
            <v>-26.370802805925553</v>
          </cell>
          <cell r="O164">
            <v>-32.154631493718227</v>
          </cell>
          <cell r="P164">
            <v>-8.3269318443641573</v>
          </cell>
          <cell r="AF164" t="str">
            <v>Seminar and training</v>
          </cell>
        </row>
        <row r="165">
          <cell r="A165" t="str">
            <v>Group IT expensesye</v>
          </cell>
          <cell r="B165" t="str">
            <v>e</v>
          </cell>
          <cell r="C165" t="str">
            <v>Group IT expensesy</v>
          </cell>
          <cell r="D165" t="str">
            <v>Group IT expenses</v>
          </cell>
          <cell r="F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N165">
            <v>-135.51308322795373</v>
          </cell>
          <cell r="O165">
            <v>-140.98966532064884</v>
          </cell>
          <cell r="P165">
            <v>0</v>
          </cell>
          <cell r="AF165" t="str">
            <v>Group IT expenses</v>
          </cell>
        </row>
        <row r="166">
          <cell r="A166" t="str">
            <v>Otherse</v>
          </cell>
          <cell r="B166" t="str">
            <v>e</v>
          </cell>
          <cell r="C166" t="str">
            <v>Others</v>
          </cell>
          <cell r="D166" t="str">
            <v>Others</v>
          </cell>
          <cell r="F166">
            <v>-590.07886020987144</v>
          </cell>
          <cell r="I166">
            <v>-590.07886020987144</v>
          </cell>
          <cell r="J166">
            <v>-1180.1577204197429</v>
          </cell>
          <cell r="L166">
            <v>-30.911232730343322</v>
          </cell>
          <cell r="M166">
            <v>-0.23682649554632845</v>
          </cell>
          <cell r="N166">
            <v>-0.95502667927790263</v>
          </cell>
          <cell r="O166">
            <v>0</v>
          </cell>
          <cell r="P166">
            <v>-0.23682649554632845</v>
          </cell>
          <cell r="AF166" t="str">
            <v>Others</v>
          </cell>
        </row>
        <row r="167">
          <cell r="A167" t="str">
            <v>Gross General &amp; Admin Expensese</v>
          </cell>
          <cell r="B167" t="str">
            <v>e</v>
          </cell>
          <cell r="C167" t="str">
            <v>Gross General &amp; Admin Expenses</v>
          </cell>
          <cell r="D167" t="str">
            <v>Gross General &amp; Admin Expenses</v>
          </cell>
          <cell r="F167">
            <v>-7447.5002524449537</v>
          </cell>
          <cell r="I167">
            <v>-7447.5002524449537</v>
          </cell>
          <cell r="J167">
            <v>-14895.000504889907</v>
          </cell>
          <cell r="L167">
            <v>-6021.663406747969</v>
          </cell>
          <cell r="M167">
            <v>-4131.0523361553815</v>
          </cell>
          <cell r="N167">
            <v>-7206.3745174142896</v>
          </cell>
          <cell r="O167">
            <v>-9298.2447961796679</v>
          </cell>
          <cell r="P167">
            <v>-4131.0523361553815</v>
          </cell>
          <cell r="AF167" t="str">
            <v>Gross General &amp; Admin Expenses</v>
          </cell>
        </row>
        <row r="168">
          <cell r="A168" t="str">
            <v>Less: Capitalised expensese</v>
          </cell>
          <cell r="B168" t="str">
            <v>e</v>
          </cell>
          <cell r="C168" t="str">
            <v>Less: Capitalised expenses</v>
          </cell>
          <cell r="D168" t="str">
            <v>Less: Capitalised expenses</v>
          </cell>
          <cell r="F168">
            <v>0</v>
          </cell>
          <cell r="J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AF168" t="str">
            <v>Less: Capitalised expenses</v>
          </cell>
        </row>
        <row r="169">
          <cell r="A169" t="str">
            <v>Net General &amp; Admin Expensese</v>
          </cell>
          <cell r="B169" t="str">
            <v>e</v>
          </cell>
          <cell r="C169" t="str">
            <v>Net General &amp; Admin Expenses</v>
          </cell>
          <cell r="D169" t="str">
            <v>Net General &amp; Admin Expenses</v>
          </cell>
          <cell r="F169">
            <v>-7447.5002524449537</v>
          </cell>
          <cell r="I169">
            <v>-7447.5002524449537</v>
          </cell>
          <cell r="J169">
            <v>-14895.000504889907</v>
          </cell>
          <cell r="L169">
            <v>-6021.6634067479699</v>
          </cell>
          <cell r="M169">
            <v>-4131.0523361553815</v>
          </cell>
          <cell r="N169">
            <v>-7206.3745174142896</v>
          </cell>
          <cell r="O169">
            <v>-9298.2447961796679</v>
          </cell>
          <cell r="P169">
            <v>-4131.0523361553815</v>
          </cell>
          <cell r="AF169" t="str">
            <v>Net General &amp; Admin Expenses</v>
          </cell>
        </row>
        <row r="170">
          <cell r="A170" t="str">
            <v>Depreciation and amortisatione</v>
          </cell>
          <cell r="B170" t="str">
            <v>e</v>
          </cell>
          <cell r="C170" t="str">
            <v>Depreciation and amortisation</v>
          </cell>
          <cell r="D170" t="str">
            <v>Depreciation and amortisation</v>
          </cell>
          <cell r="F170">
            <v>-69.075347495027586</v>
          </cell>
          <cell r="I170">
            <v>-69.075347495027586</v>
          </cell>
          <cell r="J170">
            <v>-138.15069499005517</v>
          </cell>
          <cell r="L170">
            <v>-68.959978326288109</v>
          </cell>
          <cell r="M170">
            <v>-43.061586654182335</v>
          </cell>
          <cell r="N170">
            <v>-68.976491977476044</v>
          </cell>
          <cell r="O170">
            <v>-99.100341820520327</v>
          </cell>
          <cell r="P170">
            <v>-43.061586654182335</v>
          </cell>
          <cell r="AF170" t="str">
            <v>Depreciation and amortisation</v>
          </cell>
        </row>
        <row r="171">
          <cell r="A171" t="str">
            <v>Leasing commission amortisatione</v>
          </cell>
          <cell r="B171" t="str">
            <v>e</v>
          </cell>
          <cell r="C171" t="str">
            <v>Leasing commission amortisation</v>
          </cell>
          <cell r="D171" t="str">
            <v>Leasing commission amortisation</v>
          </cell>
          <cell r="F171">
            <v>-134.90920891923972</v>
          </cell>
          <cell r="I171">
            <v>-134.90920891923972</v>
          </cell>
          <cell r="J171">
            <v>-269.81841783847943</v>
          </cell>
          <cell r="L171">
            <v>-136.8861256594214</v>
          </cell>
          <cell r="M171">
            <v>-131.96571873973596</v>
          </cell>
          <cell r="N171">
            <v>-134.19496195846367</v>
          </cell>
          <cell r="O171">
            <v>-145.83223030464256</v>
          </cell>
          <cell r="P171">
            <v>-131.96571873973596</v>
          </cell>
          <cell r="AF171" t="str">
            <v>Leasing commission amortisation</v>
          </cell>
        </row>
        <row r="172">
          <cell r="A172" t="str">
            <v>Bank charges and facility feese</v>
          </cell>
          <cell r="B172" t="str">
            <v>e</v>
          </cell>
          <cell r="C172" t="str">
            <v>Bank charges and facility fees</v>
          </cell>
          <cell r="D172" t="str">
            <v>Bank charges and facility fees</v>
          </cell>
          <cell r="F172">
            <v>-92.126436372878459</v>
          </cell>
          <cell r="I172">
            <v>-92.126436372878459</v>
          </cell>
          <cell r="J172">
            <v>-184.25287274575692</v>
          </cell>
          <cell r="L172">
            <v>-611.56703710546947</v>
          </cell>
          <cell r="M172">
            <v>-424.64646377990965</v>
          </cell>
          <cell r="N172">
            <v>-64.777433152252897</v>
          </cell>
          <cell r="O172">
            <v>-282.55067582836915</v>
          </cell>
          <cell r="P172">
            <v>-424.64646377990965</v>
          </cell>
          <cell r="AF172" t="str">
            <v>Bank charges and facility fees</v>
          </cell>
        </row>
        <row r="173">
          <cell r="A173" t="str">
            <v>Business tax and VATxe</v>
          </cell>
          <cell r="B173" t="str">
            <v>e</v>
          </cell>
          <cell r="C173" t="str">
            <v>Business tax and VATx</v>
          </cell>
          <cell r="D173" t="str">
            <v>Business tax and VAT</v>
          </cell>
          <cell r="F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AF173" t="str">
            <v>Business tax and VAT</v>
          </cell>
        </row>
        <row r="174">
          <cell r="A174" t="str">
            <v>Othersye</v>
          </cell>
          <cell r="B174" t="str">
            <v>e</v>
          </cell>
          <cell r="C174" t="str">
            <v>Othersy</v>
          </cell>
          <cell r="D174" t="str">
            <v>Others</v>
          </cell>
          <cell r="F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AF174" t="str">
            <v>Others</v>
          </cell>
        </row>
        <row r="175">
          <cell r="A175" t="str">
            <v>Less: J-REIT disposale</v>
          </cell>
          <cell r="B175" t="str">
            <v>e</v>
          </cell>
          <cell r="C175" t="str">
            <v>Less: J-REIT disposal</v>
          </cell>
          <cell r="D175" t="str">
            <v>Less: J-REIT disposal</v>
          </cell>
          <cell r="F175">
            <v>-7743.6112452321004</v>
          </cell>
          <cell r="I175">
            <v>-7743.6112452321004</v>
          </cell>
          <cell r="J175">
            <v>-15487.222490464201</v>
          </cell>
          <cell r="L175">
            <v>-6839.0765478391477</v>
          </cell>
          <cell r="M175">
            <v>-4730.7261053292095</v>
          </cell>
          <cell r="N175">
            <v>-7474.3234045024828</v>
          </cell>
          <cell r="O175">
            <v>-9825.7280441332005</v>
          </cell>
          <cell r="P175">
            <v>-4730.7261053292095</v>
          </cell>
          <cell r="AF175" t="str">
            <v>Less: J-REIT disposal</v>
          </cell>
        </row>
      </sheetData>
      <sheetData sheetId="13" refreshError="1"/>
      <sheetData sheetId="14" refreshError="1">
        <row r="5">
          <cell r="F5" t="str">
            <v>Calc</v>
          </cell>
          <cell r="G5" t="str">
            <v>Calc</v>
          </cell>
          <cell r="H5" t="str">
            <v>Calc</v>
          </cell>
          <cell r="I5" t="str">
            <v>Calc</v>
          </cell>
          <cell r="J5" t="str">
            <v>Calc</v>
          </cell>
          <cell r="L5" t="str">
            <v>Calc</v>
          </cell>
          <cell r="M5" t="str">
            <v>Calc</v>
          </cell>
          <cell r="N5" t="str">
            <v>Calc</v>
          </cell>
          <cell r="O5" t="str">
            <v>Calc</v>
          </cell>
          <cell r="P5" t="str">
            <v>Calc</v>
          </cell>
          <cell r="Q5" t="str">
            <v>Calc</v>
          </cell>
          <cell r="R5" t="str">
            <v>Calc</v>
          </cell>
          <cell r="S5" t="str">
            <v>Calc</v>
          </cell>
          <cell r="T5" t="str">
            <v>Calc</v>
          </cell>
          <cell r="U5" t="str">
            <v>Calc</v>
          </cell>
          <cell r="V5" t="str">
            <v>Calc</v>
          </cell>
          <cell r="X5" t="str">
            <v>Taken From Data Sheet</v>
          </cell>
        </row>
        <row r="6">
          <cell r="F6" t="str">
            <v>FX impact</v>
          </cell>
          <cell r="L6" t="str">
            <v>Comparative FX Impact</v>
          </cell>
          <cell r="R6" t="str">
            <v>Past Period FX Impact</v>
          </cell>
        </row>
        <row r="7">
          <cell r="D7" t="str">
            <v>USD</v>
          </cell>
          <cell r="F7" t="str">
            <v>Prior Qtr</v>
          </cell>
          <cell r="G7" t="str">
            <v>Prior Yr</v>
          </cell>
          <cell r="H7" t="str">
            <v>Prior Fcst</v>
          </cell>
          <cell r="I7" t="str">
            <v>Vs Bgt</v>
          </cell>
          <cell r="J7" t="str">
            <v>Vs YTD Prior Yr</v>
          </cell>
          <cell r="L7" t="str">
            <v>Prior Qtr</v>
          </cell>
          <cell r="M7" t="str">
            <v>Prior Yr</v>
          </cell>
          <cell r="N7" t="str">
            <v>Prior Fcst</v>
          </cell>
          <cell r="O7" t="str">
            <v>Vs Bgt</v>
          </cell>
          <cell r="P7" t="str">
            <v>Vs YTD Prior Yr</v>
          </cell>
          <cell r="R7" t="str">
            <v>Curr Qtr</v>
          </cell>
          <cell r="S7" t="str">
            <v>Prior Qtr</v>
          </cell>
          <cell r="T7" t="str">
            <v>Prior Yr</v>
          </cell>
          <cell r="U7" t="str">
            <v>Prior Fcst</v>
          </cell>
          <cell r="V7" t="str">
            <v>Vs Bgt</v>
          </cell>
          <cell r="X7" t="str">
            <v>Curr Qtr</v>
          </cell>
          <cell r="Y7" t="str">
            <v>Curr Qtr</v>
          </cell>
          <cell r="Z7" t="str">
            <v>Prior Qtr</v>
          </cell>
          <cell r="AA7" t="str">
            <v>Prior Yr</v>
          </cell>
          <cell r="AB7" t="str">
            <v>Prior Fcst</v>
          </cell>
          <cell r="AC7" t="str">
            <v>Vs Bgt</v>
          </cell>
        </row>
        <row r="8">
          <cell r="D8" t="str">
            <v>US$'000</v>
          </cell>
          <cell r="F8" t="str">
            <v>Q4 FY12</v>
          </cell>
          <cell r="G8" t="str">
            <v>Q1 FY12</v>
          </cell>
          <cell r="H8" t="str">
            <v>vs May Fcst</v>
          </cell>
          <cell r="I8" t="str">
            <v>Q1 FY13</v>
          </cell>
          <cell r="J8" t="str">
            <v>YTD Q1 FY12</v>
          </cell>
          <cell r="L8" t="str">
            <v>Q4 FY12</v>
          </cell>
          <cell r="M8" t="str">
            <v>Q1 FY12</v>
          </cell>
          <cell r="N8" t="str">
            <v>vs May Fcst</v>
          </cell>
          <cell r="O8" t="str">
            <v>Q1 FY13</v>
          </cell>
          <cell r="P8" t="str">
            <v>YTD Q1 FY12</v>
          </cell>
          <cell r="R8" t="str">
            <v>Q1 FY13</v>
          </cell>
          <cell r="S8" t="str">
            <v>Q4 FY12</v>
          </cell>
          <cell r="T8" t="str">
            <v>Q1 FY12</v>
          </cell>
          <cell r="U8" t="str">
            <v>vs May Fcst</v>
          </cell>
          <cell r="V8" t="str">
            <v>Q1 FY13</v>
          </cell>
          <cell r="X8" t="str">
            <v>Q1 FY13</v>
          </cell>
          <cell r="Y8" t="str">
            <v>YTD Q1 FY13</v>
          </cell>
          <cell r="Z8" t="str">
            <v>Q4 FY12</v>
          </cell>
          <cell r="AA8" t="str">
            <v>Q1 FY12</v>
          </cell>
          <cell r="AB8" t="str">
            <v>vs May Fcst</v>
          </cell>
          <cell r="AC8" t="str">
            <v>Q1 FY13</v>
          </cell>
        </row>
        <row r="9">
          <cell r="D9" t="str">
            <v>FX rate</v>
          </cell>
          <cell r="F9">
            <v>78.989699999999999</v>
          </cell>
          <cell r="G9">
            <v>81.595600000000005</v>
          </cell>
          <cell r="H9">
            <v>80.573769999999996</v>
          </cell>
          <cell r="I9">
            <v>77.438299999999998</v>
          </cell>
          <cell r="J9">
            <v>81.595600000000005</v>
          </cell>
          <cell r="L9">
            <v>78.989699999999999</v>
          </cell>
          <cell r="M9">
            <v>81.595600000000005</v>
          </cell>
          <cell r="N9">
            <v>80.573769999999996</v>
          </cell>
          <cell r="O9">
            <v>77.438299999999998</v>
          </cell>
          <cell r="P9">
            <v>81.595600000000005</v>
          </cell>
          <cell r="R9">
            <v>80.147189999999995</v>
          </cell>
          <cell r="S9">
            <v>78.989699999999999</v>
          </cell>
          <cell r="T9">
            <v>81.595600000000005</v>
          </cell>
          <cell r="U9">
            <v>80.573769999999996</v>
          </cell>
          <cell r="V9">
            <v>77.438299999999998</v>
          </cell>
          <cell r="X9">
            <v>80.147189999999995</v>
          </cell>
          <cell r="Y9">
            <v>80.147189999999995</v>
          </cell>
          <cell r="Z9">
            <v>78.989699999999999</v>
          </cell>
          <cell r="AA9">
            <v>81.595600000000005</v>
          </cell>
          <cell r="AB9">
            <v>80.573769999999996</v>
          </cell>
          <cell r="AC9">
            <v>77.438299999999998</v>
          </cell>
        </row>
        <row r="10">
          <cell r="D10" t="str">
            <v>Revenue</v>
          </cell>
          <cell r="F10">
            <v>-1122.2180735219299</v>
          </cell>
          <cell r="G10">
            <v>1750.5863883687125</v>
          </cell>
          <cell r="H10">
            <v>550.1203534144297</v>
          </cell>
          <cell r="I10">
            <v>-3915.4979701853881</v>
          </cell>
          <cell r="J10">
            <v>-1750.5863883687125</v>
          </cell>
          <cell r="L10">
            <v>-1484.9930594362813</v>
          </cell>
          <cell r="M10">
            <v>1750.5863883687125</v>
          </cell>
          <cell r="N10">
            <v>550.1203534144297</v>
          </cell>
          <cell r="O10">
            <v>-3915.4979701853881</v>
          </cell>
          <cell r="P10">
            <v>-1750.5863883687125</v>
          </cell>
          <cell r="R10">
            <v>0</v>
          </cell>
          <cell r="S10">
            <v>-362.77498591435142</v>
          </cell>
          <cell r="T10">
            <v>0</v>
          </cell>
          <cell r="U10">
            <v>0</v>
          </cell>
          <cell r="V10">
            <v>0</v>
          </cell>
          <cell r="X10">
            <v>113984.493425926</v>
          </cell>
          <cell r="Y10">
            <v>113984.493425926</v>
          </cell>
          <cell r="Z10">
            <v>102461.45752004394</v>
          </cell>
          <cell r="AA10">
            <v>96868</v>
          </cell>
          <cell r="AB10">
            <v>103358.339556409</v>
          </cell>
          <cell r="AC10">
            <v>115846.77109851739</v>
          </cell>
        </row>
        <row r="11">
          <cell r="D11" t="str">
            <v>Breakdown: a) Rental income</v>
          </cell>
          <cell r="R11">
            <v>0</v>
          </cell>
          <cell r="U11">
            <v>0</v>
          </cell>
          <cell r="V11">
            <v>0</v>
          </cell>
          <cell r="X11">
            <v>108598.31134441521</v>
          </cell>
          <cell r="Y11">
            <v>108598.31134441521</v>
          </cell>
          <cell r="Z11">
            <v>100838.23467717919</v>
          </cell>
          <cell r="AA11">
            <v>96627.830358499719</v>
          </cell>
          <cell r="AB11">
            <v>100200.90998596691</v>
          </cell>
          <cell r="AC11">
            <v>111633.60606261138</v>
          </cell>
        </row>
        <row r="12">
          <cell r="D12" t="str">
            <v xml:space="preserve">                      b) Fee Income</v>
          </cell>
          <cell r="R12">
            <v>0</v>
          </cell>
          <cell r="U12">
            <v>0</v>
          </cell>
          <cell r="V12">
            <v>0</v>
          </cell>
          <cell r="X12">
            <v>5386.1963041389226</v>
          </cell>
          <cell r="Y12">
            <v>5386.1963041389226</v>
          </cell>
          <cell r="Z12">
            <v>1623.2228428647968</v>
          </cell>
          <cell r="AA12">
            <v>240.16964150027695</v>
          </cell>
          <cell r="AB12">
            <v>3157.4295704420933</v>
          </cell>
          <cell r="AC12">
            <v>4213.165035906005</v>
          </cell>
        </row>
        <row r="13">
          <cell r="D13" t="str">
            <v>Other income</v>
          </cell>
          <cell r="F13">
            <v>-5.4616154624728779</v>
          </cell>
          <cell r="G13">
            <v>32.854668766303575</v>
          </cell>
          <cell r="H13">
            <v>6.550098046529456</v>
          </cell>
          <cell r="I13">
            <v>-44.209843293864424</v>
          </cell>
          <cell r="J13">
            <v>-32.854668766303575</v>
          </cell>
          <cell r="L13">
            <v>-8.9516445321756919</v>
          </cell>
          <cell r="M13">
            <v>32.854668766303575</v>
          </cell>
          <cell r="N13">
            <v>6.550098046529456</v>
          </cell>
          <cell r="O13">
            <v>-44.209843293864424</v>
          </cell>
          <cell r="P13">
            <v>-32.854668766303575</v>
          </cell>
          <cell r="R13">
            <v>0</v>
          </cell>
          <cell r="S13">
            <v>-3.490029069702814</v>
          </cell>
          <cell r="T13">
            <v>0</v>
          </cell>
          <cell r="U13">
            <v>0</v>
          </cell>
          <cell r="V13">
            <v>0</v>
          </cell>
          <cell r="X13">
            <v>1292.9910839056099</v>
          </cell>
          <cell r="Y13">
            <v>1292.9910839056099</v>
          </cell>
          <cell r="Z13">
            <v>616.34180976497055</v>
          </cell>
          <cell r="AA13">
            <v>1818</v>
          </cell>
          <cell r="AB13">
            <v>1230.6529904210763</v>
          </cell>
          <cell r="AC13">
            <v>1308.0245821512094</v>
          </cell>
        </row>
        <row r="14">
          <cell r="D14" t="str">
            <v>Asset and property management fees</v>
          </cell>
          <cell r="F14">
            <v>-4.0199569246071397E-8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L14">
            <v>-4.0199449040273521E-8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1.2020579787894528E-13</v>
          </cell>
          <cell r="T14">
            <v>0</v>
          </cell>
          <cell r="U14">
            <v>0</v>
          </cell>
          <cell r="V14">
            <v>0</v>
          </cell>
          <cell r="X14">
            <v>-5.5066803470253899E-6</v>
          </cell>
          <cell r="Y14">
            <v>-5.5066803470253899E-6</v>
          </cell>
          <cell r="Z14">
            <v>2.7834996581077586E-6</v>
          </cell>
          <cell r="AA14">
            <v>0</v>
          </cell>
          <cell r="AB14">
            <v>0</v>
          </cell>
          <cell r="AC14">
            <v>0</v>
          </cell>
        </row>
        <row r="15">
          <cell r="D15" t="str">
            <v>Property-related expenses</v>
          </cell>
          <cell r="F15">
            <v>161.30842541797938</v>
          </cell>
          <cell r="G15">
            <v>-231.8120179394482</v>
          </cell>
          <cell r="H15">
            <v>-66.06379365606881</v>
          </cell>
          <cell r="I15">
            <v>482.76743184704355</v>
          </cell>
          <cell r="J15">
            <v>231.8120179394482</v>
          </cell>
          <cell r="L15">
            <v>209.41552685142415</v>
          </cell>
          <cell r="M15">
            <v>-231.8120179394482</v>
          </cell>
          <cell r="N15">
            <v>-66.06379365606881</v>
          </cell>
          <cell r="O15">
            <v>482.76743184704355</v>
          </cell>
          <cell r="P15">
            <v>231.8120179394482</v>
          </cell>
          <cell r="R15">
            <v>0</v>
          </cell>
          <cell r="S15">
            <v>48.107101433444768</v>
          </cell>
          <cell r="T15">
            <v>0</v>
          </cell>
          <cell r="U15">
            <v>0</v>
          </cell>
          <cell r="V15">
            <v>0</v>
          </cell>
          <cell r="X15">
            <v>-12158.7341666334</v>
          </cell>
          <cell r="Y15">
            <v>-12158.7341666334</v>
          </cell>
          <cell r="Z15">
            <v>-14452.291191002201</v>
          </cell>
          <cell r="AA15">
            <v>-12827.225610204472</v>
          </cell>
          <cell r="AB15">
            <v>-12412.273013910111</v>
          </cell>
          <cell r="AC15">
            <v>-14283.508406047134</v>
          </cell>
        </row>
        <row r="16">
          <cell r="D16" t="str">
            <v>Other expenses</v>
          </cell>
          <cell r="F16">
            <v>79.2853792614751</v>
          </cell>
          <cell r="G16">
            <v>-85.493963468011316</v>
          </cell>
          <cell r="H16">
            <v>-39.781767494189808</v>
          </cell>
          <cell r="I16">
            <v>332.10455815315436</v>
          </cell>
          <cell r="J16">
            <v>85.493963468011316</v>
          </cell>
          <cell r="L16">
            <v>99.055884223036628</v>
          </cell>
          <cell r="M16">
            <v>-85.493963468011316</v>
          </cell>
          <cell r="N16">
            <v>-39.781767494189808</v>
          </cell>
          <cell r="O16">
            <v>332.10455815315436</v>
          </cell>
          <cell r="P16">
            <v>85.493963468011316</v>
          </cell>
          <cell r="R16">
            <v>0</v>
          </cell>
          <cell r="S16">
            <v>19.770504961561528</v>
          </cell>
          <cell r="T16">
            <v>0</v>
          </cell>
          <cell r="U16">
            <v>0</v>
          </cell>
          <cell r="V16">
            <v>0</v>
          </cell>
          <cell r="X16">
            <v>-7743.6102792246302</v>
          </cell>
          <cell r="Y16">
            <v>-7743.6102792246302</v>
          </cell>
          <cell r="Z16">
            <v>-6839.079915726099</v>
          </cell>
          <cell r="AA16">
            <v>-4730.7743897955279</v>
          </cell>
          <cell r="AB16">
            <v>-7474.3234045024828</v>
          </cell>
          <cell r="AC16">
            <v>-9825.8870320193637</v>
          </cell>
        </row>
        <row r="17">
          <cell r="D17" t="str">
            <v>Gross profit</v>
          </cell>
          <cell r="F17">
            <v>-887.08588434515696</v>
          </cell>
          <cell r="G17">
            <v>1466.135075727565</v>
          </cell>
          <cell r="H17">
            <v>450.8248903106869</v>
          </cell>
          <cell r="I17">
            <v>-3144.8358234790503</v>
          </cell>
          <cell r="J17">
            <v>-1466.135075727565</v>
          </cell>
          <cell r="L17">
            <v>-1185.473292934199</v>
          </cell>
          <cell r="M17">
            <v>1466.135075727565</v>
          </cell>
          <cell r="N17">
            <v>450.8248903106869</v>
          </cell>
          <cell r="O17">
            <v>-3144.8358234790503</v>
          </cell>
          <cell r="P17">
            <v>-1466.135075727565</v>
          </cell>
          <cell r="R17">
            <v>0</v>
          </cell>
          <cell r="S17">
            <v>-298.38740858904202</v>
          </cell>
          <cell r="T17">
            <v>0</v>
          </cell>
          <cell r="U17">
            <v>0</v>
          </cell>
          <cell r="V17">
            <v>0</v>
          </cell>
          <cell r="X17">
            <v>95375.140058466917</v>
          </cell>
          <cell r="Y17">
            <v>95375.140058466917</v>
          </cell>
          <cell r="Z17">
            <v>81786.428225864132</v>
          </cell>
          <cell r="AA17">
            <v>81128</v>
          </cell>
          <cell r="AB17">
            <v>84702.396128417473</v>
          </cell>
          <cell r="AC17">
            <v>93045.400242602089</v>
          </cell>
        </row>
        <row r="18">
          <cell r="D18" t="str">
            <v>Share of operating results (net of tax) of JCE</v>
          </cell>
          <cell r="R18">
            <v>0</v>
          </cell>
          <cell r="U18">
            <v>0</v>
          </cell>
          <cell r="V18">
            <v>0</v>
          </cell>
          <cell r="X18">
            <v>5911.0332817033277</v>
          </cell>
          <cell r="Y18">
            <v>5911.0332817033277</v>
          </cell>
          <cell r="Z18">
            <v>9684.2602487909771</v>
          </cell>
          <cell r="AA18">
            <v>0</v>
          </cell>
          <cell r="AB18">
            <v>5730.3362083901502</v>
          </cell>
          <cell r="AC18">
            <v>8767.7994633964281</v>
          </cell>
        </row>
        <row r="19">
          <cell r="D19" t="str">
            <v>Share of changes in fair value of invt prop</v>
          </cell>
          <cell r="F19">
            <v>-647.90662388082274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-647.90662388082274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X19">
            <v>7488.436186076312</v>
          </cell>
          <cell r="Y19">
            <v>7488.436186076312</v>
          </cell>
          <cell r="Z19">
            <v>44862.50013946971</v>
          </cell>
          <cell r="AA19">
            <v>0</v>
          </cell>
          <cell r="AB19">
            <v>0</v>
          </cell>
          <cell r="AC19">
            <v>0</v>
          </cell>
        </row>
        <row r="20">
          <cell r="D20" t="str">
            <v>Share of results (net of income tax) of JCE</v>
          </cell>
          <cell r="F20">
            <v>-787.77415929877441</v>
          </cell>
          <cell r="G20">
            <v>0</v>
          </cell>
          <cell r="H20">
            <v>30.499470034757906</v>
          </cell>
          <cell r="I20">
            <v>-296.34232077755951</v>
          </cell>
          <cell r="J20">
            <v>0</v>
          </cell>
          <cell r="L20">
            <v>-787.76712622229388</v>
          </cell>
          <cell r="M20">
            <v>0</v>
          </cell>
          <cell r="N20">
            <v>30.499470034757906</v>
          </cell>
          <cell r="O20">
            <v>-296.34232077755951</v>
          </cell>
          <cell r="P20">
            <v>0</v>
          </cell>
          <cell r="R20">
            <v>0</v>
          </cell>
          <cell r="S20">
            <v>7.0330764805772716E-3</v>
          </cell>
          <cell r="T20">
            <v>0</v>
          </cell>
          <cell r="U20">
            <v>0</v>
          </cell>
          <cell r="V20">
            <v>0</v>
          </cell>
          <cell r="X20">
            <v>13399.467791763102</v>
          </cell>
          <cell r="Y20">
            <v>13399.467791763102</v>
          </cell>
          <cell r="Z20">
            <v>54546.760388260685</v>
          </cell>
          <cell r="AA20">
            <v>0</v>
          </cell>
          <cell r="AB20">
            <v>5730.3362083901502</v>
          </cell>
          <cell r="AC20">
            <v>8767.7994633964281</v>
          </cell>
        </row>
        <row r="21">
          <cell r="D21" t="str">
            <v>Changes in fair value of invt prop</v>
          </cell>
          <cell r="F21">
            <v>-68.845001804604181</v>
          </cell>
          <cell r="G21">
            <v>381.71414393942177</v>
          </cell>
          <cell r="H21">
            <v>168.47302131031029</v>
          </cell>
          <cell r="I21">
            <v>63.149911304206171</v>
          </cell>
          <cell r="J21">
            <v>-381.71414393942177</v>
          </cell>
          <cell r="L21">
            <v>-92.995348270500472</v>
          </cell>
          <cell r="M21">
            <v>381.71414393942177</v>
          </cell>
          <cell r="N21">
            <v>168.47302131031029</v>
          </cell>
          <cell r="O21">
            <v>63.149911304206171</v>
          </cell>
          <cell r="P21">
            <v>-381.71414393942177</v>
          </cell>
          <cell r="R21">
            <v>0</v>
          </cell>
          <cell r="S21">
            <v>-24.150346465896291</v>
          </cell>
          <cell r="T21">
            <v>0</v>
          </cell>
          <cell r="U21">
            <v>0</v>
          </cell>
          <cell r="V21">
            <v>0</v>
          </cell>
          <cell r="X21">
            <v>4429.0029221231998</v>
          </cell>
          <cell r="Y21">
            <v>4429.0029221231998</v>
          </cell>
          <cell r="Z21">
            <v>6415.0550436040066</v>
          </cell>
          <cell r="AA21">
            <v>21122</v>
          </cell>
          <cell r="AB21">
            <v>31653.240303885497</v>
          </cell>
          <cell r="AC21">
            <v>-1868.3992114044345</v>
          </cell>
        </row>
        <row r="22">
          <cell r="D22" t="str">
            <v>Breakdown: a) EQ damage est. improve</v>
          </cell>
          <cell r="R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51.348466952020324</v>
          </cell>
          <cell r="AA22">
            <v>9767.6835515640541</v>
          </cell>
          <cell r="AB22">
            <v>0</v>
          </cell>
          <cell r="AC22">
            <v>0</v>
          </cell>
        </row>
        <row r="23">
          <cell r="D23" t="str">
            <v xml:space="preserve">                      b) Future EQ rent loss revised</v>
          </cell>
          <cell r="R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0</v>
          </cell>
          <cell r="AA23">
            <v>7770.0268151714054</v>
          </cell>
          <cell r="AB23">
            <v>0</v>
          </cell>
          <cell r="AC23">
            <v>0</v>
          </cell>
        </row>
        <row r="24">
          <cell r="D24" t="str">
            <v xml:space="preserve">                      c) Valuation gain</v>
          </cell>
          <cell r="R24">
            <v>0</v>
          </cell>
          <cell r="U24">
            <v>0</v>
          </cell>
          <cell r="V24">
            <v>0</v>
          </cell>
          <cell r="X24">
            <v>9649.5098580499198</v>
          </cell>
          <cell r="Y24">
            <v>9649.5098580499198</v>
          </cell>
          <cell r="Z24">
            <v>14052.465068230415</v>
          </cell>
          <cell r="AA24">
            <v>3186.4463279882734</v>
          </cell>
          <cell r="AB24">
            <v>37232.960552795281</v>
          </cell>
          <cell r="AC24">
            <v>0</v>
          </cell>
        </row>
        <row r="25">
          <cell r="D25" t="str">
            <v xml:space="preserve">                     d) Capex (adj down in valuation) </v>
          </cell>
          <cell r="R25">
            <v>0</v>
          </cell>
          <cell r="U25">
            <v>0</v>
          </cell>
          <cell r="V25">
            <v>0</v>
          </cell>
          <cell r="X25">
            <v>-5167.9166668226298</v>
          </cell>
          <cell r="Y25">
            <v>-5167.9166668226298</v>
          </cell>
          <cell r="Z25">
            <v>-8301.2813189567223</v>
          </cell>
          <cell r="AA25">
            <v>-110.30006519959409</v>
          </cell>
          <cell r="AB25">
            <v>-5526.7861985358268</v>
          </cell>
          <cell r="AC25">
            <v>-2243.0761005858858</v>
          </cell>
        </row>
        <row r="26">
          <cell r="D26" t="str">
            <v xml:space="preserve">                     e) Rent levelling adjustment</v>
          </cell>
          <cell r="R26">
            <v>0</v>
          </cell>
          <cell r="U26">
            <v>0</v>
          </cell>
          <cell r="V26">
            <v>0</v>
          </cell>
          <cell r="X26">
            <v>-52.589716495363099</v>
          </cell>
          <cell r="Y26">
            <v>-52.589716495363099</v>
          </cell>
          <cell r="Z26">
            <v>636.6731738441847</v>
          </cell>
          <cell r="AA26">
            <v>502.47807479815089</v>
          </cell>
          <cell r="AB26">
            <v>-52.934050373961647</v>
          </cell>
          <cell r="AC26">
            <v>374.67688918145154</v>
          </cell>
        </row>
        <row r="27">
          <cell r="D27" t="str">
            <v xml:space="preserve">                      f) FX</v>
          </cell>
          <cell r="R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</row>
        <row r="28">
          <cell r="D28" t="str">
            <v>Non-operating income</v>
          </cell>
          <cell r="F28">
            <v>-1.2674039144273905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-1.4171291779033481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-0.1497252634759576</v>
          </cell>
          <cell r="T28">
            <v>0</v>
          </cell>
          <cell r="U28">
            <v>0</v>
          </cell>
          <cell r="V28">
            <v>0</v>
          </cell>
          <cell r="X28">
            <v>4.4661799911409603E-6</v>
          </cell>
          <cell r="Y28">
            <v>4.4661799911409603E-6</v>
          </cell>
          <cell r="Z28">
            <v>97.975460678487991</v>
          </cell>
          <cell r="AA28">
            <v>0</v>
          </cell>
          <cell r="AB28">
            <v>0</v>
          </cell>
          <cell r="AC28">
            <v>0</v>
          </cell>
        </row>
        <row r="29">
          <cell r="D29" t="str">
            <v>EBIT</v>
          </cell>
          <cell r="F29">
            <v>-1744.9724493629474</v>
          </cell>
          <cell r="G29">
            <v>1847.8492196669831</v>
          </cell>
          <cell r="H29">
            <v>649.79738165576418</v>
          </cell>
          <cell r="I29">
            <v>-3378.0282329524052</v>
          </cell>
          <cell r="J29">
            <v>-1847.8492196669831</v>
          </cell>
          <cell r="L29">
            <v>-2067.6528966048791</v>
          </cell>
          <cell r="M29">
            <v>1847.8492196669831</v>
          </cell>
          <cell r="N29">
            <v>649.79738165576418</v>
          </cell>
          <cell r="O29">
            <v>-3378.0282329524052</v>
          </cell>
          <cell r="P29">
            <v>-1847.8492196669831</v>
          </cell>
          <cell r="R29">
            <v>0</v>
          </cell>
          <cell r="S29">
            <v>-322.68044724193169</v>
          </cell>
          <cell r="T29">
            <v>0</v>
          </cell>
          <cell r="U29">
            <v>0</v>
          </cell>
          <cell r="V29">
            <v>0</v>
          </cell>
          <cell r="X29">
            <v>113203.61077681941</v>
          </cell>
          <cell r="Y29">
            <v>113203.61077681941</v>
          </cell>
          <cell r="Z29">
            <v>142846.21911840729</v>
          </cell>
          <cell r="AA29">
            <v>102250</v>
          </cell>
          <cell r="AB29">
            <v>122085.97264069311</v>
          </cell>
          <cell r="AC29">
            <v>99944.800494594077</v>
          </cell>
        </row>
        <row r="30">
          <cell r="D30" t="str">
            <v>Net finance costs</v>
          </cell>
          <cell r="F30">
            <v>133.40256079161736</v>
          </cell>
          <cell r="G30">
            <v>-227.74176886301393</v>
          </cell>
          <cell r="H30">
            <v>-65.575683029341235</v>
          </cell>
          <cell r="I30">
            <v>427.81973537148588</v>
          </cell>
          <cell r="J30">
            <v>227.74176886301393</v>
          </cell>
          <cell r="L30">
            <v>179.61135713520889</v>
          </cell>
          <cell r="M30">
            <v>-227.74176886301393</v>
          </cell>
          <cell r="N30">
            <v>-65.575683029341235</v>
          </cell>
          <cell r="O30">
            <v>427.81973537148588</v>
          </cell>
          <cell r="P30">
            <v>227.74176886301393</v>
          </cell>
          <cell r="R30">
            <v>0</v>
          </cell>
          <cell r="S30">
            <v>46.20879634359153</v>
          </cell>
          <cell r="T30">
            <v>0</v>
          </cell>
          <cell r="U30">
            <v>0</v>
          </cell>
          <cell r="V30">
            <v>0</v>
          </cell>
          <cell r="X30">
            <v>-11490.4969462725</v>
          </cell>
          <cell r="Y30">
            <v>-11490.4969462725</v>
          </cell>
          <cell r="Z30">
            <v>-12390.482290813503</v>
          </cell>
          <cell r="AA30">
            <v>-12602</v>
          </cell>
          <cell r="AB30">
            <v>-12320.565256534477</v>
          </cell>
          <cell r="AC30">
            <v>-12657.785888894772</v>
          </cell>
        </row>
        <row r="31">
          <cell r="D31" t="str">
            <v>Breakdown: a) Interest income</v>
          </cell>
          <cell r="R31">
            <v>0</v>
          </cell>
          <cell r="U31">
            <v>0</v>
          </cell>
          <cell r="V31">
            <v>0</v>
          </cell>
          <cell r="X31">
            <v>11.104132284612849</v>
          </cell>
          <cell r="Y31">
            <v>11.104132284612849</v>
          </cell>
          <cell r="Z31">
            <v>33.299378233066001</v>
          </cell>
          <cell r="AA31">
            <v>7.5592311350121815</v>
          </cell>
          <cell r="AB31">
            <v>9.9287894807454098</v>
          </cell>
          <cell r="AC31">
            <v>0</v>
          </cell>
        </row>
        <row r="32">
          <cell r="D32" t="str">
            <v xml:space="preserve">                    b) Amort. of transaction costs</v>
          </cell>
          <cell r="R32">
            <v>0</v>
          </cell>
          <cell r="U32">
            <v>0</v>
          </cell>
          <cell r="V32">
            <v>0</v>
          </cell>
          <cell r="X32">
            <v>-2063.7717554414576</v>
          </cell>
          <cell r="Y32">
            <v>-2063.7717554414576</v>
          </cell>
          <cell r="Z32">
            <v>-2069.0821184994757</v>
          </cell>
          <cell r="AA32">
            <v>-1824.1834118506388</v>
          </cell>
          <cell r="AB32">
            <v>-2040.6181565042818</v>
          </cell>
          <cell r="AC32">
            <v>-2133.3799295697349</v>
          </cell>
        </row>
        <row r="33">
          <cell r="D33" t="str">
            <v xml:space="preserve">                    c) Interest expense</v>
          </cell>
          <cell r="R33">
            <v>0</v>
          </cell>
          <cell r="U33">
            <v>0</v>
          </cell>
          <cell r="V33">
            <v>0</v>
          </cell>
          <cell r="X33">
            <v>-11699.795226757171</v>
          </cell>
          <cell r="Y33">
            <v>-11699.795226757171</v>
          </cell>
          <cell r="Z33">
            <v>-11985.194959718727</v>
          </cell>
          <cell r="AA33">
            <v>-13629.512412434004</v>
          </cell>
          <cell r="AB33">
            <v>-11714.662488797532</v>
          </cell>
          <cell r="AC33">
            <v>-12596.84653459593</v>
          </cell>
        </row>
        <row r="34">
          <cell r="D34" t="str">
            <v xml:space="preserve">                    d) Foreign exchange gain</v>
          </cell>
          <cell r="R34">
            <v>0</v>
          </cell>
          <cell r="U34">
            <v>0</v>
          </cell>
          <cell r="V34">
            <v>0</v>
          </cell>
          <cell r="X34">
            <v>349.4970709229982</v>
          </cell>
          <cell r="Y34">
            <v>349.4970709229982</v>
          </cell>
          <cell r="Z34">
            <v>-297.71840308703418</v>
          </cell>
          <cell r="AA34">
            <v>-0.26150919902543762</v>
          </cell>
          <cell r="AB34">
            <v>0</v>
          </cell>
          <cell r="AC34">
            <v>0</v>
          </cell>
        </row>
        <row r="35">
          <cell r="D35" t="str">
            <v xml:space="preserve">                    e) Changes in FV of fin deriv</v>
          </cell>
          <cell r="R35">
            <v>0</v>
          </cell>
          <cell r="U35">
            <v>0</v>
          </cell>
          <cell r="V35">
            <v>0</v>
          </cell>
          <cell r="X35">
            <v>1912.4673990441838</v>
          </cell>
          <cell r="Y35">
            <v>1912.4673990441838</v>
          </cell>
          <cell r="Z35">
            <v>1928.2138122586484</v>
          </cell>
          <cell r="AA35">
            <v>2844.875091303943</v>
          </cell>
          <cell r="AB35">
            <v>1424.7865992865918</v>
          </cell>
          <cell r="AC35">
            <v>2072.4405752708931</v>
          </cell>
        </row>
        <row r="36">
          <cell r="D36" t="str">
            <v>Profit before income tax</v>
          </cell>
          <cell r="F36">
            <v>-1611.5698885713064</v>
          </cell>
          <cell r="G36">
            <v>1620.1074508039601</v>
          </cell>
          <cell r="H36">
            <v>584.22169862641022</v>
          </cell>
          <cell r="I36">
            <v>-2950.2084975809266</v>
          </cell>
          <cell r="J36">
            <v>-1620.1074508039601</v>
          </cell>
          <cell r="L36">
            <v>-1888.0415394696756</v>
          </cell>
          <cell r="M36">
            <v>1620.1074508039601</v>
          </cell>
          <cell r="N36">
            <v>584.22169862641022</v>
          </cell>
          <cell r="O36">
            <v>-2950.2084975809266</v>
          </cell>
          <cell r="P36">
            <v>-1620.1074508039601</v>
          </cell>
          <cell r="R36">
            <v>0</v>
          </cell>
          <cell r="S36">
            <v>-276.47165089836926</v>
          </cell>
          <cell r="T36">
            <v>0</v>
          </cell>
          <cell r="U36">
            <v>0</v>
          </cell>
          <cell r="V36">
            <v>0</v>
          </cell>
          <cell r="X36">
            <v>101713.11383054691</v>
          </cell>
          <cell r="Y36">
            <v>101713.11383054691</v>
          </cell>
          <cell r="Z36">
            <v>130455.73682759379</v>
          </cell>
          <cell r="AA36">
            <v>89648</v>
          </cell>
          <cell r="AB36">
            <v>109765.40738415864</v>
          </cell>
          <cell r="AC36">
            <v>87287.014605699311</v>
          </cell>
        </row>
        <row r="37">
          <cell r="D37" t="str">
            <v>Income tax expense</v>
          </cell>
          <cell r="F37">
            <v>44.292362397019133</v>
          </cell>
          <cell r="G37">
            <v>-171.59245321015078</v>
          </cell>
          <cell r="H37">
            <v>-37.527096105672172</v>
          </cell>
          <cell r="I37">
            <v>119.9118877139922</v>
          </cell>
          <cell r="J37">
            <v>171.59245321015078</v>
          </cell>
          <cell r="L37">
            <v>62.495474249214567</v>
          </cell>
          <cell r="M37">
            <v>-171.59245321015078</v>
          </cell>
          <cell r="N37">
            <v>-37.527096105672172</v>
          </cell>
          <cell r="O37">
            <v>119.9118877139922</v>
          </cell>
          <cell r="P37">
            <v>171.59245321015078</v>
          </cell>
          <cell r="R37">
            <v>0</v>
          </cell>
          <cell r="S37">
            <v>18.203111852195434</v>
          </cell>
          <cell r="T37">
            <v>0</v>
          </cell>
          <cell r="U37">
            <v>0</v>
          </cell>
          <cell r="V37">
            <v>0</v>
          </cell>
          <cell r="X37">
            <v>-5403.6020068793396</v>
          </cell>
          <cell r="Y37">
            <v>-5403.6020068793396</v>
          </cell>
          <cell r="Z37">
            <v>-4309.122954715891</v>
          </cell>
          <cell r="AA37">
            <v>-9495</v>
          </cell>
          <cell r="AB37">
            <v>-7050.7086636258919</v>
          </cell>
          <cell r="AC37">
            <v>-3547.8003344070817</v>
          </cell>
        </row>
        <row r="38">
          <cell r="D38" t="str">
            <v>Breakdown: a) Current Tax</v>
          </cell>
          <cell r="R38">
            <v>0</v>
          </cell>
          <cell r="U38">
            <v>0</v>
          </cell>
          <cell r="V38">
            <v>0</v>
          </cell>
          <cell r="X38">
            <v>-2631.3739728836413</v>
          </cell>
          <cell r="Y38">
            <v>-2631.3739728836413</v>
          </cell>
          <cell r="Z38">
            <v>-4224.2112415135089</v>
          </cell>
          <cell r="AA38">
            <v>-3460.121697738603</v>
          </cell>
          <cell r="AB38">
            <v>-2482.8940361112559</v>
          </cell>
          <cell r="AC38">
            <v>0</v>
          </cell>
        </row>
        <row r="39">
          <cell r="D39" t="str">
            <v xml:space="preserve">                    b) Deferred Tax</v>
          </cell>
          <cell r="R39">
            <v>0</v>
          </cell>
          <cell r="U39">
            <v>0</v>
          </cell>
          <cell r="V39">
            <v>0</v>
          </cell>
          <cell r="X39">
            <v>-2772.2287082054904</v>
          </cell>
          <cell r="Y39">
            <v>-2772.2287082054904</v>
          </cell>
          <cell r="Z39">
            <v>-84.911713202382089</v>
          </cell>
          <cell r="AA39">
            <v>-6035.1368088475356</v>
          </cell>
          <cell r="AB39">
            <v>-4567.8146275146364</v>
          </cell>
          <cell r="AC39">
            <v>-3547.8003344070817</v>
          </cell>
        </row>
        <row r="40">
          <cell r="D40" t="str">
            <v>Profit after income tax, before MI</v>
          </cell>
          <cell r="F40">
            <v>-1567.2775261742936</v>
          </cell>
          <cell r="G40">
            <v>1448.5149975938111</v>
          </cell>
          <cell r="H40">
            <v>546.6946025207435</v>
          </cell>
          <cell r="I40">
            <v>-2830.2966098669276</v>
          </cell>
          <cell r="J40">
            <v>-1448.5149975938111</v>
          </cell>
          <cell r="L40">
            <v>-1825.5460652204638</v>
          </cell>
          <cell r="M40">
            <v>1448.5149975938111</v>
          </cell>
          <cell r="N40">
            <v>546.6946025207435</v>
          </cell>
          <cell r="O40">
            <v>-2830.2966098669276</v>
          </cell>
          <cell r="P40">
            <v>-1448.5149975938111</v>
          </cell>
          <cell r="R40">
            <v>0</v>
          </cell>
          <cell r="S40">
            <v>-258.26853904617019</v>
          </cell>
          <cell r="T40">
            <v>0</v>
          </cell>
          <cell r="U40">
            <v>0</v>
          </cell>
          <cell r="V40">
            <v>0</v>
          </cell>
          <cell r="X40">
            <v>96309.511823667563</v>
          </cell>
          <cell r="Y40">
            <v>96309.511823667563</v>
          </cell>
          <cell r="Z40">
            <v>126146.6138728779</v>
          </cell>
          <cell r="AA40">
            <v>80153</v>
          </cell>
          <cell r="AB40">
            <v>102714.69872053275</v>
          </cell>
          <cell r="AC40">
            <v>83739.214271292236</v>
          </cell>
        </row>
        <row r="41">
          <cell r="D41" t="str">
            <v>Non-controlling interests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X41">
            <v>1.0636402294039701E-6</v>
          </cell>
          <cell r="Y41">
            <v>1.0636402294039701E-6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D42" t="str">
            <v>PATMI</v>
          </cell>
          <cell r="F42">
            <v>-1567.2775261742936</v>
          </cell>
          <cell r="G42">
            <v>1448.5149975938111</v>
          </cell>
          <cell r="H42">
            <v>546.6946025207435</v>
          </cell>
          <cell r="I42">
            <v>-2830.2966098669276</v>
          </cell>
          <cell r="J42">
            <v>-1448.5149975938111</v>
          </cell>
          <cell r="L42">
            <v>-1825.5460652204638</v>
          </cell>
          <cell r="M42">
            <v>1448.5149975938111</v>
          </cell>
          <cell r="N42">
            <v>546.6946025207435</v>
          </cell>
          <cell r="O42">
            <v>-2830.2966098669276</v>
          </cell>
          <cell r="P42">
            <v>-1448.5149975938111</v>
          </cell>
          <cell r="R42">
            <v>0</v>
          </cell>
          <cell r="S42">
            <v>-258.26853904617019</v>
          </cell>
          <cell r="T42">
            <v>0</v>
          </cell>
          <cell r="U42">
            <v>0</v>
          </cell>
          <cell r="V42">
            <v>0</v>
          </cell>
          <cell r="X42">
            <v>96309.511824731206</v>
          </cell>
          <cell r="Y42">
            <v>96309.511824731206</v>
          </cell>
          <cell r="Z42">
            <v>126146.6138728779</v>
          </cell>
          <cell r="AA42">
            <v>80153</v>
          </cell>
          <cell r="AB42">
            <v>102714.69872053275</v>
          </cell>
          <cell r="AC42">
            <v>83739.214271292236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ver"/>
      <sheetName val="TOC"/>
      <sheetName val="1.Trial Balance"/>
      <sheetName val="Sheet2"/>
      <sheetName val="2.BS"/>
      <sheetName val="3.IS"/>
      <sheetName val="4.FFO Detail "/>
      <sheetName val="5.Equity In Earnings"/>
      <sheetName val="6.Equity In FFO"/>
      <sheetName val="O-1 Investment in Real Estate-j"/>
      <sheetName val="O-2 Net Operating Income (NOI)"/>
      <sheetName val="Account Mapping"/>
    </sheetNames>
    <sheetDataSet>
      <sheetData sheetId="0"/>
      <sheetData sheetId="1"/>
      <sheetData sheetId="2"/>
      <sheetData sheetId="3">
        <row r="119">
          <cell r="B119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Record"/>
      <sheetName val="Global"/>
      <sheetName val="Currency"/>
      <sheetName val="Methods"/>
      <sheetName val="S"/>
      <sheetName val="SH"/>
      <sheetName val="E"/>
      <sheetName val="EH"/>
      <sheetName val="CEH"/>
      <sheetName val="A"/>
      <sheetName val="AH"/>
      <sheetName val="CAH"/>
      <sheetName val="C1"/>
      <sheetName val="C1H"/>
      <sheetName val="C2"/>
      <sheetName val="C2H"/>
      <sheetName val="CC2H"/>
      <sheetName val="C3"/>
      <sheetName val="C3H"/>
      <sheetName val="CC3H"/>
      <sheetName val="C4"/>
      <sheetName val="C4H"/>
      <sheetName val="MemberList"/>
      <sheetName val="Op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2">
          <cell r="A2" t="str">
            <v>Asset</v>
          </cell>
          <cell r="E2" t="str">
            <v>Entity</v>
          </cell>
          <cell r="F2" t="str">
            <v>Static</v>
          </cell>
          <cell r="H2" t="str">
            <v>MTD</v>
          </cell>
          <cell r="I2" t="str">
            <v>Periodic</v>
          </cell>
        </row>
        <row r="3">
          <cell r="A3" t="str">
            <v>Liability</v>
          </cell>
          <cell r="E3" t="str">
            <v>Account</v>
          </cell>
          <cell r="F3" t="str">
            <v>Dynamic</v>
          </cell>
          <cell r="H3" t="str">
            <v>QTD</v>
          </cell>
          <cell r="I3" t="str">
            <v>YTD</v>
          </cell>
        </row>
        <row r="4">
          <cell r="A4" t="str">
            <v>Revenue</v>
          </cell>
          <cell r="E4" t="str">
            <v>Custom1</v>
          </cell>
          <cell r="H4" t="str">
            <v>HYTD</v>
          </cell>
        </row>
        <row r="5">
          <cell r="A5" t="str">
            <v>Expense</v>
          </cell>
          <cell r="E5" t="str">
            <v>Custom2</v>
          </cell>
          <cell r="H5" t="str">
            <v>YTD</v>
          </cell>
        </row>
        <row r="6">
          <cell r="A6" t="str">
            <v>Flow</v>
          </cell>
          <cell r="E6" t="str">
            <v>Custom3</v>
          </cell>
          <cell r="F6" t="str">
            <v>M</v>
          </cell>
        </row>
        <row r="7">
          <cell r="A7" t="str">
            <v>Balance</v>
          </cell>
          <cell r="E7" t="str">
            <v>Custom4</v>
          </cell>
          <cell r="F7" t="str">
            <v>D</v>
          </cell>
        </row>
        <row r="8">
          <cell r="A8" t="str">
            <v>BalanceRecurring</v>
          </cell>
          <cell r="E8" t="str">
            <v>Value</v>
          </cell>
          <cell r="H8" t="str">
            <v>No</v>
          </cell>
        </row>
        <row r="9">
          <cell r="A9" t="str">
            <v>CurrencyRate</v>
          </cell>
          <cell r="E9" t="str">
            <v>Scenario</v>
          </cell>
          <cell r="H9" t="str">
            <v>Limited</v>
          </cell>
        </row>
        <row r="10">
          <cell r="A10" t="str">
            <v>Dynamic</v>
          </cell>
          <cell r="E10" t="str">
            <v>Period</v>
          </cell>
          <cell r="H10" t="str">
            <v>Full</v>
          </cell>
        </row>
        <row r="11">
          <cell r="A11" t="str">
            <v>GroupLabel</v>
          </cell>
          <cell r="E11" t="str">
            <v>View</v>
          </cell>
        </row>
        <row r="12">
          <cell r="E12" t="str">
            <v>Year</v>
          </cell>
        </row>
        <row r="13">
          <cell r="E13" t="str">
            <v>ICP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RF"/>
      <sheetName val="Depr by Category"/>
      <sheetName val="2002 Adds by Category"/>
      <sheetName val="Ret by Property"/>
      <sheetName val="Book Basis"/>
      <sheetName val="Book Ret by Property"/>
      <sheetName val="Sheet1"/>
      <sheetName val="Depr by Project"/>
      <sheetName val="Option"/>
      <sheetName val="Depr_by_Category"/>
      <sheetName val="2002_Adds_by_Category"/>
      <sheetName val="Ret_by_Property"/>
      <sheetName val="Book_Basis"/>
      <sheetName val="Book_Ret_by_Property"/>
      <sheetName val="Depr_by_Project"/>
      <sheetName val="Depr_by_Category1"/>
      <sheetName val="2002_Adds_by_Category1"/>
      <sheetName val="Ret_by_Property1"/>
      <sheetName val="Book_Basis1"/>
      <sheetName val="Book_Ret_by_Property1"/>
      <sheetName val="Depr_by_Projec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</row>
        <row r="2">
          <cell r="A2">
            <v>1</v>
          </cell>
          <cell r="B2">
            <v>0.1875</v>
          </cell>
          <cell r="C2">
            <v>0.1875</v>
          </cell>
          <cell r="D2">
            <v>0.1875</v>
          </cell>
          <cell r="E2">
            <v>0.1875</v>
          </cell>
          <cell r="F2">
            <v>0.1875</v>
          </cell>
          <cell r="G2">
            <v>0.1875</v>
          </cell>
          <cell r="H2">
            <v>0.1875</v>
          </cell>
          <cell r="I2">
            <v>0.1875</v>
          </cell>
        </row>
        <row r="3">
          <cell r="A3">
            <v>2</v>
          </cell>
          <cell r="C3">
            <v>0.1741</v>
          </cell>
          <cell r="D3">
            <v>0.1741</v>
          </cell>
          <cell r="E3">
            <v>0.1741</v>
          </cell>
          <cell r="F3">
            <v>0.1741</v>
          </cell>
          <cell r="G3">
            <v>0.1741</v>
          </cell>
          <cell r="H3">
            <v>0.1741</v>
          </cell>
          <cell r="I3">
            <v>0.1741</v>
          </cell>
        </row>
        <row r="4">
          <cell r="A4">
            <v>3</v>
          </cell>
          <cell r="D4">
            <v>0.1368</v>
          </cell>
          <cell r="E4">
            <v>0.1368</v>
          </cell>
          <cell r="F4">
            <v>0.1368</v>
          </cell>
          <cell r="G4">
            <v>0.1368</v>
          </cell>
          <cell r="H4">
            <v>0.1368</v>
          </cell>
          <cell r="I4">
            <v>0.1368</v>
          </cell>
        </row>
        <row r="5">
          <cell r="A5">
            <v>4</v>
          </cell>
          <cell r="E5">
            <v>0.1216</v>
          </cell>
          <cell r="F5">
            <v>0.1216</v>
          </cell>
          <cell r="G5">
            <v>0.1216</v>
          </cell>
          <cell r="H5">
            <v>0.1216</v>
          </cell>
          <cell r="I5">
            <v>0.1216</v>
          </cell>
        </row>
        <row r="6">
          <cell r="A6">
            <v>5</v>
          </cell>
          <cell r="F6">
            <v>0.1216</v>
          </cell>
          <cell r="G6">
            <v>0.1216</v>
          </cell>
          <cell r="H6">
            <v>0.1216</v>
          </cell>
          <cell r="I6">
            <v>0.1216</v>
          </cell>
        </row>
        <row r="7">
          <cell r="A7">
            <v>6</v>
          </cell>
          <cell r="G7">
            <v>0.1216</v>
          </cell>
          <cell r="H7">
            <v>0.1216</v>
          </cell>
          <cell r="I7">
            <v>0.1216</v>
          </cell>
        </row>
        <row r="8">
          <cell r="A8">
            <v>7</v>
          </cell>
          <cell r="H8">
            <v>0.1216</v>
          </cell>
          <cell r="I8">
            <v>0.1216</v>
          </cell>
        </row>
        <row r="9">
          <cell r="A9">
            <v>8</v>
          </cell>
          <cell r="I9">
            <v>1.52E-2</v>
          </cell>
        </row>
        <row r="10">
          <cell r="B10">
            <v>0.1875</v>
          </cell>
          <cell r="C10">
            <v>0.36160000000000003</v>
          </cell>
          <cell r="D10">
            <v>0.49840000000000007</v>
          </cell>
          <cell r="E10">
            <v>0.62000000000000011</v>
          </cell>
          <cell r="F10">
            <v>0.74160000000000015</v>
          </cell>
          <cell r="G10">
            <v>0.86320000000000019</v>
          </cell>
          <cell r="H10">
            <v>0.98480000000000023</v>
          </cell>
          <cell r="I10">
            <v>1.0000000000000002</v>
          </cell>
        </row>
      </sheetData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nual"/>
      <sheetName val="cover"/>
      <sheetName val="New PRC_BS Trend"/>
      <sheetName val="New PRC_BS Trend (2)"/>
      <sheetName val="New PRC_BS PreTrend"/>
      <sheetName val="New PRC IS_Trend"/>
      <sheetName val="IFRS IS_Trend"/>
      <sheetName val="Indirect Cashflow"/>
      <sheetName val="G&amp;A by Co"/>
      <sheetName val="G&amp;A by Dept"/>
      <sheetName val="Q201"/>
      <sheetName val="Property NOI"/>
      <sheetName val="EntityList"/>
      <sheetName val="Property List"/>
      <sheetName val="parameter"/>
      <sheetName val="CMC Dept List"/>
      <sheetName val="COA"/>
    </sheetNames>
    <sheetDataSet>
      <sheetData sheetId="0" refreshError="1"/>
      <sheetData sheetId="1" refreshError="1"/>
      <sheetData sheetId="2">
        <row r="24">
          <cell r="E24">
            <v>1</v>
          </cell>
        </row>
        <row r="65">
          <cell r="D65" t="str">
            <v>Scenario#ACTUAL; Year#2012;Period#FM11;Value#&lt;Entity Currency&gt;;View#YTD;Custom1#TB;Custom3#Topc3;ICP#[ICP TOP]</v>
          </cell>
        </row>
        <row r="66">
          <cell r="D66" t="str">
            <v>Scenario#ACTUAL; Year#2012;Period#FM10;Value#&lt;Entity Currency&gt;;View#YTD;Custom1#TB;Custom3#Topc3;ICP#[ICP TOP]</v>
          </cell>
        </row>
        <row r="67">
          <cell r="D67" t="str">
            <v>Scenario#ACTUAL; Year#2012;Period#FM11;Value#&lt;Entity Currency&gt;;View#Periodic;Custom1#TB;Custom3#Topc3;ICP#[ICP TOP]</v>
          </cell>
        </row>
        <row r="68">
          <cell r="D68" t="str">
            <v>Scenario#ACTUAL; Year#2012;Period#FM10;Value#&lt;Entity Currency&gt;;View#Periodic;Custom1#TB;Custom3#Topc3;ICP#[ICP TOP]</v>
          </cell>
        </row>
        <row r="69">
          <cell r="D69" t="str">
            <v>Scenario#DIM; Year#2012;Period#FM11;Value#&lt;Entity Currency&gt;;View#QTD;Custom1#TB;Custom3#Topc3;ICP#[ICP TOP]</v>
          </cell>
        </row>
        <row r="70">
          <cell r="D70" t="str">
            <v>Scenario#ACTUAL; Year#2012;Period#FM11;Value#&lt;Entity Currency&gt;;View#QTD;Custom1#TB;Custom3#Topc3;ICP#[ICP TOP]</v>
          </cell>
        </row>
        <row r="71">
          <cell r="D71" t="str">
            <v>Scenario#ACTUAL; Year#2012;Period#FM09;Value#&lt;Entity Currency&gt;;View#QTD;Custom1#TB;Custom3#Topc3;ICP#[ICP TOP]</v>
          </cell>
        </row>
        <row r="72">
          <cell r="D72" t="str">
            <v>Scenario#DIM; Year#2012;Period#FM10;Value#&lt;Entity Currency&gt;;View#YTD;Custom1#TB;Custom3#Topc3;ICP#[ICP TOP]</v>
          </cell>
        </row>
        <row r="73">
          <cell r="D73" t="str">
            <v>Scenario#DIM; Year#2012;Period#FM10;Value#&lt;Entity Currency&gt;;View#Periodic;Custom1#TB;Custom3#Topc3;ICP#[ICP TOP]</v>
          </cell>
        </row>
        <row r="74">
          <cell r="D74" t="str">
            <v>Scenario#DIM; Year#2012;Period#FM09;Value#&lt;Entity Currency&gt;;View#QTD;Custom1#TB;Custom3#Topc3;ICP#[ICP TOP]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>
        <row r="3">
          <cell r="G3">
            <v>1</v>
          </cell>
        </row>
      </sheetData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Act&gt;"/>
      <sheetName val="Sheet2"/>
      <sheetName val="Changes (010817)"/>
      <sheetName val="Chia (Jul'17) Adj"/>
      <sheetName val="Japan (Jul'17) Adj"/>
      <sheetName val="DATA_FIN_HIS"/>
      <sheetName val="DATA_FIN_FCT"/>
      <sheetName val="DATA_FIN_1QFct"/>
      <sheetName val="DATA_FIN_B18"/>
      <sheetName val="CHECKS"/>
      <sheetName val="DATA_OPS_Act"/>
      <sheetName val="Core ADJ"/>
      <sheetName val="FV"/>
      <sheetName val="FEES+AUM"/>
      <sheetName val="Rolling Instructions"/>
      <sheetName val="Control Panel"/>
      <sheetName val="Period"/>
      <sheetName val="FX"/>
      <sheetName val="&lt;FIN SUMM&gt;"/>
      <sheetName val="PPT&gt;&gt;&gt;"/>
      <sheetName val="&lt;FIN&gt;"/>
      <sheetName val="&lt;FIN QoQ&gt;"/>
      <sheetName val="&lt;FIN QoQ&gt; vs B18"/>
      <sheetName val="Pro-rata NOI"/>
      <sheetName val="Pro rata IS info"/>
      <sheetName val="&lt;Ops&gt;"/>
      <sheetName val="&lt;Devt&gt;"/>
      <sheetName val="&lt;Devt&gt; backup"/>
      <sheetName val="&lt;Devt YTD&gt;"/>
      <sheetName val="&lt;Devt&gt; back-up"/>
      <sheetName val="&lt;Ops Fct Quarterly&gt;"/>
      <sheetName val="&lt;Devt&gt; YTD workings"/>
      <sheetName val="&lt;Ops Fct&gt;"/>
      <sheetName val="&lt;R&amp;O&gt;"/>
      <sheetName val="&lt;G&amp;A Assessment&gt;"/>
      <sheetName val="ROE Workings"/>
      <sheetName val="&lt;FIN YTD&gt;"/>
      <sheetName val="&lt;FIN&gt; YTD workings"/>
      <sheetName val="&lt;Fund&gt;"/>
      <sheetName val="&lt;Fund&gt; YTD workings"/>
      <sheetName val="Fund Fees Forecast"/>
      <sheetName val="Fund Fees 1QFct"/>
      <sheetName val="Fund Fees Actual"/>
      <sheetName val="Fund Fees B18"/>
      <sheetName val="&lt;FIN KPI&gt;"/>
      <sheetName val="ROE (Ann) Workings"/>
      <sheetName val="&lt;FIN&gt; vs B17"/>
      <sheetName val="&lt;FIN&gt; vs Fct"/>
      <sheetName val="&lt;FIN&gt; china"/>
      <sheetName val="Data Source&gt;&gt;&gt;"/>
      <sheetName val="US Cashflow Adj (190617)"/>
      <sheetName val="DATA_OPS_Fct"/>
      <sheetName val="DATA_OPS_1QFct"/>
      <sheetName val="DATA_OPS_B18"/>
      <sheetName val="FEES"/>
      <sheetName val="Comp B18"/>
      <sheetName val="Comp 3QACT"/>
      <sheetName val="PREV_VER"/>
      <sheetName val="vs Prev Ver"/>
      <sheetName val="DATA_FIN_FEB"/>
      <sheetName val="DATA_FIN_B17"/>
      <sheetName val="&lt;FX&gt;"/>
      <sheetName val="B17 FV"/>
      <sheetName val="Devt Targ"/>
      <sheetName val="&lt;China QoQ&gt;"/>
      <sheetName val="INFO&gt;&gt;&gt;"/>
      <sheetName val="Instructions"/>
      <sheetName val="Definitions"/>
      <sheetName val="Changes"/>
      <sheetName val="Guidelines"/>
      <sheetName val="Comparisons&gt;&gt;&gt;"/>
      <sheetName val="Grp Comments"/>
      <sheetName val="&lt;Flash Grp&gt;"/>
      <sheetName val="&lt;Flash&gt;_Chn"/>
      <sheetName val="&lt;Flash Jpn&gt;"/>
      <sheetName val="&lt;Flash Brz&gt;"/>
      <sheetName val="&lt;Flash US&gt;"/>
      <sheetName val="&lt;FIN&gt; vs 3-YR FCT"/>
      <sheetName val="&lt;FIN&gt; vs BASE"/>
      <sheetName val="Sheet1"/>
      <sheetName val="List_Of_CoBuAcc"/>
      <sheetName val="LOE"/>
      <sheetName val="FED DEPR"/>
      <sheetName val="Macro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41">
          <cell r="H41" t="str">
            <v>Actual</v>
          </cell>
        </row>
        <row r="42">
          <cell r="H42" t="str">
            <v>Forecast</v>
          </cell>
        </row>
      </sheetData>
      <sheetData sheetId="16" refreshError="1">
        <row r="5">
          <cell r="AR5" t="str">
            <v>Q1FY16</v>
          </cell>
        </row>
        <row r="6">
          <cell r="AR6" t="str">
            <v>Q2FY16</v>
          </cell>
        </row>
        <row r="7">
          <cell r="AR7" t="str">
            <v>Q3FY16</v>
          </cell>
        </row>
        <row r="8">
          <cell r="AR8" t="str">
            <v>Q4FY16</v>
          </cell>
        </row>
        <row r="9">
          <cell r="AR9" t="str">
            <v>Q1FY17</v>
          </cell>
        </row>
        <row r="10">
          <cell r="AR10" t="str">
            <v>Q2FY17</v>
          </cell>
        </row>
        <row r="11">
          <cell r="AR11" t="str">
            <v>Q3FY17</v>
          </cell>
        </row>
        <row r="12">
          <cell r="AR12" t="str">
            <v>Q4FY17</v>
          </cell>
        </row>
        <row r="13">
          <cell r="AR13" t="str">
            <v>Q1FY18</v>
          </cell>
        </row>
        <row r="14">
          <cell r="AR14" t="str">
            <v>Q2FY18</v>
          </cell>
        </row>
        <row r="15">
          <cell r="AR15" t="str">
            <v>Q3FY18</v>
          </cell>
        </row>
        <row r="16">
          <cell r="AR16" t="str">
            <v>Q4FY18</v>
          </cell>
        </row>
        <row r="17">
          <cell r="AR17" t="str">
            <v>Q1FY19</v>
          </cell>
        </row>
        <row r="18">
          <cell r="AR18" t="str">
            <v>Q2FY19</v>
          </cell>
        </row>
        <row r="19">
          <cell r="AR19" t="str">
            <v>Q3FY19</v>
          </cell>
        </row>
        <row r="20">
          <cell r="AR20" t="str">
            <v>Q4FY19</v>
          </cell>
        </row>
        <row r="21">
          <cell r="AR21" t="str">
            <v>Q1FY20</v>
          </cell>
        </row>
        <row r="22">
          <cell r="AR22" t="str">
            <v>Q2FY20</v>
          </cell>
        </row>
        <row r="23">
          <cell r="AR23" t="str">
            <v>Q3FY20</v>
          </cell>
        </row>
        <row r="24">
          <cell r="AR24" t="str">
            <v>Q4FY20</v>
          </cell>
        </row>
        <row r="25">
          <cell r="AR25" t="str">
            <v>Q1FY21</v>
          </cell>
        </row>
        <row r="26">
          <cell r="AR26" t="str">
            <v>Q2FY21</v>
          </cell>
        </row>
        <row r="27">
          <cell r="AR27" t="str">
            <v>Q3FY21</v>
          </cell>
        </row>
        <row r="28">
          <cell r="AR28" t="str">
            <v>Q4FY21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 "/>
      <sheetName val="PL"/>
      <sheetName val="U 19B vs 18A"/>
      <sheetName val="U 18B vs 18F"/>
      <sheetName val="U 18Prior M vs C"/>
      <sheetName val="U 18Mid vs C"/>
      <sheetName val="U 18F vs 17A"/>
      <sheetName val="Pr A"/>
      <sheetName val="Pr A (Yr)"/>
      <sheetName val="Chart"/>
      <sheetName val="PATMI"/>
      <sheetName val="FMV b"/>
      <sheetName val="Dev b"/>
      <sheetName val="PATMI ex b"/>
      <sheetName val="Fee b"/>
      <sheetName val="Pr Q"/>
      <sheetName val="Pr Q Paste"/>
      <sheetName val="19B vs 18F "/>
      <sheetName val="18Prior M vs C"/>
      <sheetName val="18Mid vs C"/>
      <sheetName val="18F vs 17A"/>
      <sheetName val="Tech"/>
      <sheetName val="Checks"/>
      <sheetName val="Fee"/>
      <sheetName val="Fee Var"/>
      <sheetName val="Fee sum"/>
      <sheetName val="Dev Fee E"/>
      <sheetName val="Dev Fee P"/>
      <sheetName val="IM Fee E"/>
      <sheetName val="IM Fee P"/>
      <sheetName val="Timing"/>
      <sheetName val="Dev list J"/>
      <sheetName val="Dev list U"/>
      <sheetName val="Inv"/>
      <sheetName val="BS Sch amoti"/>
      <sheetName val="JDV,JDV2 rd"/>
      <sheetName val="Inv Sum"/>
      <sheetName val="Graph"/>
      <sheetName val="Graph D"/>
      <sheetName val="CF&amp;BS Sum J"/>
      <sheetName val="CF&amp;BS Sum J Yr"/>
      <sheetName val="CF&amp;BS Sum U Yr"/>
      <sheetName val="AFS J"/>
      <sheetName val="AFS U"/>
      <sheetName val="FS E"/>
      <sheetName val="AFS J (Pro-rata)"/>
      <sheetName val="3Year (Yr)"/>
      <sheetName val="3Year"/>
      <sheetName val="Inp"/>
      <sheetName val="FS J (Pro-rata)"/>
      <sheetName val="JDV3 JCE100%"/>
      <sheetName val="FS U (Pro-rata)"/>
      <sheetName val="FS U"/>
      <sheetName val="FS J"/>
      <sheetName val="AFS U (Pro-rata)"/>
      <sheetName val="Fund Fees"/>
      <sheetName val="18B vs 18F"/>
      <sheetName val="Comp"/>
      <sheetName val="FS Acu"/>
      <sheetName val="Monoful"/>
      <sheetName val="Cold storage"/>
      <sheetName val="CJ LPS"/>
      <sheetName val="JIH"/>
      <sheetName val="CJ2"/>
      <sheetName val="JLP1-3 C"/>
      <sheetName val="JLP1-3On+Dis"/>
      <sheetName val="JLP1-3On"/>
      <sheetName val="JLP1-3 Dis"/>
      <sheetName val="JLP1-3Off"/>
      <sheetName val="JLP1-3On E"/>
      <sheetName val="JLP1-3On Aq"/>
      <sheetName val="LY C"/>
      <sheetName val="LY JCE (Pro-rata)"/>
      <sheetName val="LY JCE100%"/>
      <sheetName val="LY On"/>
      <sheetName val="LY Off"/>
      <sheetName val="LY Inv"/>
      <sheetName val="JDV C"/>
      <sheetName val="JDV JCE (Pro-rata)"/>
      <sheetName val="JDV JCE100%"/>
      <sheetName val="JDV On"/>
      <sheetName val="JDV Off"/>
      <sheetName val="JDV Ad"/>
      <sheetName val="JDV Inv"/>
      <sheetName val="JDV2 C"/>
      <sheetName val="JDV2 JCE (Pro-rata)"/>
      <sheetName val="JDV2 JCE100%"/>
      <sheetName val="JDV2 On"/>
      <sheetName val="JDV2 Off"/>
      <sheetName val="JDV2 Ad"/>
      <sheetName val="JDV2 Inv"/>
      <sheetName val="JDV3 C"/>
      <sheetName val="JDV3 JCE (Pro-rata)"/>
      <sheetName val="JDV3 On"/>
      <sheetName val="JDV3 Off"/>
      <sheetName val="JDV3 Inv"/>
      <sheetName val="AMC ttl"/>
      <sheetName val="AMC KK"/>
      <sheetName val="AMC KK E"/>
      <sheetName val="AMC JA"/>
      <sheetName val="AMC JA E"/>
      <sheetName val="AMC ML"/>
      <sheetName val="IMG"/>
      <sheetName val="JLP4 100+ichi"/>
      <sheetName val="JLP4 100 C"/>
      <sheetName val="JLP4 100 On"/>
      <sheetName val="JLP4 100 Off"/>
      <sheetName val="JLP4 ich C"/>
      <sheetName val="JLP4 ich JCE (Pro-rata)"/>
      <sheetName val="JLP4 ich JCE100%"/>
      <sheetName val="GC"/>
      <sheetName val="SPSG Ad"/>
      <sheetName val="Data&gt;"/>
      <sheetName val="USD"/>
      <sheetName val="Sheet1"/>
      <sheetName val="JIH1"/>
      <sheetName val="JIH2"/>
      <sheetName val="JIH3"/>
      <sheetName val="JIH4"/>
      <sheetName val="JIH5"/>
      <sheetName val="smv18"/>
      <sheetName val="smv33"/>
      <sheetName val="smv20"/>
      <sheetName val="smv8"/>
      <sheetName val="smv9"/>
      <sheetName val="smv10"/>
      <sheetName val="smv14"/>
      <sheetName val="smv16"/>
      <sheetName val="smv15"/>
      <sheetName val="smv11"/>
      <sheetName val="smv12"/>
      <sheetName val="smv13"/>
      <sheetName val="smv21"/>
      <sheetName val="smv22"/>
      <sheetName val="BSFV"/>
      <sheetName val="LYFV"/>
      <sheetName val="JDVFV"/>
      <sheetName val="JDV2FV"/>
      <sheetName val="smv19"/>
      <sheetName val="smv3"/>
      <sheetName val="smv6"/>
      <sheetName val="smv7"/>
      <sheetName val="smv1"/>
      <sheetName val="smv2"/>
      <sheetName val="SMV"/>
      <sheetName val="Sheet3"/>
      <sheetName val="Sheet100"/>
      <sheetName val="Sheet300"/>
      <sheetName val="Sheet12"/>
      <sheetName val="Sheet13"/>
      <sheetName val="Sheet4"/>
      <sheetName val="Sheet11"/>
      <sheetName val="Sheet5"/>
      <sheetName val="Sheet2"/>
      <sheetName val="Sheet8"/>
      <sheetName val="Sheet6"/>
      <sheetName val="Sheet9"/>
      <sheetName val="Sheet10"/>
      <sheetName val="2018Q3（10月～12月）"/>
      <sheetName val="2018Q4(1月～3月）"/>
      <sheetName val="YR2018(4月～6月）"/>
      <sheetName val="Sheet7"/>
      <sheetName val="Sheet7 (2)"/>
      <sheetName val="FMV2"/>
      <sheetName val="Cc2"/>
      <sheetName val="Group Charge (2)"/>
      <sheetName val="Group Charge (3)"/>
      <sheetName val="Group Charge (4)"/>
      <sheetName val="LY 100%"/>
      <sheetName val="JDV 100%"/>
      <sheetName val="JDV2100% "/>
      <sheetName val="AMC"/>
      <sheetName val="JLP4 Total For JLP4 Inv"/>
      <sheetName val="mof"/>
      <sheetName val="JLP1-3"/>
      <sheetName val="Sheet2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8">
          <cell r="D8" t="str">
            <v>GLP</v>
          </cell>
        </row>
        <row r="9">
          <cell r="D9" t="str">
            <v>Final</v>
          </cell>
        </row>
        <row r="10">
          <cell r="D10" t="str">
            <v>Japan Segment</v>
          </cell>
        </row>
        <row r="14">
          <cell r="D14">
            <v>12</v>
          </cell>
        </row>
        <row r="16">
          <cell r="D16">
            <v>3</v>
          </cell>
        </row>
        <row r="30">
          <cell r="D30">
            <v>1</v>
          </cell>
        </row>
        <row r="31">
          <cell r="D31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>
            <v>42460</v>
          </cell>
          <cell r="J3">
            <v>42551</v>
          </cell>
          <cell r="K3">
            <v>42643</v>
          </cell>
          <cell r="L3">
            <v>42735</v>
          </cell>
          <cell r="M3">
            <v>42825</v>
          </cell>
          <cell r="N3">
            <v>42916</v>
          </cell>
          <cell r="O3">
            <v>43008</v>
          </cell>
          <cell r="P3">
            <v>43100</v>
          </cell>
          <cell r="Q3">
            <v>43190</v>
          </cell>
          <cell r="R3">
            <v>43281</v>
          </cell>
          <cell r="S3">
            <v>43373</v>
          </cell>
          <cell r="T3">
            <v>43465</v>
          </cell>
          <cell r="U3">
            <v>43555</v>
          </cell>
          <cell r="V3">
            <v>43646</v>
          </cell>
          <cell r="W3">
            <v>43738</v>
          </cell>
          <cell r="X3">
            <v>43830</v>
          </cell>
          <cell r="Y3">
            <v>43921</v>
          </cell>
          <cell r="Z3">
            <v>44012</v>
          </cell>
          <cell r="AA3">
            <v>44104</v>
          </cell>
          <cell r="AB3">
            <v>44196</v>
          </cell>
          <cell r="AC3">
            <v>44286</v>
          </cell>
        </row>
      </sheetData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>
        <row r="40">
          <cell r="G40">
            <v>1.5</v>
          </cell>
        </row>
        <row r="44">
          <cell r="H44">
            <v>42461</v>
          </cell>
          <cell r="I44">
            <v>43465</v>
          </cell>
          <cell r="J44">
            <v>43282</v>
          </cell>
        </row>
        <row r="46">
          <cell r="G46">
            <v>42460</v>
          </cell>
          <cell r="I46">
            <v>44286</v>
          </cell>
        </row>
        <row r="48">
          <cell r="G48">
            <v>43281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  <sheetName val="Sheet1"/>
      <sheetName val="Trust List"/>
      <sheetName val="評価項目"/>
      <sheetName val="Memo"/>
      <sheetName val="Valuation　"/>
      <sheetName val="Pivot"/>
      <sheetName val="Ranking"/>
      <sheetName val="Ranking (Link禁止）"/>
      <sheetName val="Top 30"/>
      <sheetName val="CodeTable"/>
      <sheetName val="General Assumption"/>
      <sheetName val="StampTa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账龄分析表"/>
      <sheetName val="账龄分析表 (2)"/>
    </sheetNames>
    <sheetDataSet>
      <sheetData sheetId="0" refreshError="1">
        <row r="1">
          <cell r="A1" t="str">
            <v>客户</v>
          </cell>
          <cell r="B1" t="str">
            <v>职员</v>
          </cell>
          <cell r="C1" t="str">
            <v>余额</v>
          </cell>
          <cell r="D1" t="str">
            <v>1至90天</v>
          </cell>
          <cell r="E1" t="str">
            <v>91至180天</v>
          </cell>
          <cell r="F1" t="str">
            <v>181至270天</v>
          </cell>
          <cell r="G1" t="str">
            <v>271至365天</v>
          </cell>
          <cell r="H1" t="str">
            <v>366至730天</v>
          </cell>
          <cell r="I1" t="str">
            <v>730天以上</v>
          </cell>
        </row>
        <row r="2">
          <cell r="A2" t="str">
            <v>E.01.001-富源云维炭素有限责任公司</v>
          </cell>
          <cell r="B2" t="str">
            <v>06-马晓静</v>
          </cell>
          <cell r="C2">
            <v>0.5</v>
          </cell>
          <cell r="D2">
            <v>0</v>
          </cell>
          <cell r="E2">
            <v>0</v>
          </cell>
          <cell r="F2">
            <v>0.5</v>
          </cell>
          <cell r="G2">
            <v>0</v>
          </cell>
          <cell r="H2">
            <v>0</v>
          </cell>
          <cell r="I2">
            <v>0</v>
          </cell>
        </row>
        <row r="3">
          <cell r="A3" t="str">
            <v>D.04.002-石咀氧气经营部(昆明宏业化工设备厂)</v>
          </cell>
          <cell r="B3" t="str">
            <v>02-陈智慧</v>
          </cell>
          <cell r="C3">
            <v>22706.5</v>
          </cell>
          <cell r="D3">
            <v>22706.5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</row>
        <row r="4">
          <cell r="A4" t="str">
            <v>D.04.003-(昆明龙瑞工贸有限公司)斯瑞氧气经营部</v>
          </cell>
          <cell r="B4" t="str">
            <v>07-李红宇</v>
          </cell>
          <cell r="C4">
            <v>61017</v>
          </cell>
          <cell r="D4">
            <v>61017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</row>
        <row r="5">
          <cell r="A5" t="str">
            <v>E.01.005-昆明芬美意香料有限公司</v>
          </cell>
          <cell r="B5" t="str">
            <v>06-马晓静</v>
          </cell>
          <cell r="C5">
            <v>81920</v>
          </cell>
          <cell r="D5">
            <v>81920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A6" t="str">
            <v>E.01.008-上海亚蒲耳照明电器有限公司</v>
          </cell>
          <cell r="B6" t="str">
            <v>06-马晓静</v>
          </cell>
          <cell r="C6">
            <v>11160</v>
          </cell>
          <cell r="D6">
            <v>11160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A7" t="str">
            <v>E.01.009-昆明水泥股份有限公司</v>
          </cell>
          <cell r="B7" t="str">
            <v>07-李红宇</v>
          </cell>
          <cell r="C7">
            <v>180</v>
          </cell>
          <cell r="D7">
            <v>180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</row>
        <row r="8">
          <cell r="A8" t="str">
            <v>D.04.005-云南沾益化工有限责任公司(沾磷)</v>
          </cell>
          <cell r="B8" t="str">
            <v>06-马晓静</v>
          </cell>
          <cell r="C8">
            <v>317342.13</v>
          </cell>
          <cell r="D8">
            <v>317342.13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E.01.010-云南开关厂</v>
          </cell>
          <cell r="B9" t="str">
            <v>06-马晓静</v>
          </cell>
          <cell r="C9">
            <v>1600</v>
          </cell>
          <cell r="D9">
            <v>1600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D.04.006-岷山经营部(昆明云钦耐磨材料总厂)</v>
          </cell>
          <cell r="B10" t="str">
            <v>02-陈智慧</v>
          </cell>
          <cell r="C10">
            <v>1922</v>
          </cell>
          <cell r="D10">
            <v>1922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E.01.011-云南云景林纸业股份有限公司</v>
          </cell>
          <cell r="B11" t="str">
            <v>07-李红宇</v>
          </cell>
          <cell r="C11">
            <v>1082</v>
          </cell>
          <cell r="D11">
            <v>1082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E.01.013-云南新美铝铝箔有限公司</v>
          </cell>
          <cell r="B12" t="str">
            <v>06-马晓静</v>
          </cell>
          <cell r="C12">
            <v>49507.199999999997</v>
          </cell>
          <cell r="D12">
            <v>49507.199999999997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A13" t="str">
            <v>D.04.007-云南沾益化肥厂工贸公司</v>
          </cell>
          <cell r="B13" t="str">
            <v>06-马晓静</v>
          </cell>
          <cell r="C13">
            <v>2280.5</v>
          </cell>
          <cell r="D13">
            <v>0</v>
          </cell>
          <cell r="E13">
            <v>2280.5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A14" t="str">
            <v>E.01.016-云南磷肥工业有限公司</v>
          </cell>
          <cell r="B14" t="str">
            <v>06-马晓静</v>
          </cell>
          <cell r="C14">
            <v>270</v>
          </cell>
          <cell r="D14">
            <v>0</v>
          </cell>
          <cell r="E14">
            <v>0</v>
          </cell>
          <cell r="F14">
            <v>270</v>
          </cell>
          <cell r="G14">
            <v>0</v>
          </cell>
          <cell r="H14">
            <v>0</v>
          </cell>
          <cell r="I14">
            <v>0</v>
          </cell>
        </row>
        <row r="15">
          <cell r="A15" t="str">
            <v>E.01.017-云南云维股份有限公司</v>
          </cell>
          <cell r="B15" t="str">
            <v>06-马晓静</v>
          </cell>
          <cell r="C15">
            <v>149853</v>
          </cell>
          <cell r="D15">
            <v>149853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A16" t="str">
            <v>D.04.008-黄龙五交化机电设备公司</v>
          </cell>
          <cell r="B16" t="str">
            <v>07-李红宇</v>
          </cell>
          <cell r="C16">
            <v>16</v>
          </cell>
          <cell r="D16">
            <v>0</v>
          </cell>
          <cell r="E16">
            <v>0</v>
          </cell>
          <cell r="F16">
            <v>16</v>
          </cell>
          <cell r="G16">
            <v>0</v>
          </cell>
          <cell r="H16">
            <v>0</v>
          </cell>
          <cell r="I16">
            <v>0</v>
          </cell>
        </row>
        <row r="17">
          <cell r="A17" t="str">
            <v>E.01.020-昆明锦洋化学工业有限公司</v>
          </cell>
          <cell r="B17" t="str">
            <v>06-马晓静</v>
          </cell>
          <cell r="C17">
            <v>104767.5</v>
          </cell>
          <cell r="D17">
            <v>104767.5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A18" t="str">
            <v>D.04.009-昆明新大同化工气体销售有限公司</v>
          </cell>
          <cell r="B18" t="str">
            <v>02-陈智慧</v>
          </cell>
          <cell r="C18">
            <v>3903.18</v>
          </cell>
          <cell r="D18">
            <v>3903.18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A19" t="str">
            <v>E.01.021-驻昆解放军化肥厂(云南解化集团有限公司)</v>
          </cell>
          <cell r="B19" t="str">
            <v>06-马晓静</v>
          </cell>
          <cell r="C19">
            <v>17403</v>
          </cell>
          <cell r="D19">
            <v>17403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A20" t="str">
            <v>E.01.022-云南半导体器材厂</v>
          </cell>
          <cell r="B20" t="str">
            <v>06-马晓静</v>
          </cell>
          <cell r="C20">
            <v>39572</v>
          </cell>
          <cell r="D20">
            <v>39572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A21" t="str">
            <v>E.01.023-云南天达电子节能有限公司</v>
          </cell>
          <cell r="B21" t="str">
            <v>08-荀隆</v>
          </cell>
          <cell r="C21">
            <v>1220</v>
          </cell>
          <cell r="D21">
            <v>1220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A22" t="str">
            <v>E.01.027-昆明云铜云珠电磁线工贸有限公司</v>
          </cell>
          <cell r="B22" t="str">
            <v>07-李红宇</v>
          </cell>
          <cell r="C22">
            <v>804</v>
          </cell>
          <cell r="D22">
            <v>804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A23" t="str">
            <v>D.04.011-澄江澄诚气体经营部</v>
          </cell>
          <cell r="B23" t="str">
            <v>02-陈智慧</v>
          </cell>
          <cell r="C23">
            <v>8119.35</v>
          </cell>
          <cell r="D23">
            <v>8119.35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A24" t="str">
            <v>E.01.029-楚雄州雄安中密度纤维板厂</v>
          </cell>
          <cell r="B24" t="str">
            <v>02-陈智慧</v>
          </cell>
          <cell r="C24">
            <v>158</v>
          </cell>
          <cell r="D24">
            <v>158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A25" t="str">
            <v>E.01.030-昆明汽车运输经贸有限公司泰来物流公司</v>
          </cell>
          <cell r="B25" t="str">
            <v>07-李红宇</v>
          </cell>
          <cell r="C25">
            <v>4696</v>
          </cell>
          <cell r="D25">
            <v>0</v>
          </cell>
          <cell r="E25">
            <v>0</v>
          </cell>
          <cell r="F25">
            <v>4696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D.04.012-通海氧气厂</v>
          </cell>
          <cell r="B26" t="str">
            <v>07-李红宇</v>
          </cell>
          <cell r="C26">
            <v>319</v>
          </cell>
          <cell r="D26">
            <v>319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A27" t="str">
            <v>E.02.002-西山区人民医院</v>
          </cell>
          <cell r="B27" t="str">
            <v>02-陈智慧</v>
          </cell>
          <cell r="C27">
            <v>2638</v>
          </cell>
          <cell r="D27">
            <v>2638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A28" t="str">
            <v>E.02.003-533医院</v>
          </cell>
          <cell r="B28" t="str">
            <v>02-陈智慧</v>
          </cell>
          <cell r="C28">
            <v>2425</v>
          </cell>
          <cell r="D28">
            <v>2425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E.02.004-呈贡县人民医院</v>
          </cell>
          <cell r="B29" t="str">
            <v>02-陈智慧</v>
          </cell>
          <cell r="C29">
            <v>3630</v>
          </cell>
          <cell r="D29">
            <v>3630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 t="str">
            <v>E.02.005-昆明金鼎五华兽药有限公司</v>
          </cell>
          <cell r="B30" t="str">
            <v>02-陈智慧</v>
          </cell>
          <cell r="C30">
            <v>1338</v>
          </cell>
          <cell r="D30">
            <v>1338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 t="str">
            <v>D.04.014-马街徐树兴(云南集源实业有限公司)</v>
          </cell>
          <cell r="B31" t="str">
            <v>02-陈智慧</v>
          </cell>
          <cell r="C31">
            <v>26006.5</v>
          </cell>
          <cell r="D31">
            <v>26006.5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A32" t="str">
            <v>D.04.015-昆明金山机械制造有限公司(东川矿务局)</v>
          </cell>
          <cell r="B32" t="str">
            <v>02-陈智慧</v>
          </cell>
          <cell r="C32">
            <v>8265</v>
          </cell>
          <cell r="D32">
            <v>8265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</row>
        <row r="33">
          <cell r="A33" t="str">
            <v>E.02.023-赵春</v>
          </cell>
          <cell r="B33" t="str">
            <v>07-李红宇</v>
          </cell>
          <cell r="C33">
            <v>66</v>
          </cell>
          <cell r="D33">
            <v>0</v>
          </cell>
          <cell r="E33">
            <v>0</v>
          </cell>
          <cell r="F33">
            <v>66</v>
          </cell>
          <cell r="G33">
            <v>0</v>
          </cell>
          <cell r="H33">
            <v>0</v>
          </cell>
          <cell r="I33">
            <v>0</v>
          </cell>
        </row>
        <row r="34">
          <cell r="A34" t="str">
            <v>E.02.025-姚元龙</v>
          </cell>
          <cell r="B34" t="str">
            <v>04-杨惠元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A35" t="str">
            <v>D.04.016-昆明建云气体供销有限责任公司</v>
          </cell>
          <cell r="B35" t="str">
            <v>02-陈智慧</v>
          </cell>
          <cell r="C35">
            <v>60</v>
          </cell>
          <cell r="D35">
            <v>0</v>
          </cell>
          <cell r="E35">
            <v>0</v>
          </cell>
          <cell r="F35">
            <v>60</v>
          </cell>
          <cell r="G35">
            <v>0</v>
          </cell>
          <cell r="H35">
            <v>0</v>
          </cell>
          <cell r="I35">
            <v>0</v>
          </cell>
        </row>
        <row r="36">
          <cell r="A36" t="str">
            <v>D.04.017-昆明氧气厂</v>
          </cell>
          <cell r="B36" t="str">
            <v>02-陈智慧</v>
          </cell>
          <cell r="C36">
            <v>1000</v>
          </cell>
          <cell r="D36">
            <v>1000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A37" t="str">
            <v>E.02.033-周贵</v>
          </cell>
          <cell r="B37" t="str">
            <v>04-杨惠元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A38" t="str">
            <v>E.02.034-张明发</v>
          </cell>
          <cell r="B38" t="str">
            <v>04-杨惠元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A39" t="str">
            <v>E.02.034-张明发</v>
          </cell>
          <cell r="B39" t="str">
            <v>07-李红宇</v>
          </cell>
          <cell r="C39">
            <v>35</v>
          </cell>
          <cell r="D39">
            <v>0</v>
          </cell>
          <cell r="E39">
            <v>0</v>
          </cell>
          <cell r="F39">
            <v>35</v>
          </cell>
          <cell r="G39">
            <v>0</v>
          </cell>
          <cell r="H39">
            <v>0</v>
          </cell>
          <cell r="I39">
            <v>0</v>
          </cell>
        </row>
        <row r="40">
          <cell r="A40" t="str">
            <v>D.04.018-元江县五金修理厂</v>
          </cell>
          <cell r="B40" t="str">
            <v>08-荀隆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</row>
        <row r="41">
          <cell r="A41" t="str">
            <v>D.04.018-元江县五金修理厂</v>
          </cell>
          <cell r="B41" t="str">
            <v>02-陈智慧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2">
          <cell r="A42" t="str">
            <v>D.04.018-元江县五金修理厂</v>
          </cell>
          <cell r="B42" t="str">
            <v>05-邹宏伟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</row>
        <row r="43">
          <cell r="A43" t="str">
            <v>D.04.018-元江县五金修理厂</v>
          </cell>
          <cell r="B43" t="str">
            <v>07-李红宇</v>
          </cell>
          <cell r="C43">
            <v>218.5</v>
          </cell>
          <cell r="D43">
            <v>218.5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>E.02.037-明景良</v>
          </cell>
          <cell r="B44" t="str">
            <v>05-邹宏伟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A45" t="str">
            <v>E.02.038-崔国梁</v>
          </cell>
          <cell r="B45" t="str">
            <v>05-邹宏伟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A46" t="str">
            <v>D.04.020-金马建材经营部</v>
          </cell>
          <cell r="B46" t="str">
            <v>07-李红宇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A47" t="str">
            <v>E.02.040-付绍臣</v>
          </cell>
          <cell r="B47" t="str">
            <v>04-杨惠元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E.02.041-严照山</v>
          </cell>
          <cell r="B48" t="str">
            <v>04-杨惠元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  <row r="49">
          <cell r="A49" t="str">
            <v>D.04.021-昆鸿物资公司(集源1)</v>
          </cell>
          <cell r="B49" t="str">
            <v>03-董丽红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>D.04.021-昆鸿物资公司(集源1)</v>
          </cell>
          <cell r="B50" t="str">
            <v>02-陈智慧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A51" t="str">
            <v>D.04.021-昆鸿物资公司(集源1)</v>
          </cell>
          <cell r="B51" t="str">
            <v>06-马晓静</v>
          </cell>
          <cell r="C51">
            <v>493</v>
          </cell>
          <cell r="D51">
            <v>0</v>
          </cell>
          <cell r="E51">
            <v>0</v>
          </cell>
          <cell r="F51">
            <v>493</v>
          </cell>
          <cell r="G51">
            <v>0</v>
          </cell>
          <cell r="H51">
            <v>0</v>
          </cell>
          <cell r="I51">
            <v>0</v>
          </cell>
        </row>
        <row r="52">
          <cell r="A52" t="str">
            <v>D.04.022-昆明联谊气体分装厂(昆明鹏翼达气体产品有限公司)</v>
          </cell>
          <cell r="B52" t="str">
            <v>03-董丽红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</row>
        <row r="53">
          <cell r="A53" t="str">
            <v>D.04.022-昆明联谊气体分装厂(昆明鹏翼达气体产品有限公司)</v>
          </cell>
          <cell r="B53" t="str">
            <v>08-荀隆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</row>
        <row r="54">
          <cell r="A54" t="str">
            <v>D.04.022-昆明联谊气体分装厂(昆明鹏翼达气体产品有限公司)</v>
          </cell>
          <cell r="B54" t="str">
            <v>06-马晓静</v>
          </cell>
          <cell r="C54">
            <v>7808.8</v>
          </cell>
          <cell r="D54">
            <v>0</v>
          </cell>
          <cell r="E54">
            <v>7808.8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>E.02.046-李金艳</v>
          </cell>
          <cell r="B55" t="str">
            <v>07-李红宇</v>
          </cell>
          <cell r="C55">
            <v>60</v>
          </cell>
          <cell r="D55">
            <v>60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A56" t="str">
            <v>D.04.023-北郊五交化经营部</v>
          </cell>
          <cell r="B56" t="str">
            <v>04-杨惠元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A57" t="str">
            <v>D.04.023-北郊五交化经营部</v>
          </cell>
          <cell r="B57" t="str">
            <v>07-李红宇</v>
          </cell>
          <cell r="C57">
            <v>6642</v>
          </cell>
          <cell r="D57">
            <v>6642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</row>
        <row r="58">
          <cell r="A58" t="str">
            <v>E.02.051-富民县人民医院</v>
          </cell>
          <cell r="B58" t="str">
            <v>04-杨惠元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</row>
        <row r="59">
          <cell r="A59" t="str">
            <v>E.02.051-富民县人民医院</v>
          </cell>
          <cell r="B59" t="str">
            <v>02-陈智慧</v>
          </cell>
          <cell r="C59">
            <v>3192</v>
          </cell>
          <cell r="D59">
            <v>3192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0">
          <cell r="A60" t="str">
            <v>E.02.053-康复医院</v>
          </cell>
          <cell r="B60" t="str">
            <v>04-杨惠元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1">
          <cell r="A61" t="str">
            <v>E.02.053-康复医院</v>
          </cell>
          <cell r="B61" t="str">
            <v>02-陈智慧</v>
          </cell>
          <cell r="C61">
            <v>3280</v>
          </cell>
          <cell r="D61">
            <v>3280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A62" t="str">
            <v>E.02.054-云南省新华医院</v>
          </cell>
          <cell r="B62" t="str">
            <v>05-邹宏伟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A63" t="str">
            <v>E.02.054-云南省新华医院</v>
          </cell>
          <cell r="B63" t="str">
            <v>06-马晓静</v>
          </cell>
          <cell r="C63">
            <v>25</v>
          </cell>
          <cell r="D63">
            <v>25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4">
          <cell r="A64" t="str">
            <v>E.02.055-邮电医院</v>
          </cell>
          <cell r="B64" t="str">
            <v>06-马晓静</v>
          </cell>
          <cell r="C64">
            <v>3940.96</v>
          </cell>
          <cell r="D64">
            <v>3940.96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</row>
        <row r="65">
          <cell r="A65" t="str">
            <v>E.02.055-邮电医院</v>
          </cell>
          <cell r="B65" t="str">
            <v>07-李红宇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</row>
        <row r="66">
          <cell r="A66" t="str">
            <v>E.02.056-朱云贵</v>
          </cell>
          <cell r="B66" t="str">
            <v>02-陈智慧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</row>
        <row r="67">
          <cell r="A67" t="str">
            <v>E.02.056-朱云贵</v>
          </cell>
          <cell r="B67" t="str">
            <v>04-杨惠元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A68" t="str">
            <v>E.02.056-朱云贵</v>
          </cell>
          <cell r="B68" t="str">
            <v>06-马晓静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>D.04.024-青怡气体经营部</v>
          </cell>
          <cell r="B69" t="str">
            <v>07-李红宇</v>
          </cell>
          <cell r="C69">
            <v>12255.5</v>
          </cell>
          <cell r="D69">
            <v>12255.5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</row>
        <row r="70">
          <cell r="A70" t="str">
            <v>E.02.057-妇产科医院(云南科工贸医药公司)</v>
          </cell>
          <cell r="B70" t="str">
            <v>04-杨惠元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</row>
        <row r="71">
          <cell r="A71" t="str">
            <v>E.02.057-妇产科医院(云南科工贸医药公司)</v>
          </cell>
          <cell r="B71" t="str">
            <v>05-邹宏伟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A72" t="str">
            <v>E.02.057-妇产科医院(云南科工贸医药公司)</v>
          </cell>
          <cell r="B72" t="str">
            <v>02-陈智慧</v>
          </cell>
          <cell r="C72">
            <v>2010</v>
          </cell>
          <cell r="D72">
            <v>2010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>E.02.058-交通局医院</v>
          </cell>
          <cell r="B73" t="str">
            <v>07-李红宇</v>
          </cell>
          <cell r="C73">
            <v>16160</v>
          </cell>
          <cell r="D73">
            <v>16160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A74" t="str">
            <v>E.02.058-交通局医院</v>
          </cell>
          <cell r="B74" t="str">
            <v>04-杨惠元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A75" t="str">
            <v>E.02.058-交通局医院</v>
          </cell>
          <cell r="B75" t="str">
            <v>06-马晓静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A76" t="str">
            <v>E.02.059-云南医药药品有限公司北市区大药房</v>
          </cell>
          <cell r="B76" t="str">
            <v>04-杨惠元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A77" t="str">
            <v>E.02.059-云南医药药品有限公司北市区大药房</v>
          </cell>
          <cell r="B77" t="str">
            <v>05-邹宏伟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A78" t="str">
            <v>E.02.059-云南医药药品有限公司北市区大药房</v>
          </cell>
          <cell r="B78" t="str">
            <v>02-陈智慧</v>
          </cell>
          <cell r="C78">
            <v>5194</v>
          </cell>
          <cell r="D78">
            <v>5194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A79" t="str">
            <v>D.04.026-玉溪化肥厂</v>
          </cell>
          <cell r="B79" t="str">
            <v>08-荀隆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>D.04.026-玉溪化肥厂</v>
          </cell>
          <cell r="B80" t="str">
            <v>05-邹宏伟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1">
          <cell r="A81" t="str">
            <v>D.04.026-玉溪化肥厂</v>
          </cell>
          <cell r="B81" t="str">
            <v>07-李红宇</v>
          </cell>
          <cell r="C81">
            <v>78393.5</v>
          </cell>
          <cell r="D81">
            <v>78393.5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2">
          <cell r="A82" t="str">
            <v>E.02.061-57医院</v>
          </cell>
          <cell r="B82" t="str">
            <v>06-马晓静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</row>
        <row r="83">
          <cell r="A83" t="str">
            <v>E.02.061-57医院</v>
          </cell>
          <cell r="B83" t="str">
            <v>04-杨惠元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A84" t="str">
            <v>E.02.061-57医院</v>
          </cell>
          <cell r="B84" t="str">
            <v>07-李红宇</v>
          </cell>
          <cell r="C84">
            <v>6835</v>
          </cell>
          <cell r="D84">
            <v>6835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A85" t="str">
            <v>E.02.062-易门矿务局医院</v>
          </cell>
          <cell r="B85" t="str">
            <v>04-杨惠元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A86" t="str">
            <v>E.02.062-易门矿务局医院</v>
          </cell>
          <cell r="B86" t="str">
            <v>05-邹宏伟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</row>
        <row r="87">
          <cell r="A87" t="str">
            <v>E.02.062-易门矿务局医院</v>
          </cell>
          <cell r="B87" t="str">
            <v>06-马晓静</v>
          </cell>
          <cell r="C87">
            <v>5362</v>
          </cell>
          <cell r="D87">
            <v>5362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</row>
        <row r="88">
          <cell r="A88" t="str">
            <v>E.02.063-云南省商业医院</v>
          </cell>
          <cell r="B88" t="str">
            <v>04-杨惠元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A89" t="str">
            <v>E.02.063-云南省商业医院</v>
          </cell>
          <cell r="B89" t="str">
            <v>05-邹宏伟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A90" t="str">
            <v>E.02.063-云南省商业医院</v>
          </cell>
          <cell r="B90" t="str">
            <v>02-陈智慧</v>
          </cell>
          <cell r="C90">
            <v>1890</v>
          </cell>
          <cell r="D90">
            <v>0</v>
          </cell>
          <cell r="E90">
            <v>1890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</row>
        <row r="91">
          <cell r="A91" t="str">
            <v>D.04.028-昆钢万成气体经营部</v>
          </cell>
          <cell r="B91" t="str">
            <v>08-荀隆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2">
          <cell r="A92" t="str">
            <v>D.04.029-贵阳新维气体有限公司</v>
          </cell>
          <cell r="B92" t="str">
            <v>15-王卫民</v>
          </cell>
          <cell r="C92">
            <v>93205</v>
          </cell>
          <cell r="D92">
            <v>93205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</row>
        <row r="93">
          <cell r="A93" t="str">
            <v>D.04.029-贵阳新维气体有限公司</v>
          </cell>
          <cell r="B93" t="str">
            <v>03-董丽红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>E.02.065-昆明市东川制药厂</v>
          </cell>
          <cell r="B94" t="str">
            <v>04-杨惠元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>E.02.065-昆明市东川制药厂</v>
          </cell>
          <cell r="B95" t="str">
            <v>02-陈智慧</v>
          </cell>
          <cell r="C95">
            <v>18550.5</v>
          </cell>
          <cell r="D95">
            <v>18550.5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A96" t="str">
            <v>D.04.030-楚雄永强化工冶金有限公司</v>
          </cell>
          <cell r="B96" t="str">
            <v>02-陈智慧</v>
          </cell>
          <cell r="C96">
            <v>36502</v>
          </cell>
          <cell r="D96">
            <v>36502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A97" t="str">
            <v>E.02.066-平安医院</v>
          </cell>
          <cell r="B97" t="str">
            <v>04-杨惠元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A98" t="str">
            <v>E.02.066-平安医院</v>
          </cell>
          <cell r="B98" t="str">
            <v>05-邹宏伟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A99" t="str">
            <v>E.02.066-平安医院</v>
          </cell>
          <cell r="B99" t="str">
            <v>06-马晓静</v>
          </cell>
          <cell r="C99">
            <v>7006</v>
          </cell>
          <cell r="D99">
            <v>7006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0">
          <cell r="A100" t="str">
            <v>E.02.067-昆明市中医院</v>
          </cell>
          <cell r="B100" t="str">
            <v>07-李红宇</v>
          </cell>
          <cell r="C100">
            <v>1530</v>
          </cell>
          <cell r="D100">
            <v>1530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</row>
        <row r="101">
          <cell r="A101" t="str">
            <v>D.04.031-昆明市宏发经贸总公司销售中心</v>
          </cell>
          <cell r="B101" t="str">
            <v>02-陈智慧</v>
          </cell>
          <cell r="C101">
            <v>13302</v>
          </cell>
          <cell r="D101">
            <v>13302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</row>
        <row r="102">
          <cell r="A102" t="str">
            <v>E.02.068-云南植物药业有限公司</v>
          </cell>
          <cell r="B102" t="str">
            <v>02-陈智慧</v>
          </cell>
          <cell r="C102">
            <v>440</v>
          </cell>
          <cell r="D102">
            <v>440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A103" t="str">
            <v>D.04.032-云南通海县通江出口银渔基地发展公司</v>
          </cell>
          <cell r="B103" t="str">
            <v>08-荀隆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A104" t="str">
            <v>D.04.032-云南通海县通江出口银渔基地发展公司</v>
          </cell>
          <cell r="B104" t="str">
            <v>05-邹宏伟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A105" t="str">
            <v>D.04.032-云南通海县通江出口银渔基地发展公司</v>
          </cell>
          <cell r="B105" t="str">
            <v>02-陈智慧</v>
          </cell>
          <cell r="C105">
            <v>1722.5</v>
          </cell>
          <cell r="D105">
            <v>1722.5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</row>
        <row r="106">
          <cell r="A106" t="str">
            <v>E.02.069-昆船医院</v>
          </cell>
          <cell r="B106" t="str">
            <v>04-杨惠元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A107" t="str">
            <v>E.02.069-昆船医院</v>
          </cell>
          <cell r="B107" t="str">
            <v>06-马晓静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A108" t="str">
            <v>D.04.033-南宁力宇气体有限责任公司</v>
          </cell>
          <cell r="B108" t="str">
            <v>08-荀隆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09">
          <cell r="A109" t="str">
            <v>D.04.033-南宁力宇气体有限责任公司</v>
          </cell>
          <cell r="B109" t="str">
            <v>15-王卫民</v>
          </cell>
          <cell r="C109">
            <v>141795</v>
          </cell>
          <cell r="D109">
            <v>141795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</row>
        <row r="110">
          <cell r="A110" t="str">
            <v>D.04.034-昆明方旺实业公司氧气厂</v>
          </cell>
          <cell r="B110" t="str">
            <v>03-董丽红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A111" t="str">
            <v>D.04.035-云南省会泽县者海氧气厂</v>
          </cell>
          <cell r="B111" t="str">
            <v>04-杨惠元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</row>
        <row r="112">
          <cell r="A112" t="str">
            <v>D.04.035-云南省会泽县者海氧气厂</v>
          </cell>
          <cell r="B112" t="str">
            <v>05-邹宏伟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</row>
        <row r="113">
          <cell r="A113" t="str">
            <v>D.04.035-云南省会泽县者海氧气厂</v>
          </cell>
          <cell r="B113" t="str">
            <v>02-陈智慧</v>
          </cell>
          <cell r="C113">
            <v>34084</v>
          </cell>
          <cell r="D113">
            <v>34084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</row>
        <row r="114">
          <cell r="A114" t="str">
            <v>E.02.070-云南省精神病院</v>
          </cell>
          <cell r="B114" t="str">
            <v>05-邹宏伟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</row>
        <row r="115">
          <cell r="A115" t="str">
            <v>E.02.070-云南省精神病院</v>
          </cell>
          <cell r="B115" t="str">
            <v>02-陈智慧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>E.02.072-云南省中医院</v>
          </cell>
          <cell r="B116" t="str">
            <v>06-马晓静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>E.02.072-云南省中医院</v>
          </cell>
          <cell r="B117" t="str">
            <v>07-李红宇</v>
          </cell>
          <cell r="C117">
            <v>900</v>
          </cell>
          <cell r="D117">
            <v>900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>E.02.073-云南省中医院丰宁门诊部</v>
          </cell>
          <cell r="B118" t="str">
            <v>05-邹宏伟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A119" t="str">
            <v>E.02.073-云南省中医院丰宁门诊部</v>
          </cell>
          <cell r="B119" t="str">
            <v>07-李红宇</v>
          </cell>
          <cell r="C119">
            <v>646</v>
          </cell>
          <cell r="D119">
            <v>646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</row>
        <row r="120">
          <cell r="A120" t="str">
            <v>D.04.036-何丽萍</v>
          </cell>
          <cell r="B120" t="str">
            <v>03-董丽红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A121" t="str">
            <v>E.02.074-云南老年病医院</v>
          </cell>
          <cell r="B121" t="str">
            <v>05-邹宏伟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A122" t="str">
            <v>E.02.074-云南老年病医院</v>
          </cell>
          <cell r="B122" t="str">
            <v>02-陈智慧</v>
          </cell>
          <cell r="C122">
            <v>1017</v>
          </cell>
          <cell r="D122">
            <v>1017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A123" t="str">
            <v>D.04.037-云南玉溪玉昆钢铁有限公司(玉溪北城氧气经营部)(玉溪梅元钢厂)</v>
          </cell>
          <cell r="B123" t="str">
            <v>07-李红宇</v>
          </cell>
          <cell r="C123">
            <v>16340.57</v>
          </cell>
          <cell r="D123">
            <v>16340.57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</row>
        <row r="124">
          <cell r="A124" t="str">
            <v>D.04.037-云南玉溪玉昆钢铁有限公司(玉溪北城氧气经营部)(玉溪梅元钢厂)</v>
          </cell>
          <cell r="B124" t="str">
            <v>03-董丽红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</row>
        <row r="125">
          <cell r="A125" t="str">
            <v>D.04.038-贵州太阳工业气体有限责任公司</v>
          </cell>
          <cell r="B125" t="str">
            <v>06-马晓静</v>
          </cell>
          <cell r="C125">
            <v>20905.5</v>
          </cell>
          <cell r="D125">
            <v>0</v>
          </cell>
          <cell r="E125">
            <v>0</v>
          </cell>
          <cell r="F125">
            <v>20905.5</v>
          </cell>
          <cell r="G125">
            <v>0</v>
          </cell>
          <cell r="H125">
            <v>0</v>
          </cell>
          <cell r="I125">
            <v>0</v>
          </cell>
        </row>
        <row r="126">
          <cell r="A126" t="str">
            <v>E.02.075-云南省第一人民医院</v>
          </cell>
          <cell r="B126" t="str">
            <v>06-马晓静</v>
          </cell>
          <cell r="C126">
            <v>2935</v>
          </cell>
          <cell r="D126">
            <v>2935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</row>
        <row r="127">
          <cell r="A127" t="str">
            <v>E.02.076-昆明市第二人民医院</v>
          </cell>
          <cell r="B127" t="str">
            <v>06-马晓静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</row>
        <row r="128">
          <cell r="A128" t="str">
            <v>E.02.076-昆明市第二人民医院</v>
          </cell>
          <cell r="B128" t="str">
            <v>07-李红宇</v>
          </cell>
          <cell r="C128">
            <v>14911</v>
          </cell>
          <cell r="D128">
            <v>14911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</row>
        <row r="129">
          <cell r="A129" t="str">
            <v>E.02.076-昆明市第二人民医院</v>
          </cell>
          <cell r="B129" t="str">
            <v>05-邹宏伟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</row>
        <row r="130">
          <cell r="A130" t="str">
            <v>D.04.039-云南大东化工集团公司化工厂</v>
          </cell>
          <cell r="B130" t="str">
            <v>04-杨惠元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A131" t="str">
            <v>D.04.039-云南大东化工集团公司化工厂</v>
          </cell>
          <cell r="B131" t="str">
            <v>06-马晓静</v>
          </cell>
          <cell r="C131">
            <v>69421.5</v>
          </cell>
          <cell r="D131">
            <v>69421.5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</row>
        <row r="132">
          <cell r="A132" t="str">
            <v>E.02.077-妇科医院</v>
          </cell>
          <cell r="B132" t="str">
            <v>04-杨惠元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A133" t="str">
            <v>D.04.040-再立经营部</v>
          </cell>
          <cell r="B133" t="str">
            <v>02-陈智慧</v>
          </cell>
          <cell r="C133">
            <v>5972</v>
          </cell>
          <cell r="D133">
            <v>0</v>
          </cell>
          <cell r="E133">
            <v>5972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>E.02.078-云南省冶金医院</v>
          </cell>
          <cell r="B134" t="str">
            <v>05-邹宏伟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A135" t="str">
            <v>E.02.078-云南省冶金医院</v>
          </cell>
          <cell r="B135" t="str">
            <v>07-李红宇</v>
          </cell>
          <cell r="C135">
            <v>1455.5</v>
          </cell>
          <cell r="D135">
            <v>1455.5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A136" t="str">
            <v>D.04.041-明波气体经营部</v>
          </cell>
          <cell r="B136" t="str">
            <v>02-陈智慧</v>
          </cell>
          <cell r="C136">
            <v>1809</v>
          </cell>
          <cell r="D136">
            <v>1809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</row>
        <row r="137">
          <cell r="A137" t="str">
            <v>E.02.079-云南省妇幼保健医院</v>
          </cell>
          <cell r="B137" t="str">
            <v>05-邹宏伟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</row>
        <row r="138">
          <cell r="A138" t="str">
            <v>E.02.079-云南省妇幼保健医院</v>
          </cell>
          <cell r="B138" t="str">
            <v>06-马晓静</v>
          </cell>
          <cell r="C138">
            <v>875</v>
          </cell>
          <cell r="D138">
            <v>875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A139" t="str">
            <v>D.04.042-昆明水工机电设备厂</v>
          </cell>
          <cell r="B139" t="str">
            <v>03-董丽红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0">
          <cell r="A140" t="str">
            <v>D.04.042-昆明水工机电设备厂</v>
          </cell>
          <cell r="B140" t="str">
            <v>05-邹宏伟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</row>
        <row r="141">
          <cell r="A141" t="str">
            <v>D.04.042-昆明水工机电设备厂</v>
          </cell>
          <cell r="B141" t="str">
            <v>02-陈智慧</v>
          </cell>
          <cell r="C141">
            <v>61067</v>
          </cell>
          <cell r="D141">
            <v>61067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</row>
        <row r="142">
          <cell r="A142" t="str">
            <v>E.02.080-昆明市儿童医院</v>
          </cell>
          <cell r="B142" t="str">
            <v>06-马晓静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A143" t="str">
            <v>E.02.080-昆明市儿童医院</v>
          </cell>
          <cell r="B143" t="str">
            <v>07-李红宇</v>
          </cell>
          <cell r="C143">
            <v>4165</v>
          </cell>
          <cell r="D143">
            <v>4165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A144" t="str">
            <v>D.04.043-普洱氧气厂</v>
          </cell>
          <cell r="B144" t="str">
            <v>08-荀隆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A145" t="str">
            <v>E.02.081-铁路医院</v>
          </cell>
          <cell r="B145" t="str">
            <v>06-马晓静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</row>
        <row r="146">
          <cell r="A146" t="str">
            <v>E.02.081-铁路医院</v>
          </cell>
          <cell r="B146" t="str">
            <v>07-李红宇</v>
          </cell>
          <cell r="C146">
            <v>740</v>
          </cell>
          <cell r="D146">
            <v>740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</row>
        <row r="147">
          <cell r="A147" t="str">
            <v>E.02.082-西山区中医院</v>
          </cell>
          <cell r="B147" t="str">
            <v>04-杨惠元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</row>
        <row r="148">
          <cell r="A148" t="str">
            <v>E.02.082-西山区中医院</v>
          </cell>
          <cell r="B148" t="str">
            <v>02-陈智慧</v>
          </cell>
          <cell r="C148">
            <v>784</v>
          </cell>
          <cell r="D148">
            <v>784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</row>
        <row r="149">
          <cell r="A149" t="str">
            <v>D.04.045-贵阳天元工业气体股份合作公司溶解乙炔厂</v>
          </cell>
          <cell r="B149" t="str">
            <v>06-马晓静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>D.04.045-贵阳天元工业气体股份合作公司溶解乙炔厂</v>
          </cell>
          <cell r="B150" t="str">
            <v>15-王卫民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</row>
        <row r="151">
          <cell r="A151" t="str">
            <v>D.04.046-隆林氧气供应站</v>
          </cell>
          <cell r="B151" t="str">
            <v>04-杨惠元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A152" t="str">
            <v>D.04.047-贵阳申建气体公司</v>
          </cell>
          <cell r="B152" t="str">
            <v>06-马晓静</v>
          </cell>
          <cell r="C152">
            <v>100432</v>
          </cell>
          <cell r="D152">
            <v>100432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</row>
        <row r="153">
          <cell r="A153" t="str">
            <v>D.04.047-贵阳申建气体公司</v>
          </cell>
          <cell r="B153" t="str">
            <v>15-王卫民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</row>
        <row r="154">
          <cell r="A154" t="str">
            <v>E.02.083-昆机集团公司医院</v>
          </cell>
          <cell r="B154" t="str">
            <v>05-邹宏伟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</row>
        <row r="155">
          <cell r="A155" t="str">
            <v>E.02.083-昆机集团公司医院</v>
          </cell>
          <cell r="B155" t="str">
            <v>07-李红宇</v>
          </cell>
          <cell r="C155">
            <v>3478</v>
          </cell>
          <cell r="D155">
            <v>3478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>E.02.084-昆明市老干部活动中心医务室</v>
          </cell>
          <cell r="B156" t="str">
            <v>04-杨惠元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</row>
        <row r="157">
          <cell r="A157" t="str">
            <v>E.02.084-昆明市老干部活动中心医务室</v>
          </cell>
          <cell r="B157" t="str">
            <v>07-李红宇</v>
          </cell>
          <cell r="C157">
            <v>40</v>
          </cell>
          <cell r="D157">
            <v>0</v>
          </cell>
          <cell r="E157">
            <v>40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</row>
        <row r="158">
          <cell r="A158" t="str">
            <v>D.04.050-玉溪市永盛水暖建材批发部(云南玉溪顺杰商贸有限公司)</v>
          </cell>
          <cell r="B158" t="str">
            <v>04-杨惠元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</row>
        <row r="159">
          <cell r="A159" t="str">
            <v>D.04.050-玉溪市永盛水暖建材批发部(云南玉溪顺杰商贸有限公司)</v>
          </cell>
          <cell r="B159" t="str">
            <v>08-荀隆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</row>
        <row r="160">
          <cell r="A160" t="str">
            <v>D.04.050-玉溪市永盛水暖建材批发部(云南玉溪顺杰商贸有限公司)</v>
          </cell>
          <cell r="B160" t="str">
            <v>06-马晓静</v>
          </cell>
          <cell r="C160">
            <v>11202</v>
          </cell>
          <cell r="D160">
            <v>11202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</row>
        <row r="161">
          <cell r="A161" t="str">
            <v>E.02.085-昆明市盘龙区中医院</v>
          </cell>
          <cell r="B161" t="str">
            <v>04-杨惠元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</row>
        <row r="162">
          <cell r="A162" t="str">
            <v>E.02.085-昆明市盘龙区中医院</v>
          </cell>
          <cell r="B162" t="str">
            <v>07-李红宇</v>
          </cell>
          <cell r="C162">
            <v>14076</v>
          </cell>
          <cell r="D162">
            <v>14076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</row>
        <row r="163">
          <cell r="A163" t="str">
            <v>D.04.052-太宇气体</v>
          </cell>
          <cell r="B163" t="str">
            <v>08-荀隆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</row>
        <row r="164">
          <cell r="A164" t="str">
            <v>D.04.052-太宇气体</v>
          </cell>
          <cell r="B164" t="str">
            <v>02-陈智慧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A165" t="str">
            <v>D.04.052-太宇气体</v>
          </cell>
          <cell r="B165" t="str">
            <v>06-马晓静</v>
          </cell>
          <cell r="C165">
            <v>5760</v>
          </cell>
          <cell r="D165">
            <v>5760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>D.04.053-裕华气体经营部</v>
          </cell>
          <cell r="B166" t="str">
            <v>02-陈智慧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</row>
        <row r="167">
          <cell r="A167" t="str">
            <v>D.04.053-裕华气体经营部</v>
          </cell>
          <cell r="B167" t="str">
            <v>07-李红宇</v>
          </cell>
          <cell r="C167">
            <v>4209.5</v>
          </cell>
          <cell r="D167">
            <v>4209.5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</row>
        <row r="168">
          <cell r="A168" t="str">
            <v>E.02.089-昆明医学院重点实验室药理所</v>
          </cell>
          <cell r="B168" t="str">
            <v>04-杨惠元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</row>
        <row r="169">
          <cell r="A169" t="str">
            <v>E.02.089-昆明医学院重点实验室药理所</v>
          </cell>
          <cell r="B169" t="str">
            <v>05-邹宏伟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</row>
        <row r="170">
          <cell r="A170" t="str">
            <v>E.02.089-昆明医学院重点实验室药理所</v>
          </cell>
          <cell r="B170" t="str">
            <v>06-马晓静</v>
          </cell>
          <cell r="C170">
            <v>2250</v>
          </cell>
          <cell r="D170">
            <v>2250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1">
          <cell r="A171" t="str">
            <v>D.04.054-兰坪宏利发氧气厂</v>
          </cell>
          <cell r="B171" t="str">
            <v>08-荀隆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>D.04.054-兰坪宏利发氧气厂</v>
          </cell>
          <cell r="B172" t="str">
            <v>02-陈智慧</v>
          </cell>
          <cell r="C172">
            <v>797</v>
          </cell>
          <cell r="D172">
            <v>797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3">
          <cell r="A173" t="str">
            <v>E.02.088-昆明市口腔医院</v>
          </cell>
          <cell r="B173" t="str">
            <v>04-杨惠元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A174" t="str">
            <v>E.02.088-昆明市口腔医院</v>
          </cell>
          <cell r="B174" t="str">
            <v>05-邹宏伟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</row>
        <row r="175">
          <cell r="A175" t="str">
            <v>E.02.088-昆明市口腔医院</v>
          </cell>
          <cell r="B175" t="str">
            <v>07-李红宇</v>
          </cell>
          <cell r="C175">
            <v>140</v>
          </cell>
          <cell r="D175">
            <v>140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</row>
        <row r="176">
          <cell r="A176" t="str">
            <v>D.04.055-云南省德宏州进出口公司</v>
          </cell>
          <cell r="B176" t="str">
            <v>02-陈智慧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</row>
        <row r="177">
          <cell r="A177" t="str">
            <v>D.04.055-云南省德宏州进出口公司</v>
          </cell>
          <cell r="B177" t="str">
            <v>01-柴玲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</row>
        <row r="178">
          <cell r="A178" t="str">
            <v>D.04.055-云南省德宏州进出口公司</v>
          </cell>
          <cell r="B178" t="str">
            <v>05-邹宏伟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A179" t="str">
            <v>D.04.056-南涧县小湾电站禾众兴气体供应中心</v>
          </cell>
          <cell r="B179" t="str">
            <v>04-杨惠元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</row>
        <row r="180">
          <cell r="A180" t="str">
            <v>D.04.056-南涧县小湾电站禾众兴气体供应中心</v>
          </cell>
          <cell r="B180" t="str">
            <v>05-邹宏伟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</row>
        <row r="181">
          <cell r="A181" t="str">
            <v>E.02.091-官渡区中医院</v>
          </cell>
          <cell r="B181" t="str">
            <v>04-杨惠元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</row>
        <row r="182">
          <cell r="A182" t="str">
            <v>D.04.057-五彩化学有限公司</v>
          </cell>
          <cell r="B182" t="str">
            <v>04-杨惠元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</row>
        <row r="183">
          <cell r="A183" t="str">
            <v>E.02.092-云南省第一人民医院环西分院</v>
          </cell>
          <cell r="B183" t="str">
            <v>05-邹宏伟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</row>
        <row r="184">
          <cell r="A184" t="str">
            <v>E.02.092-云南省第一人民医院环西分院</v>
          </cell>
          <cell r="B184" t="str">
            <v>06-马晓静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</row>
        <row r="185">
          <cell r="A185" t="str">
            <v>E.02.092-云南省第一人民医院环西分院</v>
          </cell>
          <cell r="B185" t="str">
            <v>07-李红宇</v>
          </cell>
          <cell r="C185">
            <v>306</v>
          </cell>
          <cell r="D185">
            <v>306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</row>
        <row r="186">
          <cell r="A186" t="str">
            <v>D.04.058-昆明重工(集团)股份有限公司</v>
          </cell>
          <cell r="B186" t="str">
            <v>04-杨惠元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</row>
        <row r="187">
          <cell r="A187" t="str">
            <v>D.04.058-昆明重工(集团)股份有限公司</v>
          </cell>
          <cell r="B187" t="str">
            <v>07-李红宇</v>
          </cell>
          <cell r="C187">
            <v>275</v>
          </cell>
          <cell r="D187">
            <v>275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</row>
        <row r="188">
          <cell r="A188" t="str">
            <v>E.02.093-昆明市第一人民医院</v>
          </cell>
          <cell r="B188" t="str">
            <v>06-马晓静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</row>
        <row r="189">
          <cell r="A189" t="str">
            <v>E.02.093-昆明市第一人民医院</v>
          </cell>
          <cell r="B189" t="str">
            <v>07-李红宇</v>
          </cell>
          <cell r="C189">
            <v>15664</v>
          </cell>
          <cell r="D189">
            <v>15664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</row>
        <row r="190">
          <cell r="A190" t="str">
            <v>D.04.059-云南博洋商务有限公司</v>
          </cell>
          <cell r="B190" t="str">
            <v>04-杨惠元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</row>
        <row r="191">
          <cell r="A191" t="str">
            <v>D.04.059-云南博洋商务有限公司</v>
          </cell>
          <cell r="B191" t="str">
            <v>02-陈智慧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</row>
        <row r="192">
          <cell r="A192" t="str">
            <v>D.04.059-云南博洋商务有限公司</v>
          </cell>
          <cell r="B192" t="str">
            <v>07-李红宇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</row>
        <row r="193">
          <cell r="A193" t="str">
            <v>E.02.094-云南机床厂卫生所</v>
          </cell>
          <cell r="B193" t="str">
            <v>09-郑全胜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</row>
        <row r="194">
          <cell r="A194" t="str">
            <v>E.02.094-云南机床厂卫生所</v>
          </cell>
          <cell r="B194" t="str">
            <v>05-邹宏伟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A195" t="str">
            <v>E.02.094-云南机床厂卫生所</v>
          </cell>
          <cell r="B195" t="str">
            <v>07-李红宇</v>
          </cell>
          <cell r="C195">
            <v>280</v>
          </cell>
          <cell r="D195">
            <v>280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</row>
        <row r="196">
          <cell r="A196" t="str">
            <v>D.04.060-云南化工厂(云南红云氯碱有限公司)</v>
          </cell>
          <cell r="B196" t="str">
            <v>04-杨惠元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</row>
        <row r="197">
          <cell r="A197" t="str">
            <v>D.04.060-云南化工厂(云南红云氯碱有限公司)</v>
          </cell>
          <cell r="B197" t="str">
            <v>03-董丽红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</row>
        <row r="198">
          <cell r="A198" t="str">
            <v>E.02.095-昆明医学院第一附属医院（云大医院）</v>
          </cell>
          <cell r="B198" t="str">
            <v>06-马晓静</v>
          </cell>
          <cell r="C198">
            <v>4722</v>
          </cell>
          <cell r="D198">
            <v>4722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</row>
        <row r="199">
          <cell r="A199" t="str">
            <v>E.02.095-昆明医学院第一附属医院（云大医院）</v>
          </cell>
          <cell r="B199" t="str">
            <v>04-杨惠元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</row>
        <row r="200">
          <cell r="A200" t="str">
            <v>D.04.061-十四冶第二建筑安装工程公司建材厂(十四冶设备材料公司建材厂)</v>
          </cell>
          <cell r="B200" t="str">
            <v>03-董丽红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</row>
        <row r="201">
          <cell r="A201" t="str">
            <v>D.04.061-十四冶第二建筑安装工程公司建材厂(十四冶设备材料公司建材厂)</v>
          </cell>
          <cell r="B201" t="str">
            <v>06-马晓静</v>
          </cell>
          <cell r="C201">
            <v>91753.7</v>
          </cell>
          <cell r="D201">
            <v>91753.7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A202" t="str">
            <v>D.04.062-昆明齐威泵阀有限责任公司</v>
          </cell>
          <cell r="B202" t="str">
            <v>05-邹宏伟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 t="str">
            <v>D.04.062-昆明齐威泵阀有限责任公司</v>
          </cell>
          <cell r="B203" t="str">
            <v>02-陈智慧</v>
          </cell>
          <cell r="C203">
            <v>380</v>
          </cell>
          <cell r="D203">
            <v>380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A204" t="str">
            <v>D.04.063-云南梅塞尔气体产品有限公司</v>
          </cell>
          <cell r="B204" t="str">
            <v>W-无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</row>
        <row r="205">
          <cell r="A205" t="str">
            <v>E.02.098-官渡区人民医院</v>
          </cell>
          <cell r="B205" t="str">
            <v>04-杨惠元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A206" t="str">
            <v>E.02.098-官渡区人民医院</v>
          </cell>
          <cell r="B206" t="str">
            <v>06-马晓静</v>
          </cell>
          <cell r="C206">
            <v>5372</v>
          </cell>
          <cell r="D206">
            <v>5372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A207" t="str">
            <v>D.04.064-北郊昆明喜庆礼仪广告有限公司</v>
          </cell>
          <cell r="B207" t="str">
            <v>03-董丽红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</row>
        <row r="208">
          <cell r="A208" t="str">
            <v>D.04.064-北郊昆明喜庆礼仪广告有限公司</v>
          </cell>
          <cell r="B208" t="str">
            <v>04-杨惠元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</row>
        <row r="209">
          <cell r="A209" t="str">
            <v>E.02.099-建工医院</v>
          </cell>
          <cell r="B209" t="str">
            <v>04-杨惠元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</row>
        <row r="210">
          <cell r="A210" t="str">
            <v>E.02.099-建工医院</v>
          </cell>
          <cell r="B210" t="str">
            <v>06-马晓静</v>
          </cell>
          <cell r="C210">
            <v>28025</v>
          </cell>
          <cell r="D210">
            <v>28025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</row>
        <row r="211">
          <cell r="A211" t="str">
            <v>E.02.101-昆明积大制药有限公司</v>
          </cell>
          <cell r="B211" t="str">
            <v>04-杨惠元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</row>
        <row r="212">
          <cell r="A212" t="str">
            <v>E.02.101-昆明积大制药有限公司</v>
          </cell>
          <cell r="B212" t="str">
            <v>06-马晓静</v>
          </cell>
          <cell r="C212">
            <v>1128</v>
          </cell>
          <cell r="D212">
            <v>1128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</row>
        <row r="213">
          <cell r="A213" t="str">
            <v>E.02.102-空军医院(478)</v>
          </cell>
          <cell r="B213" t="str">
            <v>07-李红宇</v>
          </cell>
          <cell r="C213">
            <v>180</v>
          </cell>
          <cell r="D213">
            <v>180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</row>
        <row r="214">
          <cell r="A214" t="str">
            <v>E.02.102-空军医院(478)</v>
          </cell>
          <cell r="B214" t="str">
            <v>06-马晓静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</row>
        <row r="215">
          <cell r="A215" t="str">
            <v>E.02.097-云南省职业病防治研究所</v>
          </cell>
          <cell r="B215" t="str">
            <v>05-邹宏伟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</row>
        <row r="216">
          <cell r="A216" t="str">
            <v>E.02.097-云南省职业病防治研究所</v>
          </cell>
          <cell r="B216" t="str">
            <v>07-李红宇</v>
          </cell>
          <cell r="C216">
            <v>30</v>
          </cell>
          <cell r="D216">
            <v>30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</row>
        <row r="217">
          <cell r="A217" t="str">
            <v>E.02.104-云南省卫生防疫站</v>
          </cell>
          <cell r="B217" t="str">
            <v>09-郑全胜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</row>
        <row r="218">
          <cell r="A218" t="str">
            <v>E.02.105-昆明华希医院</v>
          </cell>
          <cell r="B218" t="str">
            <v>05-邹宏伟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</row>
        <row r="219">
          <cell r="A219" t="str">
            <v>E.02.105-昆明华希医院</v>
          </cell>
          <cell r="B219" t="str">
            <v>04-杨惠元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</row>
        <row r="220">
          <cell r="A220" t="str">
            <v>E.02.105-昆明华希医院</v>
          </cell>
          <cell r="B220" t="str">
            <v>07-李红宇</v>
          </cell>
          <cell r="C220">
            <v>278</v>
          </cell>
          <cell r="D220">
            <v>278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A221" t="str">
            <v>E.02.106-三九集团昆明白马制药公司</v>
          </cell>
          <cell r="B221" t="str">
            <v>04-杨惠元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A222" t="str">
            <v>E.02.106-三九集团昆明白马制药公司</v>
          </cell>
          <cell r="B222" t="str">
            <v>06-马晓静</v>
          </cell>
          <cell r="C222">
            <v>8594.5</v>
          </cell>
          <cell r="D222">
            <v>8594.5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</row>
        <row r="223">
          <cell r="A223" t="str">
            <v>E.02.107-昆明医学院第二附属医院</v>
          </cell>
          <cell r="B223" t="str">
            <v>04-杨惠元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A224" t="str">
            <v>E.02.107-昆明医学院第二附属医院</v>
          </cell>
          <cell r="B224" t="str">
            <v>06-马晓静</v>
          </cell>
          <cell r="C224">
            <v>6426.8</v>
          </cell>
          <cell r="D224">
            <v>6426.8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A225" t="str">
            <v>E.03.001-昆明银龙铸钢件厂</v>
          </cell>
          <cell r="B225" t="str">
            <v>03-董丽红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</row>
        <row r="226">
          <cell r="A226" t="str">
            <v>E.03.001-昆明银龙铸钢件厂</v>
          </cell>
          <cell r="B226" t="str">
            <v>02-陈智慧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</row>
        <row r="227">
          <cell r="A227" t="str">
            <v>E.03.001-昆明银龙铸钢件厂</v>
          </cell>
          <cell r="B227" t="str">
            <v>06-马晓静</v>
          </cell>
          <cell r="C227">
            <v>14680</v>
          </cell>
          <cell r="D227">
            <v>14680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</row>
        <row r="228">
          <cell r="A228" t="str">
            <v>E.02.109-恒康医院</v>
          </cell>
          <cell r="B228" t="str">
            <v>04-杨惠元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</row>
        <row r="229">
          <cell r="A229" t="str">
            <v>E.02.109-恒康医院</v>
          </cell>
          <cell r="B229" t="str">
            <v>07-李红宇</v>
          </cell>
          <cell r="C229">
            <v>64</v>
          </cell>
          <cell r="D229">
            <v>0</v>
          </cell>
          <cell r="E229">
            <v>64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</row>
        <row r="230">
          <cell r="A230" t="str">
            <v>E.03.002-富民元山钢厂</v>
          </cell>
          <cell r="B230" t="str">
            <v>02-陈智慧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A231" t="str">
            <v>E.02.110-五华区人民医院</v>
          </cell>
          <cell r="B231" t="str">
            <v>07-李红宇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A232" t="str">
            <v>E.02.110-五华区人民医院</v>
          </cell>
          <cell r="B232" t="str">
            <v>06-马晓静</v>
          </cell>
          <cell r="C232">
            <v>4673</v>
          </cell>
          <cell r="D232">
            <v>4673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</row>
        <row r="233">
          <cell r="A233" t="str">
            <v>E.03.003-张文锦</v>
          </cell>
          <cell r="B233" t="str">
            <v>02-陈智慧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A234" t="str">
            <v>E.02.111-昆明市妇幼保健医院</v>
          </cell>
          <cell r="B234" t="str">
            <v>06-马晓静</v>
          </cell>
          <cell r="C234">
            <v>3430</v>
          </cell>
          <cell r="D234">
            <v>3430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</row>
        <row r="235">
          <cell r="A235" t="str">
            <v>E.02.111-昆明市妇幼保健医院</v>
          </cell>
          <cell r="B235" t="str">
            <v>07-李红宇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</row>
        <row r="236">
          <cell r="A236" t="str">
            <v>E.03.004-云南大西洋富民冶炼厂</v>
          </cell>
          <cell r="B236" t="str">
            <v>04-杨惠元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A237" t="str">
            <v>E.03.004-云南大西洋富民冶炼厂</v>
          </cell>
          <cell r="B237" t="str">
            <v>07-李红宇</v>
          </cell>
          <cell r="C237">
            <v>6556.5</v>
          </cell>
          <cell r="D237">
            <v>6556.5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A238" t="str">
            <v>E.02.112-云南南疆医院</v>
          </cell>
          <cell r="B238" t="str">
            <v>05-邹宏伟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</row>
        <row r="239">
          <cell r="A239" t="str">
            <v>E.02.112-云南南疆医院</v>
          </cell>
          <cell r="B239" t="str">
            <v>04-杨惠元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A240" t="str">
            <v>E.02.112-云南南疆医院</v>
          </cell>
          <cell r="B240" t="str">
            <v>07-李红宇</v>
          </cell>
          <cell r="C240">
            <v>1755</v>
          </cell>
          <cell r="D240">
            <v>1755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A241" t="str">
            <v>E.03.005-昆明市积善铸钢厂</v>
          </cell>
          <cell r="B241" t="str">
            <v>02-陈智慧</v>
          </cell>
          <cell r="C241">
            <v>3656.5</v>
          </cell>
          <cell r="D241">
            <v>3656.5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A242" t="str">
            <v>E.03.005-昆明市积善铸钢厂</v>
          </cell>
          <cell r="B242" t="str">
            <v>03-董丽红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A243" t="str">
            <v>E.02.0113-昆明生物制药厂(云南富友兽药有限公司,云南生物谷灯盏花药业有限公司)</v>
          </cell>
          <cell r="B243" t="str">
            <v>05-邹宏伟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</row>
        <row r="244">
          <cell r="A244" t="str">
            <v>E.02.0113-昆明生物制药厂(云南富友兽药有限公司,云南生物谷灯盏花药业有限公司)</v>
          </cell>
          <cell r="B244" t="str">
            <v>04-杨惠元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</row>
        <row r="245">
          <cell r="A245" t="str">
            <v>E.02.0113-昆明生物制药厂(云南富友兽药有限公司,云南生物谷灯盏花药业有限公司)</v>
          </cell>
          <cell r="B245" t="str">
            <v>02-陈智慧</v>
          </cell>
          <cell r="C245">
            <v>3211</v>
          </cell>
          <cell r="D245">
            <v>3211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</row>
        <row r="246">
          <cell r="A246" t="str">
            <v>E.03.006-王天珍</v>
          </cell>
          <cell r="B246" t="str">
            <v>02-陈智慧</v>
          </cell>
          <cell r="C246">
            <v>6630</v>
          </cell>
          <cell r="D246">
            <v>0</v>
          </cell>
          <cell r="E246">
            <v>6630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</row>
        <row r="247">
          <cell r="A247" t="str">
            <v>E.03.007-昆明钢铁总公司冶金机械厂劳动服务公司(团钢)</v>
          </cell>
          <cell r="B247" t="str">
            <v>02-陈智慧</v>
          </cell>
          <cell r="C247">
            <v>177471</v>
          </cell>
          <cell r="D247">
            <v>177471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A248" t="str">
            <v>E.03.007-昆明钢铁总公司冶金机械厂劳动服务公司(团钢)</v>
          </cell>
          <cell r="B248" t="str">
            <v>07-李红宇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</row>
        <row r="249">
          <cell r="A249" t="str">
            <v>E.03.007-昆明钢铁总公司冶金机械厂劳动服务公司(团钢)</v>
          </cell>
          <cell r="B249" t="str">
            <v>03-董丽红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</row>
        <row r="250">
          <cell r="A250" t="str">
            <v>E.03.008-贵州六枝,六盘水煤矿机械厂</v>
          </cell>
          <cell r="B250" t="str">
            <v>04-杨惠元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</row>
        <row r="251">
          <cell r="A251" t="str">
            <v>E.03.008-贵州六枝,六盘水煤矿机械厂</v>
          </cell>
          <cell r="B251" t="str">
            <v>07-李红宇</v>
          </cell>
          <cell r="C251">
            <v>39640</v>
          </cell>
          <cell r="D251">
            <v>39640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</row>
        <row r="252">
          <cell r="A252" t="str">
            <v>E.03.009-云南纳古工贸集团股份有限公司</v>
          </cell>
          <cell r="B252" t="str">
            <v>07-李红宇</v>
          </cell>
          <cell r="C252">
            <v>567929.92000000004</v>
          </cell>
          <cell r="D252">
            <v>567929.92000000004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</row>
        <row r="253">
          <cell r="A253" t="str">
            <v>E.02.114-西山区妇幼保健院</v>
          </cell>
          <cell r="B253" t="str">
            <v>04-杨惠元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</row>
        <row r="254">
          <cell r="A254" t="str">
            <v>E.02.114-西山区妇幼保健院</v>
          </cell>
          <cell r="B254" t="str">
            <v>05-邹宏伟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A255" t="str">
            <v>E.02.114-西山区妇幼保健院</v>
          </cell>
          <cell r="B255" t="str">
            <v>07-李红宇</v>
          </cell>
          <cell r="C255">
            <v>660</v>
          </cell>
          <cell r="D255">
            <v>660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</row>
        <row r="256">
          <cell r="A256" t="str">
            <v>E.03.011-昆明高坡冶金铸造有限责任公司</v>
          </cell>
          <cell r="B256" t="str">
            <v>03-董丽红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</row>
        <row r="257">
          <cell r="A257" t="str">
            <v>E.03.011-昆明高坡冶金铸造有限责任公司</v>
          </cell>
          <cell r="B257" t="str">
            <v>07-李红宇</v>
          </cell>
          <cell r="C257">
            <v>116787.6</v>
          </cell>
          <cell r="D257">
            <v>116787.6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</row>
        <row r="258">
          <cell r="A258" t="str">
            <v>E.03.012-兴隆炼钢厂</v>
          </cell>
          <cell r="B258" t="str">
            <v>02-陈智慧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</row>
        <row r="259">
          <cell r="A259" t="str">
            <v>E.02.117-红会医院妇产科生殖实验室</v>
          </cell>
          <cell r="B259" t="str">
            <v>05-邹宏伟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</row>
        <row r="260">
          <cell r="A260" t="str">
            <v>E.04.001-北京市东西电子技术研究所</v>
          </cell>
          <cell r="B260" t="str">
            <v>04-杨惠元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</row>
        <row r="261">
          <cell r="A261" t="str">
            <v>E.04.001-北京市东西电子技术研究所</v>
          </cell>
          <cell r="B261" t="str">
            <v>07-李红宇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</row>
        <row r="262">
          <cell r="A262" t="str">
            <v>D.04.071-陈玉华</v>
          </cell>
          <cell r="B262" t="str">
            <v>W-无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A263" t="str">
            <v>D.04.071-陈玉华</v>
          </cell>
          <cell r="B263" t="str">
            <v>04-杨惠元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</row>
        <row r="264">
          <cell r="A264" t="str">
            <v>E.02.115-云南省结核病防治所（云南省疾控中心预防医学康复冶疗中心）</v>
          </cell>
          <cell r="B264" t="str">
            <v>04-杨惠元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</row>
        <row r="265">
          <cell r="A265" t="str">
            <v>E.02.115-云南省结核病防治所（云南省疾控中心预防医学康复冶疗中心）</v>
          </cell>
          <cell r="B265" t="str">
            <v>05-邹宏伟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</row>
        <row r="266">
          <cell r="A266" t="str">
            <v>E.02.115-云南省结核病防治所（云南省疾控中心预防医学康复冶疗中心）</v>
          </cell>
          <cell r="B266" t="str">
            <v>07-李红宇</v>
          </cell>
          <cell r="C266">
            <v>5165</v>
          </cell>
          <cell r="D266">
            <v>5165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</row>
        <row r="267">
          <cell r="A267" t="str">
            <v>E.05.001-昆明科维科教仪器设备有限公司</v>
          </cell>
          <cell r="B267" t="str">
            <v>09-郑全胜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A268" t="str">
            <v>E.05.001-昆明科维科教仪器设备有限公司</v>
          </cell>
          <cell r="B268" t="str">
            <v>05-邹宏伟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</row>
        <row r="269">
          <cell r="A269" t="str">
            <v>E.05.001-昆明科维科教仪器设备有限公司</v>
          </cell>
          <cell r="B269" t="str">
            <v>100-席红彬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</row>
        <row r="270">
          <cell r="A270" t="str">
            <v>E.05.001-昆明科维科教仪器设备有限公司</v>
          </cell>
          <cell r="B270" t="str">
            <v>02-陈智慧</v>
          </cell>
          <cell r="C270">
            <v>320</v>
          </cell>
          <cell r="D270">
            <v>320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</row>
        <row r="271">
          <cell r="A271" t="str">
            <v>E.05.002-天盛公司</v>
          </cell>
          <cell r="B271" t="str">
            <v>08-荀隆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</row>
        <row r="272">
          <cell r="A272" t="str">
            <v>E.05.002-天盛公司</v>
          </cell>
          <cell r="B272" t="str">
            <v>05-邹宏伟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</row>
        <row r="273">
          <cell r="A273" t="str">
            <v>E.05.002-天盛公司</v>
          </cell>
          <cell r="B273" t="str">
            <v>06-马晓静</v>
          </cell>
          <cell r="C273">
            <v>75</v>
          </cell>
          <cell r="D273">
            <v>75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</row>
        <row r="274">
          <cell r="A274" t="str">
            <v>E.05.003-云南汉德生物有限公司</v>
          </cell>
          <cell r="B274" t="str">
            <v>04-杨惠元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</row>
        <row r="275">
          <cell r="A275" t="str">
            <v>E.05.003-云南汉德生物有限公司</v>
          </cell>
          <cell r="B275" t="str">
            <v>03-董丽红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</row>
        <row r="276">
          <cell r="A276" t="str">
            <v>E.06.003-西山云安建筑公司</v>
          </cell>
          <cell r="B276" t="str">
            <v>02-陈智慧</v>
          </cell>
          <cell r="C276">
            <v>2039</v>
          </cell>
          <cell r="D276">
            <v>2039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</row>
        <row r="277">
          <cell r="A277" t="str">
            <v>E.06.003-西山云安建筑公司</v>
          </cell>
          <cell r="B277" t="str">
            <v>03-董丽红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</row>
        <row r="278">
          <cell r="A278" t="str">
            <v>E.05.005-北方夜视股份有限公司昆明分公司</v>
          </cell>
          <cell r="B278" t="str">
            <v>03-董丽红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</row>
        <row r="279">
          <cell r="A279" t="str">
            <v>E.05.005-北方夜视股份有限公司昆明分公司</v>
          </cell>
          <cell r="B279" t="str">
            <v>06-马晓静</v>
          </cell>
          <cell r="C279">
            <v>4539</v>
          </cell>
          <cell r="D279">
            <v>4539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</row>
        <row r="280">
          <cell r="A280" t="str">
            <v>E.05.006-昆明北方红外技术股份有限公司</v>
          </cell>
          <cell r="B280" t="str">
            <v>08-荀隆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</row>
        <row r="281">
          <cell r="A281" t="str">
            <v>E.05.006-昆明北方红外技术股份有限公司</v>
          </cell>
          <cell r="B281" t="str">
            <v>05-邹宏伟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</row>
        <row r="282">
          <cell r="A282" t="str">
            <v>E.05.006-昆明北方红外技术股份有限公司</v>
          </cell>
          <cell r="B282" t="str">
            <v>06-马晓静</v>
          </cell>
          <cell r="C282">
            <v>3480</v>
          </cell>
          <cell r="D282">
            <v>3480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</row>
        <row r="283">
          <cell r="A283" t="str">
            <v>E.05.007-大理州冻精站</v>
          </cell>
          <cell r="B283" t="str">
            <v>02-陈智慧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</row>
        <row r="284">
          <cell r="A284" t="str">
            <v>E.06.004-十四冶安装公司三分公司</v>
          </cell>
          <cell r="B284" t="str">
            <v>04-杨惠元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</row>
        <row r="285">
          <cell r="A285" t="str">
            <v>E.06.004-十四冶安装公司三分公司</v>
          </cell>
          <cell r="B285" t="str">
            <v>07-李红宇</v>
          </cell>
          <cell r="C285">
            <v>20181.25</v>
          </cell>
          <cell r="D285">
            <v>20181.25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</row>
        <row r="286">
          <cell r="A286" t="str">
            <v>E.06.005-云南省第二安装工程处</v>
          </cell>
          <cell r="B286" t="str">
            <v>04-杨惠元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</row>
        <row r="287">
          <cell r="A287" t="str">
            <v>E.06.005-云南省第二安装工程处</v>
          </cell>
          <cell r="B287" t="str">
            <v>07-李红宇</v>
          </cell>
          <cell r="C287">
            <v>6143.5</v>
          </cell>
          <cell r="D287">
            <v>6143.5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</row>
        <row r="288">
          <cell r="A288" t="str">
            <v>E.06.005-云南省第二安装工程处</v>
          </cell>
          <cell r="B288" t="str">
            <v>05-邹宏伟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</row>
        <row r="289">
          <cell r="A289" t="str">
            <v>E.05.008-8705部队</v>
          </cell>
          <cell r="B289" t="str">
            <v>W-无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</row>
        <row r="290">
          <cell r="A290" t="str">
            <v>E.05.008-8705部队</v>
          </cell>
          <cell r="B290" t="str">
            <v>68-发货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</row>
        <row r="291">
          <cell r="A291" t="str">
            <v>E.06.006-云南省安装机械厂(云南建工安装股份公司安装机械厂)</v>
          </cell>
          <cell r="B291" t="str">
            <v>02-陈智慧</v>
          </cell>
          <cell r="C291">
            <v>5642.4</v>
          </cell>
          <cell r="D291">
            <v>5642.4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</row>
        <row r="292">
          <cell r="A292" t="str">
            <v>E.05.009-昆明三利特科技有限责任公司(西山海源电工电子技术服务部)</v>
          </cell>
          <cell r="B292" t="str">
            <v>04-杨惠元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</row>
        <row r="293">
          <cell r="A293" t="str">
            <v>E.05.009-昆明三利特科技有限责任公司(西山海源电工电子技术服务部)</v>
          </cell>
          <cell r="B293" t="str">
            <v>07-李红宇</v>
          </cell>
          <cell r="C293">
            <v>720</v>
          </cell>
          <cell r="D293">
            <v>720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</row>
        <row r="294">
          <cell r="A294" t="str">
            <v>E.06.007-设备安装工程处</v>
          </cell>
          <cell r="B294" t="str">
            <v>02-陈智慧</v>
          </cell>
          <cell r="C294">
            <v>3235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3235</v>
          </cell>
          <cell r="I294">
            <v>0</v>
          </cell>
        </row>
        <row r="295">
          <cell r="A295" t="str">
            <v>E.06.008-省建三公司德园工地</v>
          </cell>
          <cell r="B295" t="str">
            <v>04-杨惠元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</row>
        <row r="296">
          <cell r="A296" t="str">
            <v>E.06.008-省建三公司德园工地</v>
          </cell>
          <cell r="B296" t="str">
            <v>03-董丽红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</row>
        <row r="297">
          <cell r="A297" t="str">
            <v>E.06.008-省建三公司德园工地</v>
          </cell>
          <cell r="B297" t="str">
            <v>05-邹宏伟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</row>
        <row r="298">
          <cell r="A298" t="str">
            <v>E.06.008-省建三公司德园工地</v>
          </cell>
          <cell r="B298" t="str">
            <v>07-李红宇</v>
          </cell>
          <cell r="C298">
            <v>115</v>
          </cell>
          <cell r="D298">
            <v>115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</row>
        <row r="299">
          <cell r="A299" t="str">
            <v>E.05.010-中科院西双版纳热植园昆明分院</v>
          </cell>
          <cell r="B299" t="str">
            <v>04-杨惠元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</row>
        <row r="300">
          <cell r="A300" t="str">
            <v>E.05.010-中科院西双版纳热植园昆明分院</v>
          </cell>
          <cell r="B300" t="str">
            <v>09-郑全胜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</row>
        <row r="301">
          <cell r="A301" t="str">
            <v>E.05.010-中科院西双版纳热植园昆明分院</v>
          </cell>
          <cell r="B301" t="str">
            <v>03-董丽红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</row>
        <row r="302">
          <cell r="A302" t="str">
            <v>E.05.010-中科院西双版纳热植园昆明分院</v>
          </cell>
          <cell r="B302" t="str">
            <v>05-邹宏伟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</row>
        <row r="303">
          <cell r="A303" t="str">
            <v>E.06.010-301建材云南总队</v>
          </cell>
          <cell r="B303" t="str">
            <v>07-李红宇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</row>
        <row r="304">
          <cell r="A304" t="str">
            <v>E.06.010-301建材云南总队</v>
          </cell>
          <cell r="B304" t="str">
            <v>02-陈智慧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</row>
        <row r="305">
          <cell r="A305" t="str">
            <v>E.06.010-301建材云南总队</v>
          </cell>
          <cell r="B305" t="str">
            <v>03-董丽红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</row>
        <row r="306">
          <cell r="A306" t="str">
            <v>E.06.011-十四冶安装公司一分公司</v>
          </cell>
          <cell r="B306" t="str">
            <v>04-杨惠元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</row>
        <row r="307">
          <cell r="A307" t="str">
            <v>E.06.011-十四冶安装公司一分公司</v>
          </cell>
          <cell r="B307" t="str">
            <v>07-李红宇</v>
          </cell>
          <cell r="C307">
            <v>17959</v>
          </cell>
          <cell r="D307">
            <v>17959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</row>
        <row r="308">
          <cell r="A308" t="str">
            <v>E.05.011-云南省燃气计量检测所</v>
          </cell>
          <cell r="B308" t="str">
            <v>100-席红彬</v>
          </cell>
          <cell r="C308">
            <v>15</v>
          </cell>
          <cell r="D308">
            <v>15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</row>
        <row r="309">
          <cell r="A309" t="str">
            <v>E.06.012-省建五公司七分公司</v>
          </cell>
          <cell r="B309" t="str">
            <v>07-李红宇</v>
          </cell>
          <cell r="C309">
            <v>190</v>
          </cell>
          <cell r="D309">
            <v>0</v>
          </cell>
          <cell r="E309">
            <v>190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</row>
        <row r="310">
          <cell r="A310" t="str">
            <v>E.05.012-七O五研究所</v>
          </cell>
          <cell r="B310" t="str">
            <v>02-陈智慧</v>
          </cell>
          <cell r="C310">
            <v>9043</v>
          </cell>
          <cell r="D310">
            <v>9043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</row>
        <row r="311">
          <cell r="A311" t="str">
            <v>E.06.013-云南省第二安装工程公司二处永安综合开发部</v>
          </cell>
          <cell r="B311" t="str">
            <v>04-杨惠元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</row>
        <row r="312">
          <cell r="A312" t="str">
            <v>E.05.013-昆明莫林斯烟草机械有限公司</v>
          </cell>
          <cell r="B312" t="str">
            <v>03-董丽红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</row>
        <row r="313">
          <cell r="A313" t="str">
            <v>E.05.013-昆明莫林斯烟草机械有限公司</v>
          </cell>
          <cell r="B313" t="str">
            <v>06-马晓静</v>
          </cell>
          <cell r="C313">
            <v>305</v>
          </cell>
          <cell r="D313">
            <v>305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</row>
        <row r="314">
          <cell r="A314" t="str">
            <v>E.06.014-天津五环化工建设有限公司</v>
          </cell>
          <cell r="B314" t="str">
            <v>08-荀隆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</row>
        <row r="315">
          <cell r="A315" t="str">
            <v>E.06.015-云南力安设备安装机械厂</v>
          </cell>
          <cell r="B315" t="str">
            <v>03-董丽红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</row>
        <row r="316">
          <cell r="A316" t="str">
            <v>E.06.015-云南力安设备安装机械厂</v>
          </cell>
          <cell r="B316" t="str">
            <v>02-陈智慧</v>
          </cell>
          <cell r="C316">
            <v>10</v>
          </cell>
          <cell r="D316">
            <v>0</v>
          </cell>
          <cell r="E316">
            <v>0</v>
          </cell>
          <cell r="F316">
            <v>10</v>
          </cell>
          <cell r="G316">
            <v>0</v>
          </cell>
          <cell r="H316">
            <v>0</v>
          </cell>
          <cell r="I316">
            <v>0</v>
          </cell>
        </row>
        <row r="317">
          <cell r="A317" t="str">
            <v>E.06.016-十四冶安装二分公司</v>
          </cell>
          <cell r="B317" t="str">
            <v>04-杨惠元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</row>
        <row r="318">
          <cell r="A318" t="str">
            <v>E.06.017-火电修造厂</v>
          </cell>
          <cell r="B318" t="str">
            <v>03-董丽红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</row>
        <row r="319">
          <cell r="A319" t="str">
            <v>E.06.017-火电修造厂</v>
          </cell>
          <cell r="B319" t="str">
            <v>06-马晓静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</row>
        <row r="320">
          <cell r="A320" t="str">
            <v>E.05.016-动物研究所/细胞室</v>
          </cell>
          <cell r="B320" t="str">
            <v>04-杨惠元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</row>
        <row r="321">
          <cell r="A321" t="str">
            <v>E.05.017-动物研究所/214室</v>
          </cell>
          <cell r="B321" t="str">
            <v>04-杨惠元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</row>
        <row r="322">
          <cell r="A322" t="str">
            <v>E.05.017-动物研究所/214室</v>
          </cell>
          <cell r="B322" t="str">
            <v>05-邹宏伟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</row>
        <row r="323">
          <cell r="A323" t="str">
            <v>E.05.017-动物研究所/214室</v>
          </cell>
          <cell r="B323" t="str">
            <v>02-陈智慧</v>
          </cell>
          <cell r="C323">
            <v>970</v>
          </cell>
          <cell r="D323">
            <v>970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</row>
        <row r="324">
          <cell r="A324" t="str">
            <v>E.05.018-动物研究所/117室</v>
          </cell>
          <cell r="B324" t="str">
            <v>04-杨惠元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</row>
        <row r="325">
          <cell r="A325" t="str">
            <v>E.05.018-动物研究所/117室</v>
          </cell>
          <cell r="B325" t="str">
            <v>05-邹宏伟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</row>
        <row r="326">
          <cell r="A326" t="str">
            <v>E.05.018-动物研究所/117室</v>
          </cell>
          <cell r="B326" t="str">
            <v>02-陈智慧</v>
          </cell>
          <cell r="C326">
            <v>30935</v>
          </cell>
          <cell r="D326">
            <v>30935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</row>
        <row r="327">
          <cell r="A327" t="str">
            <v>E.05.021-昆明贵金属研究所</v>
          </cell>
          <cell r="B327" t="str">
            <v>04-杨惠元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</row>
        <row r="328">
          <cell r="A328" t="str">
            <v>E.05.021-昆明贵金属研究所</v>
          </cell>
          <cell r="B328" t="str">
            <v>07-李红宇</v>
          </cell>
          <cell r="C328">
            <v>3358</v>
          </cell>
          <cell r="D328">
            <v>3358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</row>
        <row r="329">
          <cell r="A329" t="str">
            <v>E.05.022-贵研铂业股份有限公司</v>
          </cell>
          <cell r="B329" t="str">
            <v>04-杨惠元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</row>
        <row r="330">
          <cell r="A330" t="str">
            <v>E.05.022-贵研铂业股份有限公司</v>
          </cell>
          <cell r="B330" t="str">
            <v>07-李红宇</v>
          </cell>
          <cell r="C330">
            <v>9082</v>
          </cell>
          <cell r="D330">
            <v>9082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</row>
        <row r="331">
          <cell r="A331" t="str">
            <v>E.07.004-宣威共创实业有限公司</v>
          </cell>
          <cell r="B331" t="str">
            <v>06-马晓静</v>
          </cell>
          <cell r="C331">
            <v>5940</v>
          </cell>
          <cell r="D331">
            <v>5940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</row>
        <row r="332">
          <cell r="A332" t="str">
            <v>E.07.005-云华玻璃厂</v>
          </cell>
          <cell r="B332" t="str">
            <v>02-陈智慧</v>
          </cell>
          <cell r="C332">
            <v>250</v>
          </cell>
          <cell r="D332">
            <v>250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</row>
        <row r="333">
          <cell r="A333" t="str">
            <v>E.05.026-生物研究所(不使用)</v>
          </cell>
          <cell r="B333" t="str">
            <v>04-杨惠元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</row>
        <row r="334">
          <cell r="A334" t="str">
            <v>E.05.026-生物研究所(不使用)</v>
          </cell>
          <cell r="B334" t="str">
            <v>02-陈智慧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</row>
        <row r="335">
          <cell r="A335" t="str">
            <v>E.07.006-美洁不锈钢</v>
          </cell>
          <cell r="B335" t="str">
            <v>02-陈智慧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</row>
        <row r="336">
          <cell r="A336" t="str">
            <v>E.07.007-西山梁源华达金属构件厂</v>
          </cell>
          <cell r="B336" t="str">
            <v>02-陈智慧</v>
          </cell>
          <cell r="C336">
            <v>4057.5</v>
          </cell>
          <cell r="D336">
            <v>4057.5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</row>
        <row r="337">
          <cell r="A337" t="str">
            <v>E.05.024-北京科利亚(昆明科亚公司)</v>
          </cell>
          <cell r="B337" t="str">
            <v>05-邹宏伟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</row>
        <row r="338">
          <cell r="A338" t="str">
            <v>E.05.024-北京科利亚(昆明科亚公司)</v>
          </cell>
          <cell r="B338" t="str">
            <v>68-发货</v>
          </cell>
          <cell r="C338">
            <v>420</v>
          </cell>
          <cell r="D338">
            <v>420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</row>
        <row r="339">
          <cell r="A339" t="str">
            <v>E.07.008-三合金属结构厂</v>
          </cell>
          <cell r="B339" t="str">
            <v>04-杨惠元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</row>
        <row r="340">
          <cell r="A340" t="str">
            <v>E.07.008-三合金属结构厂</v>
          </cell>
          <cell r="B340" t="str">
            <v>02-陈智慧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</row>
        <row r="341">
          <cell r="A341" t="str">
            <v>E.07.008-三合金属结构厂</v>
          </cell>
          <cell r="B341" t="str">
            <v>05-邹宏伟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</row>
        <row r="342">
          <cell r="A342" t="str">
            <v>E.07.008-三合金属结构厂</v>
          </cell>
          <cell r="B342" t="str">
            <v>06-马晓静</v>
          </cell>
          <cell r="C342">
            <v>24389.5</v>
          </cell>
          <cell r="D342">
            <v>24389.5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</row>
        <row r="343">
          <cell r="A343" t="str">
            <v>E.05.027-云南省家畜冻精液站</v>
          </cell>
          <cell r="B343" t="str">
            <v>03-董丽红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</row>
        <row r="344">
          <cell r="A344" t="str">
            <v>E.05.027-云南省家畜冻精液站</v>
          </cell>
          <cell r="B344" t="str">
            <v>06-马晓静</v>
          </cell>
          <cell r="C344">
            <v>25869</v>
          </cell>
          <cell r="D344">
            <v>25869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</row>
        <row r="345">
          <cell r="A345" t="str">
            <v>E.05.027-云南省家畜冻精液站</v>
          </cell>
          <cell r="B345" t="str">
            <v>05-邹宏伟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</row>
        <row r="346">
          <cell r="A346" t="str">
            <v>E.07.009-路通金属构件厂</v>
          </cell>
          <cell r="B346" t="str">
            <v>03-董丽红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</row>
        <row r="347">
          <cell r="A347" t="str">
            <v>E.07.010-华伦不锈钢</v>
          </cell>
          <cell r="B347" t="str">
            <v>04-杨惠元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</row>
        <row r="348">
          <cell r="A348" t="str">
            <v>E.05.029-云南烟草研究院农业研究所高新室</v>
          </cell>
          <cell r="B348" t="str">
            <v>02-陈智慧</v>
          </cell>
          <cell r="C348">
            <v>1285</v>
          </cell>
          <cell r="D348">
            <v>1285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</row>
        <row r="349">
          <cell r="A349" t="str">
            <v>E.07.011-昆明飞马不锈钢有限公司</v>
          </cell>
          <cell r="B349" t="str">
            <v>04-杨惠元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</row>
        <row r="350">
          <cell r="A350" t="str">
            <v>E.07.011-昆明飞马不锈钢有限公司</v>
          </cell>
          <cell r="B350" t="str">
            <v>05-邹宏伟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</row>
        <row r="351">
          <cell r="A351" t="str">
            <v>E.07.012-玉溪烟厂过滤嘴分厂</v>
          </cell>
          <cell r="B351" t="str">
            <v>08-荀隆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</row>
        <row r="352">
          <cell r="A352" t="str">
            <v>E.07.013-云南西南仪器厂(云南西仪工业有限公司)</v>
          </cell>
          <cell r="B352" t="str">
            <v>05-邹宏伟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</row>
        <row r="353">
          <cell r="A353" t="str">
            <v>E.07.013-云南西南仪器厂(云南西仪工业有限公司)</v>
          </cell>
          <cell r="B353" t="str">
            <v>06-马晓静</v>
          </cell>
          <cell r="C353">
            <v>6155</v>
          </cell>
          <cell r="D353">
            <v>6155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</row>
        <row r="354">
          <cell r="A354" t="str">
            <v>E.05.031-昆明市环境研究所</v>
          </cell>
          <cell r="B354" t="str">
            <v>04-杨惠元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</row>
        <row r="355">
          <cell r="A355" t="str">
            <v>E.05.031-昆明市环境研究所</v>
          </cell>
          <cell r="B355" t="str">
            <v>07-李红宇</v>
          </cell>
          <cell r="C355">
            <v>850</v>
          </cell>
          <cell r="D355">
            <v>850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</row>
        <row r="356">
          <cell r="A356" t="str">
            <v>E.07.014-昆明供电局</v>
          </cell>
          <cell r="B356" t="str">
            <v>09-郑全胜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</row>
        <row r="357">
          <cell r="A357" t="str">
            <v>E.07.014-昆明供电局</v>
          </cell>
          <cell r="B357" t="str">
            <v>05-邹宏伟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</row>
        <row r="358">
          <cell r="A358" t="str">
            <v>E.07.014-昆明供电局</v>
          </cell>
          <cell r="B358" t="str">
            <v>02-陈智慧</v>
          </cell>
          <cell r="C358">
            <v>124</v>
          </cell>
          <cell r="D358">
            <v>124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</row>
        <row r="359">
          <cell r="A359" t="str">
            <v>E.07.015-云南省建筑机械厂</v>
          </cell>
          <cell r="B359" t="str">
            <v>03-董丽红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</row>
        <row r="360">
          <cell r="A360" t="str">
            <v>E.07.015-云南省建筑机械厂</v>
          </cell>
          <cell r="B360" t="str">
            <v>06-马晓静</v>
          </cell>
          <cell r="C360">
            <v>250</v>
          </cell>
          <cell r="D360">
            <v>0</v>
          </cell>
          <cell r="E360">
            <v>0</v>
          </cell>
          <cell r="F360">
            <v>250</v>
          </cell>
          <cell r="G360">
            <v>0</v>
          </cell>
          <cell r="H360">
            <v>0</v>
          </cell>
          <cell r="I360">
            <v>0</v>
          </cell>
        </row>
        <row r="361">
          <cell r="A361" t="str">
            <v>E.07.016-广东三建昆明分公司</v>
          </cell>
          <cell r="B361" t="str">
            <v>W-无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</row>
        <row r="362">
          <cell r="A362" t="str">
            <v>E.07.016-广东三建昆明分公司</v>
          </cell>
          <cell r="B362" t="str">
            <v>02-陈智慧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</row>
        <row r="363">
          <cell r="A363" t="str">
            <v>E.05.033-昆明慧龙科技有限责任公司</v>
          </cell>
          <cell r="B363" t="str">
            <v>08-荀隆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</row>
        <row r="364">
          <cell r="A364" t="str">
            <v>E.07.017-昆明市梁源冷作铆焊汽修五金厂</v>
          </cell>
          <cell r="B364" t="str">
            <v>02-陈智慧</v>
          </cell>
          <cell r="C364">
            <v>3525.8</v>
          </cell>
          <cell r="D364">
            <v>3525.8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</row>
        <row r="365">
          <cell r="A365" t="str">
            <v>E.07.018-预达制管厂</v>
          </cell>
          <cell r="B365" t="str">
            <v>02-陈智慧</v>
          </cell>
          <cell r="C365">
            <v>9446</v>
          </cell>
          <cell r="D365">
            <v>9446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</row>
        <row r="366">
          <cell r="A366" t="str">
            <v>E.05.034-云南省分析测试研究中心</v>
          </cell>
          <cell r="B366" t="str">
            <v>04-杨惠元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</row>
        <row r="367">
          <cell r="A367" t="str">
            <v>E.05.034-云南省分析测试研究中心</v>
          </cell>
          <cell r="B367" t="str">
            <v>07-李红宇</v>
          </cell>
          <cell r="C367">
            <v>76</v>
          </cell>
          <cell r="D367">
            <v>0</v>
          </cell>
          <cell r="E367">
            <v>0</v>
          </cell>
          <cell r="F367">
            <v>76</v>
          </cell>
          <cell r="G367">
            <v>0</v>
          </cell>
          <cell r="H367">
            <v>0</v>
          </cell>
          <cell r="I367">
            <v>0</v>
          </cell>
        </row>
        <row r="368">
          <cell r="A368" t="str">
            <v>E.05.035-昆明冶金研究院</v>
          </cell>
          <cell r="B368" t="str">
            <v>04-杨惠元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</row>
        <row r="369">
          <cell r="A369" t="str">
            <v>E.05.035-昆明冶金研究院</v>
          </cell>
          <cell r="B369" t="str">
            <v>05-邹宏伟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</row>
        <row r="370">
          <cell r="A370" t="str">
            <v>E.05.035-昆明冶金研究院</v>
          </cell>
          <cell r="B370" t="str">
            <v>02-陈智慧</v>
          </cell>
          <cell r="C370">
            <v>420</v>
          </cell>
          <cell r="D370">
            <v>420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</row>
        <row r="371">
          <cell r="A371" t="str">
            <v>E.05.036-昆明冶研新材料股份有限公司</v>
          </cell>
          <cell r="B371" t="str">
            <v>04-杨惠元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</row>
        <row r="372">
          <cell r="A372" t="str">
            <v>E.05.036-昆明冶研新材料股份有限公司</v>
          </cell>
          <cell r="B372" t="str">
            <v>05-邹宏伟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</row>
        <row r="373">
          <cell r="A373" t="str">
            <v>E.05.036-昆明冶研新材料股份有限公司</v>
          </cell>
          <cell r="B373" t="str">
            <v>02-陈智慧</v>
          </cell>
          <cell r="C373">
            <v>4130</v>
          </cell>
          <cell r="D373">
            <v>4130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</row>
        <row r="374">
          <cell r="A374" t="str">
            <v>E.07.020-云南安宁宏华经贸有限责任公司(安宁焊割气厂)</v>
          </cell>
          <cell r="B374" t="str">
            <v>02-陈智慧</v>
          </cell>
          <cell r="C374">
            <v>3359</v>
          </cell>
          <cell r="D374">
            <v>3359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</row>
        <row r="375">
          <cell r="A375" t="str">
            <v>E.07.022-云南小松公司</v>
          </cell>
          <cell r="B375" t="str">
            <v>03-董丽红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</row>
        <row r="376">
          <cell r="A376" t="str">
            <v>E.07.022-云南小松公司</v>
          </cell>
          <cell r="B376" t="str">
            <v>02-陈智慧</v>
          </cell>
          <cell r="C376">
            <v>311</v>
          </cell>
          <cell r="D376">
            <v>311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</row>
        <row r="377">
          <cell r="A377" t="str">
            <v>E.07.023-昆明东风豪华家具厂</v>
          </cell>
          <cell r="B377" t="str">
            <v>02-陈智慧</v>
          </cell>
          <cell r="C377">
            <v>8450</v>
          </cell>
          <cell r="D377">
            <v>8450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</row>
        <row r="378">
          <cell r="A378" t="str">
            <v>E.07.023-昆明东风豪华家具厂</v>
          </cell>
          <cell r="B378" t="str">
            <v>03-董丽红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</row>
        <row r="379">
          <cell r="A379" t="str">
            <v>E.05.038-云南威尔抗蚀绝热工程有限公司</v>
          </cell>
          <cell r="B379" t="str">
            <v>05-邹宏伟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</row>
        <row r="380">
          <cell r="A380" t="str">
            <v>E.05.038-云南威尔抗蚀绝热工程有限公司</v>
          </cell>
          <cell r="B380" t="str">
            <v>06-马晓静</v>
          </cell>
          <cell r="C380">
            <v>195</v>
          </cell>
          <cell r="D380">
            <v>195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</row>
        <row r="381">
          <cell r="A381" t="str">
            <v>E.07.024-昆明自来水公司</v>
          </cell>
          <cell r="B381" t="str">
            <v>04-杨惠元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</row>
        <row r="382">
          <cell r="A382" t="str">
            <v>E.07.024-昆明自来水公司</v>
          </cell>
          <cell r="B382" t="str">
            <v>07-李红宇</v>
          </cell>
          <cell r="C382">
            <v>24852.5</v>
          </cell>
          <cell r="D382">
            <v>24852.5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</row>
        <row r="383">
          <cell r="A383" t="str">
            <v>E.05.039-省新闻图片社</v>
          </cell>
          <cell r="B383" t="str">
            <v>09-郑全胜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</row>
        <row r="384">
          <cell r="A384" t="str">
            <v>E.07.026-昆明市输送机械厂</v>
          </cell>
          <cell r="B384" t="str">
            <v>02-陈智慧</v>
          </cell>
          <cell r="C384">
            <v>1890</v>
          </cell>
          <cell r="D384">
            <v>1890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</row>
        <row r="385">
          <cell r="A385" t="str">
            <v>E.07.026-昆明市输送机械厂</v>
          </cell>
          <cell r="B385" t="str">
            <v>04-杨惠元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</row>
        <row r="386">
          <cell r="A386" t="str">
            <v>E.05.040-昆明市物理研究所</v>
          </cell>
          <cell r="B386" t="str">
            <v>08-荀隆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</row>
        <row r="387">
          <cell r="A387" t="str">
            <v>E.05.040-昆明市物理研究所</v>
          </cell>
          <cell r="B387" t="str">
            <v>05-邹宏伟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</row>
        <row r="388">
          <cell r="A388" t="str">
            <v>E.05.040-昆明市物理研究所</v>
          </cell>
          <cell r="B388" t="str">
            <v>02-陈智慧</v>
          </cell>
          <cell r="C388">
            <v>4617</v>
          </cell>
          <cell r="D388">
            <v>4617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</row>
        <row r="389">
          <cell r="A389" t="str">
            <v>E.07.027-鹏程复合门厂</v>
          </cell>
          <cell r="B389" t="str">
            <v>02-陈智慧</v>
          </cell>
          <cell r="C389">
            <v>1002</v>
          </cell>
          <cell r="D389">
            <v>1002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</row>
        <row r="390">
          <cell r="A390" t="str">
            <v>E.07.027-鹏程复合门厂</v>
          </cell>
          <cell r="B390" t="str">
            <v>09-郑全胜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</row>
        <row r="391">
          <cell r="A391" t="str">
            <v>E.05.041-云南省锅炉压力容器安全检测中心检测站</v>
          </cell>
          <cell r="B391" t="str">
            <v>08-荀隆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</row>
        <row r="392">
          <cell r="A392" t="str">
            <v>E.05.041-云南省锅炉压力容器安全检测中心检测站</v>
          </cell>
          <cell r="B392" t="str">
            <v>04-杨惠元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</row>
        <row r="393">
          <cell r="A393" t="str">
            <v>E.07.028-云南冷作铆焊厂</v>
          </cell>
          <cell r="B393" t="str">
            <v>04-杨惠元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</row>
        <row r="394">
          <cell r="A394" t="str">
            <v>E.07.028-云南冷作铆焊厂</v>
          </cell>
          <cell r="B394" t="str">
            <v>02-陈智慧</v>
          </cell>
          <cell r="C394">
            <v>6410</v>
          </cell>
          <cell r="D394">
            <v>6410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</row>
        <row r="395">
          <cell r="A395" t="str">
            <v>E.07.028-云南冷作铆焊厂</v>
          </cell>
          <cell r="B395" t="str">
            <v>05-邹宏伟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</row>
        <row r="396">
          <cell r="A396" t="str">
            <v>E.05.042-省农科院生物所测试中心</v>
          </cell>
          <cell r="B396" t="str">
            <v>04-杨惠元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</row>
        <row r="397">
          <cell r="A397" t="str">
            <v>E.05.042-省农科院生物所测试中心</v>
          </cell>
          <cell r="B397" t="str">
            <v>05-邹宏伟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</row>
        <row r="398">
          <cell r="A398" t="str">
            <v>E.05.042-省农科院生物所测试中心</v>
          </cell>
          <cell r="B398" t="str">
            <v>02-陈智慧</v>
          </cell>
          <cell r="C398">
            <v>1050</v>
          </cell>
          <cell r="D398">
            <v>1050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</row>
        <row r="399">
          <cell r="A399" t="str">
            <v>E.07.029-云南嘉德商贸有限公司</v>
          </cell>
          <cell r="B399" t="str">
            <v>02-陈智慧</v>
          </cell>
          <cell r="C399">
            <v>3564</v>
          </cell>
          <cell r="D399">
            <v>3564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</row>
        <row r="400">
          <cell r="A400" t="str">
            <v>E.05.043-云南新茂科研器材开发公司</v>
          </cell>
          <cell r="B400" t="str">
            <v>03-董丽红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</row>
        <row r="401">
          <cell r="A401" t="str">
            <v>E.05.043-云南新茂科研器材开发公司</v>
          </cell>
          <cell r="B401" t="str">
            <v>04-杨惠元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</row>
        <row r="402">
          <cell r="A402" t="str">
            <v>E.07.030-个体刘盛伦</v>
          </cell>
          <cell r="B402" t="str">
            <v>04-杨惠元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</row>
        <row r="403">
          <cell r="A403" t="str">
            <v>E.07.031-碧鸡酒厂</v>
          </cell>
          <cell r="B403" t="str">
            <v>68-发货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</row>
        <row r="404">
          <cell r="A404" t="str">
            <v>E.07.031-碧鸡酒厂</v>
          </cell>
          <cell r="B404" t="str">
            <v>W-无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</row>
        <row r="405">
          <cell r="A405" t="str">
            <v>E.05.045-云南烟草科学研究院（不使用）</v>
          </cell>
          <cell r="B405" t="str">
            <v>02-陈智慧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</row>
        <row r="406">
          <cell r="A406" t="str">
            <v>E.05.045-云南烟草科学研究院（不使用）</v>
          </cell>
          <cell r="B406" t="str">
            <v>04-杨惠元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</row>
        <row r="407">
          <cell r="A407" t="str">
            <v>E.07.033-百集龙工贸公司</v>
          </cell>
          <cell r="B407" t="str">
            <v>04-杨惠元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</row>
        <row r="408">
          <cell r="A408" t="str">
            <v>E.07.034-昆明人造板机械厂</v>
          </cell>
          <cell r="B408" t="str">
            <v>04-杨惠元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</row>
        <row r="409">
          <cell r="A409" t="str">
            <v>E.07.034-昆明人造板机械厂</v>
          </cell>
          <cell r="B409" t="str">
            <v>07-李红宇</v>
          </cell>
          <cell r="C409">
            <v>1663</v>
          </cell>
          <cell r="D409">
            <v>1663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</row>
        <row r="410">
          <cell r="A410" t="str">
            <v>E.05.046-云大生化科贸有限责任公司</v>
          </cell>
          <cell r="B410" t="str">
            <v>04-杨惠元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</row>
        <row r="411">
          <cell r="A411" t="str">
            <v>E.05.046-云大生化科贸有限责任公司</v>
          </cell>
          <cell r="B411" t="str">
            <v>06-马晓静</v>
          </cell>
          <cell r="C411">
            <v>12</v>
          </cell>
          <cell r="D411">
            <v>0</v>
          </cell>
          <cell r="E411">
            <v>0</v>
          </cell>
          <cell r="F411">
            <v>12</v>
          </cell>
          <cell r="G411">
            <v>0</v>
          </cell>
          <cell r="H411">
            <v>0</v>
          </cell>
          <cell r="I411">
            <v>0</v>
          </cell>
        </row>
        <row r="412">
          <cell r="A412" t="str">
            <v>E.07.035-云丰造纸厂</v>
          </cell>
          <cell r="B412" t="str">
            <v>57-生产部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</row>
        <row r="413">
          <cell r="A413" t="str">
            <v>E.07.035-云丰造纸厂</v>
          </cell>
          <cell r="B413" t="str">
            <v>04-杨惠元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</row>
        <row r="414">
          <cell r="A414" t="str">
            <v>E.07.035-云丰造纸厂</v>
          </cell>
          <cell r="B414" t="str">
            <v>07-李红宇</v>
          </cell>
          <cell r="C414">
            <v>1086.5</v>
          </cell>
          <cell r="D414">
            <v>0</v>
          </cell>
          <cell r="E414">
            <v>0</v>
          </cell>
          <cell r="F414">
            <v>1086.5</v>
          </cell>
          <cell r="G414">
            <v>0</v>
          </cell>
          <cell r="H414">
            <v>0</v>
          </cell>
          <cell r="I414">
            <v>0</v>
          </cell>
        </row>
        <row r="415">
          <cell r="A415" t="str">
            <v>E.05.047-云南大学生化学院重点学科楼（核磁室）</v>
          </cell>
          <cell r="B415" t="str">
            <v>04-杨惠元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</row>
        <row r="416">
          <cell r="A416" t="str">
            <v>E.05.047-云南大学生化学院重点学科楼（核磁室）</v>
          </cell>
          <cell r="B416" t="str">
            <v>06-马晓静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</row>
        <row r="417">
          <cell r="A417" t="str">
            <v>E.05.048-云南英茂生物实验室</v>
          </cell>
          <cell r="B417" t="str">
            <v>03-董丽红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</row>
        <row r="418">
          <cell r="A418" t="str">
            <v>E.05.048-云南英茂生物实验室</v>
          </cell>
          <cell r="B418" t="str">
            <v>04-杨惠元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</row>
        <row r="419">
          <cell r="A419" t="str">
            <v>E.07.037-云南林机厂(不使用)</v>
          </cell>
          <cell r="B419" t="str">
            <v>02-陈智慧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</row>
        <row r="420">
          <cell r="A420" t="str">
            <v>E.05.049-昆明速通电信维护有限公司</v>
          </cell>
          <cell r="B420" t="str">
            <v>09-郑全胜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</row>
        <row r="421">
          <cell r="A421" t="str">
            <v>E.05.049-昆明速通电信维护有限公司</v>
          </cell>
          <cell r="B421" t="str">
            <v>05-邹宏伟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</row>
        <row r="422">
          <cell r="A422" t="str">
            <v>E.07.038-禄丰缸套厂</v>
          </cell>
          <cell r="B422" t="str">
            <v>02-陈智慧</v>
          </cell>
          <cell r="C422">
            <v>725</v>
          </cell>
          <cell r="D422">
            <v>0</v>
          </cell>
          <cell r="E422">
            <v>725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</row>
        <row r="423">
          <cell r="A423" t="str">
            <v>E.05.050-玉溪市产品质量监督检验测试所</v>
          </cell>
          <cell r="B423" t="str">
            <v>04-杨惠元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</row>
        <row r="424">
          <cell r="A424" t="str">
            <v>E.07.039-丹可机电</v>
          </cell>
          <cell r="B424" t="str">
            <v>03-董丽红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</row>
        <row r="425">
          <cell r="A425" t="str">
            <v>E.07.039-丹可机电</v>
          </cell>
          <cell r="B425" t="str">
            <v>06-马晓静</v>
          </cell>
          <cell r="C425">
            <v>2168</v>
          </cell>
          <cell r="D425">
            <v>2168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</row>
        <row r="426">
          <cell r="A426" t="str">
            <v>E.05.061-95651部队54分队</v>
          </cell>
          <cell r="B426" t="str">
            <v>05-邹宏伟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</row>
        <row r="427">
          <cell r="A427" t="str">
            <v>E.05.061-95651部队54分队</v>
          </cell>
          <cell r="B427" t="str">
            <v>07-李红宇</v>
          </cell>
          <cell r="C427">
            <v>150</v>
          </cell>
          <cell r="D427">
            <v>150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</row>
        <row r="428">
          <cell r="A428" t="str">
            <v>E.07.040-昆明市辉煌机械厂</v>
          </cell>
          <cell r="B428" t="str">
            <v>04-杨惠元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</row>
        <row r="429">
          <cell r="A429" t="str">
            <v>E.07.040-昆明市辉煌机械厂</v>
          </cell>
          <cell r="B429" t="str">
            <v>02-陈智慧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</row>
        <row r="430">
          <cell r="A430" t="str">
            <v>E.07.040-昆明市辉煌机械厂</v>
          </cell>
          <cell r="B430" t="str">
            <v>07-李红宇</v>
          </cell>
          <cell r="C430">
            <v>915</v>
          </cell>
          <cell r="D430">
            <v>915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</row>
        <row r="431">
          <cell r="A431" t="str">
            <v>E.07.041-云南省建筑机械化施工公司金属结构厂</v>
          </cell>
          <cell r="B431" t="str">
            <v>03-董丽红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</row>
        <row r="432">
          <cell r="A432" t="str">
            <v>E.07.041-云南省建筑机械化施工公司金属结构厂</v>
          </cell>
          <cell r="B432" t="str">
            <v>05-邹宏伟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</row>
        <row r="433">
          <cell r="A433" t="str">
            <v>E.07.041-云南省建筑机械化施工公司金属结构厂</v>
          </cell>
          <cell r="B433" t="str">
            <v>07-李红宇</v>
          </cell>
          <cell r="C433">
            <v>41330.54</v>
          </cell>
          <cell r="D433">
            <v>41330.54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</row>
        <row r="434">
          <cell r="A434" t="str">
            <v>E.05.063-昆明广博科技有限公司</v>
          </cell>
          <cell r="B434" t="str">
            <v>04-杨惠元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</row>
        <row r="435">
          <cell r="A435" t="str">
            <v>E.05.063-昆明广博科技有限公司</v>
          </cell>
          <cell r="B435" t="str">
            <v>09-郑全胜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</row>
        <row r="436">
          <cell r="A436" t="str">
            <v>E.05.063-昆明广博科技有限公司</v>
          </cell>
          <cell r="B436" t="str">
            <v>07-李红宇</v>
          </cell>
          <cell r="C436">
            <v>1992</v>
          </cell>
          <cell r="D436">
            <v>1992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</row>
        <row r="437">
          <cell r="A437" t="str">
            <v>E.07.043-神工精密铸造厂</v>
          </cell>
          <cell r="B437" t="str">
            <v>02-陈智慧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</row>
        <row r="438">
          <cell r="A438" t="str">
            <v>E.07.044-昆明发电厂物资公司</v>
          </cell>
          <cell r="B438" t="str">
            <v>06-马晓静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</row>
        <row r="439">
          <cell r="A439" t="str">
            <v>E.07.045-力立复合肥成套公司</v>
          </cell>
          <cell r="B439" t="str">
            <v>02-陈智慧</v>
          </cell>
          <cell r="C439">
            <v>248</v>
          </cell>
          <cell r="D439">
            <v>248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</row>
        <row r="440">
          <cell r="A440" t="str">
            <v>E.05.066-云南大学微生物研究所</v>
          </cell>
          <cell r="B440" t="str">
            <v>04-杨惠元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</row>
        <row r="441">
          <cell r="A441" t="str">
            <v>E.05.066-云南大学微生物研究所</v>
          </cell>
          <cell r="B441" t="str">
            <v>06-马晓静</v>
          </cell>
          <cell r="C441">
            <v>765</v>
          </cell>
          <cell r="D441">
            <v>765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</row>
        <row r="442">
          <cell r="A442" t="str">
            <v>E.05.066-云南大学微生物研究所</v>
          </cell>
          <cell r="B442" t="str">
            <v>08-荀隆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</row>
        <row r="443">
          <cell r="A443" t="str">
            <v>E.07.046-中国铁道建筑总公司昆明机械厂</v>
          </cell>
          <cell r="B443" t="str">
            <v>09-郑全胜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</row>
        <row r="444">
          <cell r="A444" t="str">
            <v>E.07.046-中国铁道建筑总公司昆明机械厂</v>
          </cell>
          <cell r="B444" t="str">
            <v>08-荀隆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</row>
        <row r="445">
          <cell r="A445" t="str">
            <v>E.07.046-中国铁道建筑总公司昆明机械厂</v>
          </cell>
          <cell r="B445" t="str">
            <v>05-邹宏伟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</row>
        <row r="446">
          <cell r="A446" t="str">
            <v>E.07.046-中国铁道建筑总公司昆明机械厂</v>
          </cell>
          <cell r="B446" t="str">
            <v>02-陈智慧</v>
          </cell>
          <cell r="C446">
            <v>21625</v>
          </cell>
          <cell r="D446">
            <v>21625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</row>
        <row r="447">
          <cell r="A447" t="str">
            <v>E.05.062-云南省化工研究院</v>
          </cell>
          <cell r="B447" t="str">
            <v>04-杨惠元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</row>
        <row r="448">
          <cell r="A448" t="str">
            <v>E.05.062-云南省化工研究院</v>
          </cell>
          <cell r="B448" t="str">
            <v>07-李红宇</v>
          </cell>
          <cell r="C448">
            <v>109</v>
          </cell>
          <cell r="D448">
            <v>109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</row>
        <row r="449">
          <cell r="A449" t="str">
            <v>E.07.048-神工床垫厂</v>
          </cell>
          <cell r="B449" t="str">
            <v>02-陈智慧</v>
          </cell>
          <cell r="C449">
            <v>2045</v>
          </cell>
          <cell r="D449">
            <v>2045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</row>
        <row r="450">
          <cell r="A450" t="str">
            <v>E.07.049-云南省电力局焊接培训中心</v>
          </cell>
          <cell r="B450" t="str">
            <v>03-董丽红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</row>
        <row r="451">
          <cell r="A451" t="str">
            <v>E.07.049-云南省电力局焊接培训中心</v>
          </cell>
          <cell r="B451" t="str">
            <v>08-荀隆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</row>
        <row r="452">
          <cell r="A452" t="str">
            <v>E.07.049-云南省电力局焊接培训中心</v>
          </cell>
          <cell r="B452" t="str">
            <v>06-马晓静</v>
          </cell>
          <cell r="C452">
            <v>6292</v>
          </cell>
          <cell r="D452">
            <v>6292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</row>
        <row r="453">
          <cell r="A453" t="str">
            <v>E.07.050-安宁兆一机电设备公司(宏申锐)</v>
          </cell>
          <cell r="B453" t="str">
            <v>02-陈智慧</v>
          </cell>
          <cell r="C453">
            <v>15450</v>
          </cell>
          <cell r="D453">
            <v>15450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</row>
        <row r="454">
          <cell r="A454" t="str">
            <v>E.07.051-五华铝制品厂</v>
          </cell>
          <cell r="B454" t="str">
            <v>02-陈智慧</v>
          </cell>
          <cell r="C454">
            <v>90</v>
          </cell>
          <cell r="D454">
            <v>0</v>
          </cell>
          <cell r="E454">
            <v>0</v>
          </cell>
          <cell r="F454">
            <v>90</v>
          </cell>
          <cell r="G454">
            <v>0</v>
          </cell>
          <cell r="H454">
            <v>0</v>
          </cell>
          <cell r="I454">
            <v>0</v>
          </cell>
        </row>
        <row r="455">
          <cell r="A455" t="str">
            <v>E.05.032-优达公司</v>
          </cell>
          <cell r="B455" t="str">
            <v>02-陈智慧</v>
          </cell>
          <cell r="C455">
            <v>14602</v>
          </cell>
          <cell r="D455">
            <v>14602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</row>
        <row r="456">
          <cell r="A456" t="str">
            <v>E.07.052-盘龙中外汽修厂</v>
          </cell>
          <cell r="B456" t="str">
            <v>02-陈智慧</v>
          </cell>
          <cell r="C456">
            <v>1496</v>
          </cell>
          <cell r="D456">
            <v>1496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</row>
        <row r="457">
          <cell r="A457" t="str">
            <v>E.05.028-红塔木业有限公司</v>
          </cell>
          <cell r="B457" t="str">
            <v>08-荀隆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</row>
        <row r="458">
          <cell r="A458" t="str">
            <v>E.05.025-通海大方科技公司</v>
          </cell>
          <cell r="B458" t="str">
            <v>06-马晓静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</row>
        <row r="459">
          <cell r="A459" t="str">
            <v>E.05.025-通海大方科技公司</v>
          </cell>
          <cell r="B459" t="str">
            <v>07-李红宇</v>
          </cell>
          <cell r="C459">
            <v>550</v>
          </cell>
          <cell r="D459">
            <v>550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</row>
        <row r="460">
          <cell r="A460" t="str">
            <v>E.07.054-昆船电子设备有限公司</v>
          </cell>
          <cell r="B460" t="str">
            <v>02-陈智慧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</row>
        <row r="461">
          <cell r="A461" t="str">
            <v>E.07.054-昆船电子设备有限公司</v>
          </cell>
          <cell r="B461" t="str">
            <v>03-董丽红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</row>
        <row r="462">
          <cell r="A462" t="str">
            <v>E.07.054-昆船电子设备有限公司</v>
          </cell>
          <cell r="B462" t="str">
            <v>04-杨惠元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</row>
        <row r="463">
          <cell r="A463" t="str">
            <v>E.07.054-昆船电子设备有限公司</v>
          </cell>
          <cell r="B463" t="str">
            <v>06-马晓静</v>
          </cell>
          <cell r="C463">
            <v>310</v>
          </cell>
          <cell r="D463">
            <v>0</v>
          </cell>
          <cell r="E463">
            <v>0</v>
          </cell>
          <cell r="F463">
            <v>310</v>
          </cell>
          <cell r="G463">
            <v>0</v>
          </cell>
          <cell r="H463">
            <v>0</v>
          </cell>
          <cell r="I463">
            <v>0</v>
          </cell>
        </row>
        <row r="464">
          <cell r="A464" t="str">
            <v>E.05.023-云南中科生物产业有限公司</v>
          </cell>
          <cell r="B464" t="str">
            <v>09-郑全胜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</row>
        <row r="465">
          <cell r="A465" t="str">
            <v>E.07.056-通海通变冷作铆焊厂</v>
          </cell>
          <cell r="B465" t="str">
            <v>08-荀隆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</row>
        <row r="466">
          <cell r="A466" t="str">
            <v>E.07.056-通海通变冷作铆焊厂</v>
          </cell>
          <cell r="B466" t="str">
            <v>05-邹宏伟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</row>
        <row r="467">
          <cell r="A467" t="str">
            <v>E.07.056-通海通变冷作铆焊厂</v>
          </cell>
          <cell r="B467" t="str">
            <v>07-李红宇</v>
          </cell>
          <cell r="C467">
            <v>466</v>
          </cell>
          <cell r="D467">
            <v>466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</row>
        <row r="468">
          <cell r="A468" t="str">
            <v>E.07.058-开远电力恒昕有限责任公司</v>
          </cell>
          <cell r="B468" t="str">
            <v>03-董丽红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</row>
        <row r="469">
          <cell r="A469" t="str">
            <v>E.07.059-开远电力修造成厂</v>
          </cell>
          <cell r="B469" t="str">
            <v>03-董丽红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</row>
        <row r="470">
          <cell r="A470" t="str">
            <v>E.07.060-开远小龙潭电厂物资公司</v>
          </cell>
          <cell r="B470" t="str">
            <v>03-董丽红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</row>
        <row r="471">
          <cell r="A471" t="str">
            <v>E.07.061-帅华机电</v>
          </cell>
          <cell r="B471" t="str">
            <v>02-陈智慧</v>
          </cell>
          <cell r="C471">
            <v>1408</v>
          </cell>
          <cell r="D471">
            <v>1408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</row>
        <row r="472">
          <cell r="A472" t="str">
            <v>E.07.061-帅华机电</v>
          </cell>
          <cell r="B472" t="str">
            <v>04-杨惠元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</row>
        <row r="473">
          <cell r="A473" t="str">
            <v>E.07.062-南江交通器材厂</v>
          </cell>
          <cell r="B473" t="str">
            <v>02-陈智慧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</row>
        <row r="474">
          <cell r="A474" t="str">
            <v>E.07.064-新兴汽修厂</v>
          </cell>
          <cell r="B474" t="str">
            <v>02-陈智慧</v>
          </cell>
          <cell r="C474">
            <v>1612.5</v>
          </cell>
          <cell r="D474">
            <v>1612.5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</row>
        <row r="475">
          <cell r="A475" t="str">
            <v>E.07.065-昆明正大有限公司</v>
          </cell>
          <cell r="B475" t="str">
            <v>02-陈智慧</v>
          </cell>
          <cell r="C475">
            <v>11832</v>
          </cell>
          <cell r="D475">
            <v>11832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</row>
        <row r="476">
          <cell r="A476" t="str">
            <v>E.07.066-大昌汽车修理厂</v>
          </cell>
          <cell r="B476" t="str">
            <v>02-陈智慧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</row>
        <row r="477">
          <cell r="A477" t="str">
            <v>E.07.067-贵阳安大锻造厂</v>
          </cell>
          <cell r="B477" t="str">
            <v>06-马晓静</v>
          </cell>
          <cell r="C477">
            <v>18000</v>
          </cell>
          <cell r="D477">
            <v>18000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</row>
        <row r="478">
          <cell r="A478" t="str">
            <v>E.07.068-景东报废汽车回收公司</v>
          </cell>
          <cell r="B478" t="str">
            <v>08-荀隆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</row>
        <row r="479">
          <cell r="A479" t="str">
            <v>E.07.069-白云不锈钢工程部</v>
          </cell>
          <cell r="B479" t="str">
            <v>65-高丽红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</row>
        <row r="480">
          <cell r="A480" t="str">
            <v>E.07.069-白云不锈钢工程部</v>
          </cell>
          <cell r="B480" t="str">
            <v>03-董丽红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</row>
        <row r="481">
          <cell r="A481" t="str">
            <v>E.07.069-白云不锈钢工程部</v>
          </cell>
          <cell r="B481" t="str">
            <v>68-发货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</row>
        <row r="482">
          <cell r="A482" t="str">
            <v>E.07.069-白云不锈钢工程部</v>
          </cell>
          <cell r="B482" t="str">
            <v>07-李红宇</v>
          </cell>
          <cell r="C482">
            <v>280</v>
          </cell>
          <cell r="D482">
            <v>280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</row>
        <row r="483">
          <cell r="A483" t="str">
            <v>E.07.070-省火电公司焊接培训中心（大石坝）</v>
          </cell>
          <cell r="B483" t="str">
            <v>03-董丽红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</row>
        <row r="484">
          <cell r="A484" t="str">
            <v>E.08.002-华帅铝业集团昆明华业金马铝厂</v>
          </cell>
          <cell r="B484" t="str">
            <v>04-杨惠元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</row>
        <row r="485">
          <cell r="A485" t="str">
            <v>E.08.002-华帅铝业集团昆明华业金马铝厂</v>
          </cell>
          <cell r="B485" t="str">
            <v>06-马晓静</v>
          </cell>
          <cell r="C485">
            <v>5066.8</v>
          </cell>
          <cell r="D485">
            <v>5066.8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</row>
        <row r="486">
          <cell r="A486" t="str">
            <v>E.07.071-巨有工贸</v>
          </cell>
          <cell r="B486" t="str">
            <v>04-杨惠元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</row>
        <row r="487">
          <cell r="A487" t="str">
            <v>E.07.071-巨有工贸</v>
          </cell>
          <cell r="B487" t="str">
            <v>09-郑全胜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</row>
        <row r="488">
          <cell r="A488" t="str">
            <v>E.07.071-巨有工贸</v>
          </cell>
          <cell r="B488" t="str">
            <v>03-董丽红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</row>
        <row r="489">
          <cell r="A489" t="str">
            <v>E.07.071-巨有工贸</v>
          </cell>
          <cell r="B489" t="str">
            <v>07-李红宇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</row>
        <row r="490">
          <cell r="A490" t="str">
            <v>E.08.003-云南省县乡工业发展公司</v>
          </cell>
          <cell r="B490" t="str">
            <v>05-邹宏伟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</row>
        <row r="491">
          <cell r="A491" t="str">
            <v>E.08.003-云南省县乡工业发展公司</v>
          </cell>
          <cell r="B491" t="str">
            <v>89-段永祥</v>
          </cell>
          <cell r="C491">
            <v>116</v>
          </cell>
          <cell r="D491">
            <v>0</v>
          </cell>
          <cell r="E491">
            <v>0</v>
          </cell>
          <cell r="F491">
            <v>0</v>
          </cell>
          <cell r="G491">
            <v>116</v>
          </cell>
          <cell r="H491">
            <v>0</v>
          </cell>
          <cell r="I491">
            <v>0</v>
          </cell>
        </row>
        <row r="492">
          <cell r="A492" t="str">
            <v>E.07.072-云南南塔人造板有限责任公司</v>
          </cell>
          <cell r="B492" t="str">
            <v>05-邹宏伟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</row>
        <row r="493">
          <cell r="A493" t="str">
            <v>E.07.072-云南南塔人造板有限责任公司</v>
          </cell>
          <cell r="B493" t="str">
            <v>07-李红宇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</row>
        <row r="494">
          <cell r="A494" t="str">
            <v>E.07.073-云南第一汽车工贸有限公司（原马街汽修一厂）</v>
          </cell>
          <cell r="B494" t="str">
            <v>02-陈智慧</v>
          </cell>
          <cell r="C494">
            <v>3127.41</v>
          </cell>
          <cell r="D494">
            <v>3127.41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</row>
        <row r="495">
          <cell r="A495" t="str">
            <v>E.08.006-昆明市消防器材厂一厂</v>
          </cell>
          <cell r="B495" t="str">
            <v>04-杨惠元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</row>
        <row r="496">
          <cell r="A496" t="str">
            <v>E.08.006-昆明市消防器材厂一厂</v>
          </cell>
          <cell r="B496" t="str">
            <v>07-李红宇</v>
          </cell>
          <cell r="C496">
            <v>315</v>
          </cell>
          <cell r="D496">
            <v>0</v>
          </cell>
          <cell r="E496">
            <v>0</v>
          </cell>
          <cell r="F496">
            <v>315</v>
          </cell>
          <cell r="G496">
            <v>0</v>
          </cell>
          <cell r="H496">
            <v>0</v>
          </cell>
          <cell r="I496">
            <v>0</v>
          </cell>
        </row>
        <row r="497">
          <cell r="A497" t="str">
            <v>E.08.007-邦克酒店</v>
          </cell>
          <cell r="B497" t="str">
            <v>08-荀隆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</row>
        <row r="498">
          <cell r="A498" t="str">
            <v>E.07.075-市豪华金属门窗厂</v>
          </cell>
          <cell r="B498" t="str">
            <v>03-董丽红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</row>
        <row r="499">
          <cell r="A499" t="str">
            <v>E.07.076-昆明市凸轮轴总厂</v>
          </cell>
          <cell r="B499" t="str">
            <v>03-董丽红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</row>
        <row r="500">
          <cell r="A500" t="str">
            <v>E.07.076-昆明市凸轮轴总厂</v>
          </cell>
          <cell r="B500" t="str">
            <v>06-马晓静</v>
          </cell>
          <cell r="C500">
            <v>1107</v>
          </cell>
          <cell r="D500">
            <v>1107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</row>
        <row r="501">
          <cell r="A501" t="str">
            <v>E.08.009-昆明新迎铝型材厂</v>
          </cell>
          <cell r="B501" t="str">
            <v>04-杨惠元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</row>
        <row r="502">
          <cell r="A502" t="str">
            <v>E.08.009-昆明新迎铝型材厂</v>
          </cell>
          <cell r="B502" t="str">
            <v>06-马晓静</v>
          </cell>
          <cell r="C502">
            <v>1004</v>
          </cell>
          <cell r="D502">
            <v>1004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</row>
        <row r="503">
          <cell r="A503" t="str">
            <v>E.07.078-昆明市公共汽车物资供应公司</v>
          </cell>
          <cell r="B503" t="str">
            <v>02-陈智慧</v>
          </cell>
          <cell r="C503">
            <v>504</v>
          </cell>
          <cell r="D503">
            <v>504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</row>
        <row r="504">
          <cell r="A504" t="str">
            <v>E.08.008-云南航空公司航修厂航材部</v>
          </cell>
          <cell r="B504" t="str">
            <v>05-邹宏伟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</row>
        <row r="505">
          <cell r="A505" t="str">
            <v>E.08.008-云南航空公司航修厂航材部</v>
          </cell>
          <cell r="B505" t="str">
            <v>06-马晓静</v>
          </cell>
          <cell r="C505">
            <v>80</v>
          </cell>
          <cell r="D505">
            <v>80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</row>
        <row r="506">
          <cell r="A506" t="str">
            <v>E.07.079-开远市宇航五交机电物资经销部</v>
          </cell>
          <cell r="B506" t="str">
            <v>06-马晓静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</row>
        <row r="507">
          <cell r="A507" t="str">
            <v>E.07.081-路易经贸有限公司</v>
          </cell>
          <cell r="B507" t="str">
            <v>03-董丽红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</row>
        <row r="508">
          <cell r="A508" t="str">
            <v>E.07.081-路易经贸有限公司</v>
          </cell>
          <cell r="B508" t="str">
            <v>04-杨惠元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</row>
        <row r="509">
          <cell r="A509" t="str">
            <v>E.07.081-路易经贸有限公司</v>
          </cell>
          <cell r="B509" t="str">
            <v>07-李红宇</v>
          </cell>
          <cell r="C509">
            <v>590</v>
          </cell>
          <cell r="D509">
            <v>590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</row>
        <row r="510">
          <cell r="A510" t="str">
            <v>E.07.083-云南巡检司电厂电力服务公司商店</v>
          </cell>
          <cell r="B510" t="str">
            <v>08-荀隆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</row>
        <row r="511">
          <cell r="A511" t="str">
            <v>E.08.013-求新医用设备厂</v>
          </cell>
          <cell r="B511" t="str">
            <v>02-陈智慧</v>
          </cell>
          <cell r="C511">
            <v>2680</v>
          </cell>
          <cell r="D511">
            <v>2680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</row>
        <row r="512">
          <cell r="A512" t="str">
            <v>E.07.085-昆明泰和仪器仪表有限公司</v>
          </cell>
          <cell r="B512" t="str">
            <v>04-杨惠元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</row>
        <row r="513">
          <cell r="A513" t="str">
            <v>E.07.085-昆明泰和仪器仪表有限公司</v>
          </cell>
          <cell r="B513" t="str">
            <v>08-荀隆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</row>
        <row r="514">
          <cell r="A514" t="str">
            <v>E.07.085-昆明泰和仪器仪表有限公司</v>
          </cell>
          <cell r="B514" t="str">
            <v>07-李红宇</v>
          </cell>
          <cell r="C514">
            <v>1056</v>
          </cell>
          <cell r="D514">
            <v>1056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</row>
        <row r="515">
          <cell r="A515" t="str">
            <v>E.08.014-岑升广告</v>
          </cell>
          <cell r="B515" t="str">
            <v>03-董丽红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</row>
        <row r="516">
          <cell r="A516" t="str">
            <v>E.08.014-岑升广告</v>
          </cell>
          <cell r="B516" t="str">
            <v>06-马晓静</v>
          </cell>
          <cell r="C516">
            <v>100</v>
          </cell>
          <cell r="D516">
            <v>0</v>
          </cell>
          <cell r="E516">
            <v>0</v>
          </cell>
          <cell r="F516">
            <v>100</v>
          </cell>
          <cell r="G516">
            <v>0</v>
          </cell>
          <cell r="H516">
            <v>0</v>
          </cell>
          <cell r="I516">
            <v>0</v>
          </cell>
        </row>
        <row r="517">
          <cell r="A517" t="str">
            <v>E.07.086-云南通海变压器配件厂</v>
          </cell>
          <cell r="B517" t="str">
            <v>08-荀隆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</row>
        <row r="518">
          <cell r="A518" t="str">
            <v>E.07.086-云南通海变压器配件厂</v>
          </cell>
          <cell r="B518" t="str">
            <v>05-邹宏伟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</row>
        <row r="519">
          <cell r="A519" t="str">
            <v>E.07.086-云南通海变压器配件厂</v>
          </cell>
          <cell r="B519" t="str">
            <v>07-李红宇</v>
          </cell>
          <cell r="C519">
            <v>993</v>
          </cell>
          <cell r="D519">
            <v>993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</row>
        <row r="520">
          <cell r="A520" t="str">
            <v>E.08.015-云南电力线路器材厂</v>
          </cell>
          <cell r="B520" t="str">
            <v>05-邹宏伟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</row>
        <row r="521">
          <cell r="A521" t="str">
            <v>E.07.087-沪峰环保设备厂</v>
          </cell>
          <cell r="B521" t="str">
            <v>02-陈智慧</v>
          </cell>
          <cell r="C521">
            <v>280</v>
          </cell>
          <cell r="D521">
            <v>0</v>
          </cell>
          <cell r="E521">
            <v>0</v>
          </cell>
          <cell r="F521">
            <v>280</v>
          </cell>
          <cell r="G521">
            <v>0</v>
          </cell>
          <cell r="H521">
            <v>0</v>
          </cell>
          <cell r="I521">
            <v>0</v>
          </cell>
        </row>
        <row r="522">
          <cell r="A522" t="str">
            <v>E.07.088-云南客车厂</v>
          </cell>
          <cell r="B522" t="str">
            <v>02-陈智慧</v>
          </cell>
          <cell r="C522">
            <v>2490</v>
          </cell>
          <cell r="D522">
            <v>2490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</row>
        <row r="523">
          <cell r="A523" t="str">
            <v>E.07.088-云南客车厂</v>
          </cell>
          <cell r="B523" t="str">
            <v>05-邹宏伟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</row>
        <row r="524">
          <cell r="A524" t="str">
            <v>E.08.016-佳利广告</v>
          </cell>
          <cell r="B524" t="str">
            <v>03-董丽红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</row>
        <row r="525">
          <cell r="A525" t="str">
            <v>E.08.016-佳利广告</v>
          </cell>
          <cell r="B525" t="str">
            <v>06-马晓静</v>
          </cell>
          <cell r="C525">
            <v>1860</v>
          </cell>
          <cell r="D525">
            <v>0</v>
          </cell>
          <cell r="E525">
            <v>0</v>
          </cell>
          <cell r="F525">
            <v>1860</v>
          </cell>
          <cell r="G525">
            <v>0</v>
          </cell>
          <cell r="H525">
            <v>0</v>
          </cell>
          <cell r="I525">
            <v>0</v>
          </cell>
        </row>
        <row r="526">
          <cell r="A526" t="str">
            <v>E.07.089-水电十四局修理厂</v>
          </cell>
          <cell r="B526" t="str">
            <v>04-杨惠元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</row>
        <row r="527">
          <cell r="A527" t="str">
            <v>E.08.017-三策广告</v>
          </cell>
          <cell r="B527" t="str">
            <v>02-陈智慧</v>
          </cell>
          <cell r="C527">
            <v>11075</v>
          </cell>
          <cell r="D527">
            <v>11075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</row>
        <row r="528">
          <cell r="A528" t="str">
            <v>E.07.090-南方仪器仪表设备有限公司</v>
          </cell>
          <cell r="B528" t="str">
            <v>03-董丽红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</row>
        <row r="529">
          <cell r="A529" t="str">
            <v>E.07.090-南方仪器仪表设备有限公司</v>
          </cell>
          <cell r="B529" t="str">
            <v>06-马晓静</v>
          </cell>
          <cell r="C529">
            <v>165</v>
          </cell>
          <cell r="D529">
            <v>165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</row>
        <row r="530">
          <cell r="A530" t="str">
            <v>E.08.018-兰天空中广告（不使用）</v>
          </cell>
          <cell r="B530" t="str">
            <v>02-陈智慧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</row>
        <row r="531">
          <cell r="A531" t="str">
            <v>E.07.093-云南鸿鑫电子技术工程有限公司</v>
          </cell>
          <cell r="B531" t="str">
            <v>04-杨惠元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</row>
        <row r="532">
          <cell r="A532" t="str">
            <v>E.08.019-李培伟</v>
          </cell>
          <cell r="B532" t="str">
            <v>02-陈智慧</v>
          </cell>
          <cell r="C532">
            <v>1900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1900</v>
          </cell>
          <cell r="I532">
            <v>0</v>
          </cell>
        </row>
        <row r="533">
          <cell r="A533" t="str">
            <v>E.08.020-晨达礼仪</v>
          </cell>
          <cell r="B533" t="str">
            <v>04-杨惠元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</row>
        <row r="534">
          <cell r="A534" t="str">
            <v>E.08.020-晨达礼仪</v>
          </cell>
          <cell r="B534" t="str">
            <v>02-陈智慧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</row>
        <row r="535">
          <cell r="A535" t="str">
            <v>E.08.020-晨达礼仪</v>
          </cell>
          <cell r="B535" t="str">
            <v>03-董丽红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</row>
        <row r="536">
          <cell r="A536" t="str">
            <v>E.08.020-晨达礼仪</v>
          </cell>
          <cell r="B536" t="str">
            <v>07-李红宇</v>
          </cell>
          <cell r="C536">
            <v>4370.03</v>
          </cell>
          <cell r="D536">
            <v>0</v>
          </cell>
          <cell r="E536">
            <v>0</v>
          </cell>
          <cell r="F536">
            <v>4370.03</v>
          </cell>
          <cell r="G536">
            <v>0</v>
          </cell>
          <cell r="H536">
            <v>0</v>
          </cell>
          <cell r="I536">
            <v>0</v>
          </cell>
        </row>
        <row r="537">
          <cell r="A537" t="str">
            <v>E.07.095-瑞和钢门窗厂</v>
          </cell>
          <cell r="B537" t="str">
            <v>03-董丽红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</row>
        <row r="538">
          <cell r="A538" t="str">
            <v>E.07.095-瑞和钢门窗厂</v>
          </cell>
          <cell r="B538" t="str">
            <v>06-马晓静</v>
          </cell>
          <cell r="C538">
            <v>120</v>
          </cell>
          <cell r="D538">
            <v>0</v>
          </cell>
          <cell r="E538">
            <v>0</v>
          </cell>
          <cell r="F538">
            <v>120</v>
          </cell>
          <cell r="G538">
            <v>0</v>
          </cell>
          <cell r="H538">
            <v>0</v>
          </cell>
          <cell r="I538">
            <v>0</v>
          </cell>
        </row>
        <row r="539">
          <cell r="A539" t="str">
            <v>E.08.021-侨泰广告</v>
          </cell>
          <cell r="B539" t="str">
            <v>04-杨惠元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</row>
        <row r="540">
          <cell r="A540" t="str">
            <v>E.08.021-侨泰广告</v>
          </cell>
          <cell r="B540" t="str">
            <v>03-董丽红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</row>
        <row r="541">
          <cell r="A541" t="str">
            <v>E.08.021-侨泰广告</v>
          </cell>
          <cell r="B541" t="str">
            <v>06-马晓静</v>
          </cell>
          <cell r="C541">
            <v>2735</v>
          </cell>
          <cell r="D541">
            <v>0</v>
          </cell>
          <cell r="E541">
            <v>0</v>
          </cell>
          <cell r="F541">
            <v>2735</v>
          </cell>
          <cell r="G541">
            <v>0</v>
          </cell>
          <cell r="H541">
            <v>0</v>
          </cell>
          <cell r="I541">
            <v>0</v>
          </cell>
        </row>
        <row r="542">
          <cell r="A542" t="str">
            <v>E.07.096-兴隆五金线材厂</v>
          </cell>
          <cell r="B542" t="str">
            <v>02-陈智慧</v>
          </cell>
          <cell r="C542">
            <v>2292</v>
          </cell>
          <cell r="D542">
            <v>2292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</row>
        <row r="543">
          <cell r="A543" t="str">
            <v>E.08.022-彩虹喜庆礼仪公司</v>
          </cell>
          <cell r="B543" t="str">
            <v>03-董丽红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</row>
        <row r="544">
          <cell r="A544" t="str">
            <v>E.08.022-彩虹喜庆礼仪公司</v>
          </cell>
          <cell r="B544" t="str">
            <v>06-马晓静</v>
          </cell>
          <cell r="C544">
            <v>41745</v>
          </cell>
          <cell r="D544">
            <v>41745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</row>
        <row r="545">
          <cell r="A545" t="str">
            <v>E.08.023-自力广告</v>
          </cell>
          <cell r="B545" t="str">
            <v>02-陈智慧</v>
          </cell>
          <cell r="C545">
            <v>1450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1450</v>
          </cell>
          <cell r="I545">
            <v>0</v>
          </cell>
        </row>
        <row r="546">
          <cell r="A546" t="str">
            <v>E.07.100-云南变压器厂(装配车间)</v>
          </cell>
          <cell r="B546" t="str">
            <v>02-陈智慧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</row>
        <row r="547">
          <cell r="A547" t="str">
            <v>E.07.100-云南变压器厂(装配车间)</v>
          </cell>
          <cell r="B547" t="str">
            <v>05-邹宏伟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</row>
        <row r="548">
          <cell r="A548" t="str">
            <v>E.08.024-爱迪广告</v>
          </cell>
          <cell r="B548" t="str">
            <v>03-董丽红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</row>
        <row r="549">
          <cell r="A549" t="str">
            <v>E.07.101-洪雅机械厂</v>
          </cell>
          <cell r="B549" t="str">
            <v>09-郑全胜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</row>
        <row r="550">
          <cell r="A550" t="str">
            <v>E.07.101-洪雅机械厂</v>
          </cell>
          <cell r="B550" t="str">
            <v>05-邹宏伟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</row>
        <row r="551">
          <cell r="A551" t="str">
            <v>E.07.101-洪雅机械厂</v>
          </cell>
          <cell r="B551" t="str">
            <v>07-李红宇</v>
          </cell>
          <cell r="C551">
            <v>350</v>
          </cell>
          <cell r="D551">
            <v>350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</row>
        <row r="552">
          <cell r="A552" t="str">
            <v>E.08.025-斯特广告</v>
          </cell>
          <cell r="B552" t="str">
            <v>03-董丽红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</row>
        <row r="553">
          <cell r="A553" t="str">
            <v>E.08.025-斯特广告</v>
          </cell>
          <cell r="B553" t="str">
            <v>04-杨惠元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</row>
        <row r="554">
          <cell r="A554" t="str">
            <v>E.08.025-斯特广告</v>
          </cell>
          <cell r="B554" t="str">
            <v>06-马晓静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</row>
        <row r="555">
          <cell r="A555" t="str">
            <v>E.08.026-唐昌林</v>
          </cell>
          <cell r="B555" t="str">
            <v>04-杨惠元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</row>
        <row r="556">
          <cell r="A556" t="str">
            <v>E.08.026-唐昌林</v>
          </cell>
          <cell r="B556" t="str">
            <v>02-陈智慧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</row>
        <row r="557">
          <cell r="A557" t="str">
            <v>E.08.026-唐昌林</v>
          </cell>
          <cell r="B557" t="str">
            <v>06-马晓静</v>
          </cell>
          <cell r="C557">
            <v>3180</v>
          </cell>
          <cell r="D557">
            <v>0</v>
          </cell>
          <cell r="E557">
            <v>0</v>
          </cell>
          <cell r="F557">
            <v>3180</v>
          </cell>
          <cell r="G557">
            <v>0</v>
          </cell>
          <cell r="H557">
            <v>0</v>
          </cell>
          <cell r="I557">
            <v>0</v>
          </cell>
        </row>
        <row r="558">
          <cell r="A558" t="str">
            <v>E.07.103-成都英德实业有限公司</v>
          </cell>
          <cell r="B558" t="str">
            <v>03-董丽红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</row>
        <row r="559">
          <cell r="A559" t="str">
            <v>E.07.103-成都英德实业有限公司</v>
          </cell>
          <cell r="B559" t="str">
            <v>06-马晓静</v>
          </cell>
          <cell r="C559">
            <v>19</v>
          </cell>
          <cell r="D559">
            <v>0</v>
          </cell>
          <cell r="E559">
            <v>0</v>
          </cell>
          <cell r="F559">
            <v>19</v>
          </cell>
          <cell r="G559">
            <v>0</v>
          </cell>
          <cell r="H559">
            <v>0</v>
          </cell>
          <cell r="I559">
            <v>0</v>
          </cell>
        </row>
        <row r="560">
          <cell r="A560" t="str">
            <v>E.07.105-昆明新生力工贸有限责任公司</v>
          </cell>
          <cell r="B560" t="str">
            <v>03-董丽红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</row>
        <row r="561">
          <cell r="A561" t="str">
            <v>E.07.105-昆明新生力工贸有限责任公司</v>
          </cell>
          <cell r="B561" t="str">
            <v>06-马晓静</v>
          </cell>
          <cell r="C561">
            <v>10</v>
          </cell>
          <cell r="D561">
            <v>0</v>
          </cell>
          <cell r="E561">
            <v>0</v>
          </cell>
          <cell r="F561">
            <v>10</v>
          </cell>
          <cell r="G561">
            <v>0</v>
          </cell>
          <cell r="H561">
            <v>0</v>
          </cell>
          <cell r="I561">
            <v>0</v>
          </cell>
        </row>
        <row r="562">
          <cell r="A562" t="str">
            <v>E.08.028-昆明气象站</v>
          </cell>
          <cell r="B562" t="str">
            <v>02-陈智慧</v>
          </cell>
          <cell r="C562">
            <v>7250.09</v>
          </cell>
          <cell r="D562">
            <v>7250.09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</row>
        <row r="563">
          <cell r="A563" t="str">
            <v>E.08.029-喜缘庆典</v>
          </cell>
          <cell r="B563" t="str">
            <v>03-董丽红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</row>
        <row r="564">
          <cell r="A564" t="str">
            <v>E.08.029-喜缘庆典</v>
          </cell>
          <cell r="B564" t="str">
            <v>04-杨惠元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</row>
        <row r="565">
          <cell r="A565" t="str">
            <v>E.08.029-喜缘庆典</v>
          </cell>
          <cell r="B565" t="str">
            <v>06-马晓静</v>
          </cell>
          <cell r="C565">
            <v>36</v>
          </cell>
          <cell r="D565">
            <v>0</v>
          </cell>
          <cell r="E565">
            <v>36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</row>
        <row r="566">
          <cell r="A566" t="str">
            <v>E.08.030-楚雄州气象局</v>
          </cell>
          <cell r="B566" t="str">
            <v>02-陈智慧</v>
          </cell>
          <cell r="C566">
            <v>700</v>
          </cell>
          <cell r="D566">
            <v>700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</row>
        <row r="567">
          <cell r="A567" t="str">
            <v>E.08.030-楚雄州气象局</v>
          </cell>
          <cell r="B567" t="str">
            <v>05-邹宏伟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</row>
        <row r="568">
          <cell r="A568" t="str">
            <v>E.08.031-凯邦冲印</v>
          </cell>
          <cell r="B568" t="str">
            <v>75-杨翎飞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</row>
        <row r="569">
          <cell r="A569" t="str">
            <v>E.08.031-凯邦冲印</v>
          </cell>
          <cell r="B569" t="str">
            <v>68-发货</v>
          </cell>
          <cell r="C569">
            <v>180</v>
          </cell>
          <cell r="D569">
            <v>0</v>
          </cell>
          <cell r="E569">
            <v>0</v>
          </cell>
          <cell r="F569">
            <v>180</v>
          </cell>
          <cell r="G569">
            <v>0</v>
          </cell>
          <cell r="H569">
            <v>0</v>
          </cell>
          <cell r="I569">
            <v>0</v>
          </cell>
        </row>
        <row r="570">
          <cell r="A570" t="str">
            <v>E.08.031-凯邦冲印</v>
          </cell>
          <cell r="B570" t="str">
            <v>02-陈智慧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</row>
        <row r="571">
          <cell r="A571" t="str">
            <v>E.08.032-大业广告公司</v>
          </cell>
          <cell r="B571" t="str">
            <v>02-陈智慧</v>
          </cell>
          <cell r="C571">
            <v>5525</v>
          </cell>
          <cell r="D571">
            <v>5525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</row>
        <row r="572">
          <cell r="A572" t="str">
            <v>E.08.033-华宁县邮政局</v>
          </cell>
          <cell r="B572" t="str">
            <v>08-荀隆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</row>
        <row r="573">
          <cell r="A573" t="str">
            <v>E.09.001-上海百事可乐公司</v>
          </cell>
          <cell r="B573" t="str">
            <v>05-邹宏伟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</row>
        <row r="574">
          <cell r="A574" t="str">
            <v>E.08.034-桂泉礼仪公司</v>
          </cell>
          <cell r="B574" t="str">
            <v>04-杨惠元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</row>
        <row r="575">
          <cell r="A575" t="str">
            <v>E.08.034-桂泉礼仪公司</v>
          </cell>
          <cell r="B575" t="str">
            <v>02-陈智慧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</row>
        <row r="576">
          <cell r="A576" t="str">
            <v>E.08.034-桂泉礼仪公司</v>
          </cell>
          <cell r="B576" t="str">
            <v>07-李红宇</v>
          </cell>
          <cell r="C576">
            <v>1790</v>
          </cell>
          <cell r="D576">
            <v>0</v>
          </cell>
          <cell r="E576">
            <v>0</v>
          </cell>
          <cell r="F576">
            <v>1790</v>
          </cell>
          <cell r="G576">
            <v>0</v>
          </cell>
          <cell r="H576">
            <v>0</v>
          </cell>
          <cell r="I576">
            <v>0</v>
          </cell>
        </row>
        <row r="577">
          <cell r="A577" t="str">
            <v>E.09.002-康宝饮料厂</v>
          </cell>
          <cell r="B577" t="str">
            <v>02-陈智慧</v>
          </cell>
          <cell r="C577">
            <v>390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390</v>
          </cell>
          <cell r="I577">
            <v>0</v>
          </cell>
        </row>
        <row r="578">
          <cell r="A578" t="str">
            <v>E.09.004-昆明可口可乐饮料有限公司</v>
          </cell>
          <cell r="B578" t="str">
            <v>09-郑全胜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</row>
        <row r="579">
          <cell r="A579" t="str">
            <v>E.09.004-昆明可口可乐饮料有限公司</v>
          </cell>
          <cell r="B579" t="str">
            <v>03-董丽红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</row>
        <row r="580">
          <cell r="A580" t="str">
            <v>E.09.004-昆明可口可乐饮料有限公司</v>
          </cell>
          <cell r="B580" t="str">
            <v>05-邹宏伟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</row>
        <row r="581">
          <cell r="A581" t="str">
            <v>E.09.004-昆明可口可乐饮料有限公司</v>
          </cell>
          <cell r="B581" t="str">
            <v>02-陈智慧</v>
          </cell>
          <cell r="C581">
            <v>471.6</v>
          </cell>
          <cell r="D581">
            <v>471.6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</row>
        <row r="582">
          <cell r="A582" t="str">
            <v>E.08.037-海洋风广告</v>
          </cell>
          <cell r="B582" t="str">
            <v>08-荀隆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</row>
        <row r="583">
          <cell r="A583" t="str">
            <v>E.08.037-海洋风广告</v>
          </cell>
          <cell r="B583" t="str">
            <v>03-董丽红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</row>
        <row r="584">
          <cell r="A584" t="str">
            <v>E.08.037-海洋风广告</v>
          </cell>
          <cell r="B584" t="str">
            <v>05-邹宏伟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</row>
        <row r="585">
          <cell r="A585" t="str">
            <v>E.08.037-海洋风广告</v>
          </cell>
          <cell r="B585" t="str">
            <v>06-马晓静</v>
          </cell>
          <cell r="C585">
            <v>2864</v>
          </cell>
          <cell r="D585">
            <v>2864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</row>
        <row r="586">
          <cell r="A586" t="str">
            <v>E.09.005-云南江川澳宴奇饮料厂</v>
          </cell>
          <cell r="B586" t="str">
            <v>04-杨惠元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</row>
        <row r="587">
          <cell r="A587" t="str">
            <v>E.08.038-玉溪气象局</v>
          </cell>
          <cell r="B587" t="str">
            <v>08-荀隆</v>
          </cell>
          <cell r="C587">
            <v>1300</v>
          </cell>
          <cell r="D587">
            <v>1300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</row>
        <row r="588">
          <cell r="A588" t="str">
            <v>E.08.038-玉溪气象局</v>
          </cell>
          <cell r="B588" t="str">
            <v>05-邹宏伟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</row>
        <row r="589">
          <cell r="A589" t="str">
            <v>E.09.008-云南香格里拉酒业股份有限公司</v>
          </cell>
          <cell r="B589" t="str">
            <v>05-邹宏伟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</row>
        <row r="590">
          <cell r="A590" t="str">
            <v>E.09.008-云南香格里拉酒业股份有限公司</v>
          </cell>
          <cell r="B590" t="str">
            <v>06-马晓静</v>
          </cell>
          <cell r="C590">
            <v>7425</v>
          </cell>
          <cell r="D590">
            <v>7425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</row>
        <row r="591">
          <cell r="A591" t="str">
            <v>E.09.010-昆明西山锦标饮料厂</v>
          </cell>
          <cell r="B591" t="str">
            <v>05-邹宏伟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</row>
        <row r="592">
          <cell r="A592" t="str">
            <v>E.09.010-昆明西山锦标饮料厂</v>
          </cell>
          <cell r="B592" t="str">
            <v>06-马晓静</v>
          </cell>
          <cell r="C592">
            <v>3145</v>
          </cell>
          <cell r="D592">
            <v>3145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</row>
        <row r="593">
          <cell r="A593" t="str">
            <v>E.08.041-新天地空飘广告部</v>
          </cell>
          <cell r="B593" t="str">
            <v>02-陈智慧</v>
          </cell>
          <cell r="C593">
            <v>2325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2325</v>
          </cell>
          <cell r="I593">
            <v>0</v>
          </cell>
        </row>
        <row r="594">
          <cell r="A594" t="str">
            <v>E.08.042-乐庆工艺经营部</v>
          </cell>
          <cell r="B594" t="str">
            <v>68-发货</v>
          </cell>
          <cell r="C594">
            <v>248</v>
          </cell>
          <cell r="D594">
            <v>0</v>
          </cell>
          <cell r="E594">
            <v>0</v>
          </cell>
          <cell r="F594">
            <v>0</v>
          </cell>
          <cell r="G594">
            <v>248</v>
          </cell>
          <cell r="H594">
            <v>0</v>
          </cell>
          <cell r="I594">
            <v>0</v>
          </cell>
        </row>
        <row r="595">
          <cell r="A595" t="str">
            <v>E.09.013-昆明西山水厂生态工程公司</v>
          </cell>
          <cell r="B595" t="str">
            <v>05-邹宏伟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</row>
        <row r="596">
          <cell r="A596" t="str">
            <v>E.08.043-天红广告</v>
          </cell>
          <cell r="B596" t="str">
            <v>02-陈智慧</v>
          </cell>
          <cell r="C596">
            <v>3180</v>
          </cell>
          <cell r="D596">
            <v>3180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</row>
        <row r="597">
          <cell r="A597" t="str">
            <v>E.08.043-天红广告</v>
          </cell>
          <cell r="B597" t="str">
            <v>08-荀隆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</row>
        <row r="598">
          <cell r="A598" t="str">
            <v>E.08.043-天红广告</v>
          </cell>
          <cell r="B598" t="str">
            <v>03-董丽红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</row>
        <row r="599">
          <cell r="A599" t="str">
            <v>E.09.014-昆明滇池酒业有限公司</v>
          </cell>
          <cell r="B599" t="str">
            <v>68-发货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</row>
        <row r="600">
          <cell r="A600" t="str">
            <v>E.09.014-昆明滇池酒业有限公司</v>
          </cell>
          <cell r="B600" t="str">
            <v>09-郑全胜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</row>
        <row r="601">
          <cell r="A601" t="str">
            <v>E.09.014-昆明滇池酒业有限公司</v>
          </cell>
          <cell r="B601" t="str">
            <v>05-邹宏伟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</row>
        <row r="602">
          <cell r="A602" t="str">
            <v>E.09.014-昆明滇池酒业有限公司</v>
          </cell>
          <cell r="B602" t="str">
            <v>W-无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</row>
        <row r="603">
          <cell r="A603" t="str">
            <v>E.09.014-昆明滇池酒业有限公司</v>
          </cell>
          <cell r="B603" t="str">
            <v>07-李红宇</v>
          </cell>
          <cell r="C603">
            <v>9</v>
          </cell>
          <cell r="D603">
            <v>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</row>
        <row r="604">
          <cell r="A604" t="str">
            <v>E.09.015-陆良通发生物产业有限公司</v>
          </cell>
          <cell r="B604" t="str">
            <v>04-杨惠元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</row>
        <row r="605">
          <cell r="A605" t="str">
            <v>E.09.015-陆良通发生物产业有限公司</v>
          </cell>
          <cell r="B605" t="str">
            <v>07-李红宇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</row>
        <row r="606">
          <cell r="A606" t="str">
            <v>E.08.044-地名广告</v>
          </cell>
          <cell r="B606" t="str">
            <v>68-发货</v>
          </cell>
          <cell r="C606">
            <v>224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224</v>
          </cell>
          <cell r="I606">
            <v>0</v>
          </cell>
        </row>
        <row r="607">
          <cell r="A607" t="str">
            <v>E.09.017-昆明龙源山泉水厂</v>
          </cell>
          <cell r="B607" t="str">
            <v>68-发货</v>
          </cell>
          <cell r="C607">
            <v>5.5</v>
          </cell>
          <cell r="D607">
            <v>0</v>
          </cell>
          <cell r="E607">
            <v>0</v>
          </cell>
          <cell r="F607">
            <v>5.5</v>
          </cell>
          <cell r="G607">
            <v>0</v>
          </cell>
          <cell r="H607">
            <v>0</v>
          </cell>
          <cell r="I607">
            <v>0</v>
          </cell>
        </row>
        <row r="608">
          <cell r="A608" t="str">
            <v>E.08.047-西山华强橡塑制品厂</v>
          </cell>
          <cell r="B608" t="str">
            <v>07-李红宇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</row>
        <row r="609">
          <cell r="A609" t="str">
            <v>E.08.048-云师大礼仪庆典部</v>
          </cell>
          <cell r="B609" t="str">
            <v>03-董丽红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</row>
        <row r="610">
          <cell r="A610" t="str">
            <v>E.08.048-云师大礼仪庆典部</v>
          </cell>
          <cell r="B610" t="str">
            <v>02-陈智慧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</row>
        <row r="611">
          <cell r="A611" t="str">
            <v>E.08.048-云师大礼仪庆典部</v>
          </cell>
          <cell r="B611" t="str">
            <v>06-马晓静</v>
          </cell>
          <cell r="C611">
            <v>675</v>
          </cell>
          <cell r="D611">
            <v>0</v>
          </cell>
          <cell r="E611">
            <v>675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</row>
        <row r="612">
          <cell r="A612" t="str">
            <v>E.08.049-昆明宇隆公司</v>
          </cell>
          <cell r="B612" t="str">
            <v>03-董丽红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</row>
        <row r="613">
          <cell r="A613" t="str">
            <v>E.08.049-昆明宇隆公司</v>
          </cell>
          <cell r="B613" t="str">
            <v>06-马晓静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</row>
        <row r="614">
          <cell r="A614" t="str">
            <v>E.08.050-红地球广告公司</v>
          </cell>
          <cell r="B614" t="str">
            <v>02-陈智慧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</row>
        <row r="615">
          <cell r="A615" t="str">
            <v>E.08.050-红地球广告公司</v>
          </cell>
          <cell r="B615" t="str">
            <v>04-杨惠元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</row>
        <row r="616">
          <cell r="A616" t="str">
            <v>E.08.050-红地球广告公司</v>
          </cell>
          <cell r="B616" t="str">
            <v>07-李红宇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</row>
        <row r="617">
          <cell r="A617" t="str">
            <v>E.08.051-峨山邮政局</v>
          </cell>
          <cell r="B617" t="str">
            <v>05-邹宏伟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</row>
        <row r="618">
          <cell r="A618" t="str">
            <v>E.08.052-昆明市气象局</v>
          </cell>
          <cell r="B618" t="str">
            <v>02-陈智慧</v>
          </cell>
          <cell r="C618">
            <v>15</v>
          </cell>
          <cell r="D618">
            <v>0</v>
          </cell>
          <cell r="E618">
            <v>0</v>
          </cell>
          <cell r="F618">
            <v>0</v>
          </cell>
          <cell r="G618">
            <v>15</v>
          </cell>
          <cell r="H618">
            <v>0</v>
          </cell>
          <cell r="I618">
            <v>0</v>
          </cell>
        </row>
        <row r="619">
          <cell r="A619" t="str">
            <v>E.08.056-陈华</v>
          </cell>
          <cell r="B619" t="str">
            <v>04-杨惠元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</row>
        <row r="620">
          <cell r="A620" t="str">
            <v>E.08.058-白家龙</v>
          </cell>
          <cell r="B620" t="str">
            <v>04-杨惠元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</row>
        <row r="621">
          <cell r="A621" t="str">
            <v>E.08.058-白家龙</v>
          </cell>
          <cell r="B621" t="str">
            <v>02-陈智慧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</row>
        <row r="622">
          <cell r="A622" t="str">
            <v>E.08.059-高举</v>
          </cell>
          <cell r="B622" t="str">
            <v>04-杨惠元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</row>
        <row r="623">
          <cell r="A623" t="str">
            <v>E.08.059-高举</v>
          </cell>
          <cell r="B623" t="str">
            <v>07-李红宇</v>
          </cell>
          <cell r="C623">
            <v>240</v>
          </cell>
          <cell r="D623">
            <v>0</v>
          </cell>
          <cell r="E623">
            <v>0</v>
          </cell>
          <cell r="F623">
            <v>240</v>
          </cell>
          <cell r="G623">
            <v>0</v>
          </cell>
          <cell r="H623">
            <v>0</v>
          </cell>
          <cell r="I623">
            <v>0</v>
          </cell>
        </row>
        <row r="624">
          <cell r="A624" t="str">
            <v>E.08.060-杨文忠</v>
          </cell>
          <cell r="B624" t="str">
            <v>04-杨惠元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</row>
        <row r="625">
          <cell r="A625" t="str">
            <v>E.08.062-龙谋广告公司</v>
          </cell>
          <cell r="B625" t="str">
            <v>04-杨惠元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</row>
        <row r="626">
          <cell r="A626" t="str">
            <v>E.08.062-龙谋广告公司</v>
          </cell>
          <cell r="B626" t="str">
            <v>07-李红宇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</row>
        <row r="627">
          <cell r="A627" t="str">
            <v>E.08.063-迪亚礼仪公司</v>
          </cell>
          <cell r="B627" t="str">
            <v>03-董丽红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</row>
        <row r="628">
          <cell r="A628" t="str">
            <v>E.08.063-迪亚礼仪公司</v>
          </cell>
          <cell r="B628" t="str">
            <v>04-杨惠元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</row>
        <row r="629">
          <cell r="A629" t="str">
            <v>E.08.063-迪亚礼仪公司</v>
          </cell>
          <cell r="B629" t="str">
            <v>06-马晓静</v>
          </cell>
          <cell r="C629">
            <v>1363.5</v>
          </cell>
          <cell r="D629">
            <v>1363.5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</row>
        <row r="630">
          <cell r="A630" t="str">
            <v>E.08.065-以诺广告</v>
          </cell>
          <cell r="B630" t="str">
            <v>03-董丽红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</row>
        <row r="631">
          <cell r="A631" t="str">
            <v>E.08.065-以诺广告</v>
          </cell>
          <cell r="B631" t="str">
            <v>06-马晓静</v>
          </cell>
          <cell r="C631">
            <v>4110</v>
          </cell>
          <cell r="D631">
            <v>0</v>
          </cell>
          <cell r="E631">
            <v>0</v>
          </cell>
          <cell r="F631">
            <v>4110</v>
          </cell>
          <cell r="G631">
            <v>0</v>
          </cell>
          <cell r="H631">
            <v>0</v>
          </cell>
          <cell r="I631">
            <v>0</v>
          </cell>
        </row>
        <row r="632">
          <cell r="A632" t="str">
            <v>E.08.097-昆明风华经贸有限责任公司</v>
          </cell>
          <cell r="B632" t="str">
            <v>03-董丽红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</row>
        <row r="633">
          <cell r="A633" t="str">
            <v>E.08.097-昆明风华经贸有限责任公司</v>
          </cell>
          <cell r="B633" t="str">
            <v>04-杨惠元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</row>
        <row r="634">
          <cell r="A634" t="str">
            <v>E.08.066-加力艺术中心</v>
          </cell>
          <cell r="B634" t="str">
            <v>02-陈智慧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</row>
        <row r="635">
          <cell r="A635" t="str">
            <v>E.08.066-加力艺术中心</v>
          </cell>
          <cell r="B635" t="str">
            <v>08-荀隆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</row>
        <row r="636">
          <cell r="A636" t="str">
            <v>E.08.095-云南昙华装饰建材灯市场</v>
          </cell>
          <cell r="B636" t="str">
            <v>04-杨惠元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</row>
        <row r="637">
          <cell r="A637" t="str">
            <v>E.08.092-云南名泰石化有限公司海埂加油站</v>
          </cell>
          <cell r="B637" t="str">
            <v>04-杨惠元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</row>
        <row r="638">
          <cell r="A638" t="str">
            <v>E.08.092-云南名泰石化有限公司海埂加油站</v>
          </cell>
          <cell r="B638" t="str">
            <v>02-陈智慧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</row>
        <row r="639">
          <cell r="A639" t="str">
            <v>E.08.092-云南名泰石化有限公司海埂加油站</v>
          </cell>
          <cell r="B639" t="str">
            <v>07-李红宇</v>
          </cell>
          <cell r="C639">
            <v>160</v>
          </cell>
          <cell r="D639">
            <v>0</v>
          </cell>
          <cell r="E639">
            <v>0</v>
          </cell>
          <cell r="F639">
            <v>160</v>
          </cell>
          <cell r="G639">
            <v>0</v>
          </cell>
          <cell r="H639">
            <v>0</v>
          </cell>
          <cell r="I639">
            <v>0</v>
          </cell>
        </row>
        <row r="640">
          <cell r="A640" t="str">
            <v>E.08.069-中甸气象局</v>
          </cell>
          <cell r="B640" t="str">
            <v>03-董丽红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</row>
        <row r="641">
          <cell r="A641" t="str">
            <v>E.08.070-天意广告礼仪有限公司</v>
          </cell>
          <cell r="B641" t="str">
            <v>04-杨惠元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</row>
        <row r="642">
          <cell r="A642" t="str">
            <v>E.08.089-昆明深港有限责任公司(昆明龙港工贸)</v>
          </cell>
          <cell r="B642" t="str">
            <v>04-杨惠元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</row>
        <row r="643">
          <cell r="A643" t="str">
            <v>E.08.089-昆明深港有限责任公司(昆明龙港工贸)</v>
          </cell>
          <cell r="B643" t="str">
            <v>02-陈智慧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</row>
        <row r="644">
          <cell r="A644" t="str">
            <v>E.08.089-昆明深港有限责任公司(昆明龙港工贸)</v>
          </cell>
          <cell r="B644" t="str">
            <v>08-荀隆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</row>
        <row r="645">
          <cell r="A645" t="str">
            <v>E.08.089-昆明深港有限责任公司(昆明龙港工贸)</v>
          </cell>
          <cell r="B645" t="str">
            <v>07-李红宇</v>
          </cell>
          <cell r="C645">
            <v>355</v>
          </cell>
          <cell r="D645">
            <v>355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</row>
        <row r="646">
          <cell r="A646" t="str">
            <v>E.08.072-七彩广告</v>
          </cell>
          <cell r="B646" t="str">
            <v>68-发货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</row>
        <row r="647">
          <cell r="A647" t="str">
            <v>E.08.087-曲靖市防雷中心</v>
          </cell>
          <cell r="B647" t="str">
            <v>05-邹宏伟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</row>
        <row r="648">
          <cell r="A648" t="str">
            <v>E.08.087-曲靖市防雷中心</v>
          </cell>
          <cell r="B648" t="str">
            <v>06-马晓静</v>
          </cell>
          <cell r="C648">
            <v>1975</v>
          </cell>
          <cell r="D648">
            <v>1975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</row>
        <row r="649">
          <cell r="A649" t="str">
            <v>E.08.073-玉溪天马广告公司</v>
          </cell>
          <cell r="B649" t="str">
            <v>08-荀隆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</row>
        <row r="650">
          <cell r="A650" t="str">
            <v>E.08.084-昆明穗港消防公司</v>
          </cell>
          <cell r="B650" t="str">
            <v>08-荀隆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</row>
        <row r="651">
          <cell r="A651" t="str">
            <v>E.08.071-英才广告</v>
          </cell>
          <cell r="B651" t="str">
            <v>03-董丽红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</row>
        <row r="652">
          <cell r="A652" t="str">
            <v>E.08.081-玉溪亮光广告</v>
          </cell>
          <cell r="B652" t="str">
            <v>08-荀隆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</row>
        <row r="653">
          <cell r="A653" t="str">
            <v>E.08.081-玉溪亮光广告</v>
          </cell>
          <cell r="B653" t="str">
            <v>04-杨惠元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</row>
        <row r="654">
          <cell r="A654" t="str">
            <v>E.08.077-深蓝广告公司</v>
          </cell>
          <cell r="B654" t="str">
            <v>03-董丽红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</row>
        <row r="655">
          <cell r="A655" t="str">
            <v>E.08.078-宝象公司</v>
          </cell>
          <cell r="B655" t="str">
            <v>04-杨惠元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</row>
        <row r="656">
          <cell r="A656" t="str">
            <v>D.04.074-金汇成经贸有限公司</v>
          </cell>
          <cell r="B656" t="str">
            <v>61-高杰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</row>
        <row r="657">
          <cell r="A657" t="str">
            <v>E.01.032-滇中水泥厂</v>
          </cell>
          <cell r="B657" t="str">
            <v>07-李红宇</v>
          </cell>
          <cell r="C657">
            <v>100</v>
          </cell>
          <cell r="D657">
            <v>0</v>
          </cell>
          <cell r="E657">
            <v>100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</row>
        <row r="658">
          <cell r="A658" t="str">
            <v>E.05.068-农大动物研究院</v>
          </cell>
          <cell r="B658" t="str">
            <v>04-杨惠元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</row>
        <row r="659">
          <cell r="A659" t="str">
            <v>E.05.068-农大动物研究院</v>
          </cell>
          <cell r="B659" t="str">
            <v>05-邹宏伟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</row>
        <row r="660">
          <cell r="A660" t="str">
            <v>E.09.019-吉威龙水业公司</v>
          </cell>
          <cell r="B660" t="str">
            <v>05-邹宏伟</v>
          </cell>
          <cell r="C660">
            <v>439</v>
          </cell>
          <cell r="D660">
            <v>0</v>
          </cell>
          <cell r="E660">
            <v>0</v>
          </cell>
          <cell r="F660">
            <v>439</v>
          </cell>
          <cell r="G660">
            <v>0</v>
          </cell>
          <cell r="H660">
            <v>0</v>
          </cell>
          <cell r="I660">
            <v>0</v>
          </cell>
        </row>
        <row r="661">
          <cell r="A661" t="str">
            <v>E.01.033-环城石油销售部</v>
          </cell>
          <cell r="B661" t="str">
            <v>04-杨惠元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</row>
        <row r="662">
          <cell r="A662" t="str">
            <v>E.01.033-环城石油销售部</v>
          </cell>
          <cell r="B662" t="str">
            <v>07-李红宇</v>
          </cell>
          <cell r="C662">
            <v>109</v>
          </cell>
          <cell r="D662">
            <v>0</v>
          </cell>
          <cell r="E662">
            <v>0</v>
          </cell>
          <cell r="F662">
            <v>109</v>
          </cell>
          <cell r="G662">
            <v>0</v>
          </cell>
          <cell r="H662">
            <v>0</v>
          </cell>
          <cell r="I662">
            <v>0</v>
          </cell>
        </row>
        <row r="663">
          <cell r="A663" t="str">
            <v>E.08.100-宏申锐机械厂(安宁兆一机电公司)押金</v>
          </cell>
          <cell r="B663" t="str">
            <v>02-陈智慧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</row>
        <row r="664">
          <cell r="A664" t="str">
            <v>E.09.020-涌宝生物食品公司</v>
          </cell>
          <cell r="B664" t="str">
            <v>02-陈智慧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</row>
        <row r="665">
          <cell r="A665" t="str">
            <v>E.08.102-七三二一工厂</v>
          </cell>
          <cell r="B665" t="str">
            <v>07-李红宇</v>
          </cell>
          <cell r="C665">
            <v>675</v>
          </cell>
          <cell r="D665">
            <v>675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</row>
        <row r="666">
          <cell r="A666" t="str">
            <v>D.01.076-澄江氧气经营部</v>
          </cell>
          <cell r="B666" t="str">
            <v>08-荀隆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</row>
        <row r="667">
          <cell r="A667" t="str">
            <v>D.04.076-宏帅经贸有限公司</v>
          </cell>
          <cell r="B667" t="str">
            <v>61-高杰</v>
          </cell>
          <cell r="C667">
            <v>10818.4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10818.4</v>
          </cell>
          <cell r="I667">
            <v>0</v>
          </cell>
        </row>
        <row r="668">
          <cell r="A668" t="str">
            <v>E.08.103-嵩明渔业批发部</v>
          </cell>
          <cell r="B668" t="str">
            <v>W-无</v>
          </cell>
          <cell r="C668">
            <v>16777.16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16777.16</v>
          </cell>
          <cell r="I668">
            <v>0</v>
          </cell>
        </row>
        <row r="669">
          <cell r="A669" t="str">
            <v>E.08.105-个体户贾</v>
          </cell>
          <cell r="B669" t="str">
            <v>04-杨惠元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</row>
        <row r="670">
          <cell r="A670" t="str">
            <v>E.08.106-华仑不锈钢</v>
          </cell>
          <cell r="B670" t="str">
            <v>03-董丽红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</row>
        <row r="671">
          <cell r="A671" t="str">
            <v>E.07.106-三杰达进口汽修厂</v>
          </cell>
          <cell r="B671" t="str">
            <v>02-陈智慧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</row>
        <row r="672">
          <cell r="A672" t="str">
            <v>E.07.107-天利汽车厂</v>
          </cell>
          <cell r="B672" t="str">
            <v>57-生产部</v>
          </cell>
          <cell r="C672">
            <v>39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39</v>
          </cell>
          <cell r="I672">
            <v>0</v>
          </cell>
        </row>
        <row r="673">
          <cell r="A673" t="str">
            <v>E.08.108-富民县矿产公司</v>
          </cell>
          <cell r="B673" t="str">
            <v>61-高杰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</row>
        <row r="674">
          <cell r="A674" t="str">
            <v>E.08.108-富民县矿产公司</v>
          </cell>
          <cell r="B674" t="str">
            <v>W-无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</row>
        <row r="675">
          <cell r="A675" t="str">
            <v>D.04.077-佛山金山气体公司</v>
          </cell>
          <cell r="B675" t="str">
            <v>15-王卫民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</row>
        <row r="676">
          <cell r="A676" t="str">
            <v>D.04.078-广州北郊气体公司</v>
          </cell>
          <cell r="B676" t="str">
            <v>08-荀隆</v>
          </cell>
          <cell r="C676">
            <v>64990.94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64990.94</v>
          </cell>
          <cell r="I676">
            <v>0</v>
          </cell>
        </row>
        <row r="677">
          <cell r="A677" t="str">
            <v>D.04.079-贵阳氧气厂</v>
          </cell>
          <cell r="B677" t="str">
            <v>06-马晓静</v>
          </cell>
          <cell r="C677">
            <v>15171.3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15171.3</v>
          </cell>
          <cell r="I677">
            <v>0</v>
          </cell>
        </row>
        <row r="678">
          <cell r="A678" t="str">
            <v>D.04.080-大明气体经营部</v>
          </cell>
          <cell r="B678" t="str">
            <v>03-董丽红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</row>
        <row r="679">
          <cell r="A679" t="str">
            <v>D.04.080-大明气体经营部</v>
          </cell>
          <cell r="B679" t="str">
            <v>06-马晓静</v>
          </cell>
          <cell r="C679">
            <v>8506</v>
          </cell>
          <cell r="D679">
            <v>0</v>
          </cell>
          <cell r="E679">
            <v>0</v>
          </cell>
          <cell r="F679">
            <v>8506</v>
          </cell>
          <cell r="G679">
            <v>0</v>
          </cell>
          <cell r="H679">
            <v>0</v>
          </cell>
          <cell r="I679">
            <v>0</v>
          </cell>
        </row>
        <row r="680">
          <cell r="A680" t="str">
            <v>D.04.081-南海华南特种气体公司</v>
          </cell>
          <cell r="B680" t="str">
            <v>15-王卫民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</row>
        <row r="681">
          <cell r="A681" t="str">
            <v>D.04.082-曲靖氧气厂</v>
          </cell>
          <cell r="B681" t="str">
            <v>04-杨惠元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</row>
        <row r="682">
          <cell r="A682" t="str">
            <v>D.04.082-曲靖氧气厂</v>
          </cell>
          <cell r="B682" t="str">
            <v>03-董丽红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</row>
        <row r="683">
          <cell r="A683" t="str">
            <v>D.04.083-上蒜氧气厂</v>
          </cell>
          <cell r="B683" t="str">
            <v>03-董丽红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</row>
        <row r="684">
          <cell r="A684" t="str">
            <v>D.04.084-思茅氧气厂</v>
          </cell>
          <cell r="B684" t="str">
            <v>61-高杰</v>
          </cell>
          <cell r="C684">
            <v>3700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3700</v>
          </cell>
          <cell r="I684">
            <v>0</v>
          </cell>
        </row>
        <row r="685">
          <cell r="A685" t="str">
            <v>D.04.085-台大工业气体(深圳)公司</v>
          </cell>
          <cell r="B685" t="str">
            <v>62-解小军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</row>
        <row r="686">
          <cell r="A686" t="str">
            <v>D.04.086-新会金田气体</v>
          </cell>
          <cell r="B686" t="str">
            <v>15-王卫民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</row>
        <row r="687">
          <cell r="A687" t="str">
            <v>E.08.109-气象局蓝天广告公司</v>
          </cell>
          <cell r="B687" t="str">
            <v>66-付炯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</row>
        <row r="688">
          <cell r="A688" t="str">
            <v>E.08.109-气象局蓝天广告公司</v>
          </cell>
          <cell r="B688" t="str">
            <v>02-陈智慧</v>
          </cell>
          <cell r="C688">
            <v>2475</v>
          </cell>
          <cell r="D688">
            <v>2475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</row>
        <row r="689">
          <cell r="A689" t="str">
            <v>E.08.109-气象局蓝天广告公司</v>
          </cell>
          <cell r="B689" t="str">
            <v>03-董丽红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</row>
        <row r="690">
          <cell r="A690" t="str">
            <v>E.08.110-花旗礼仪公司</v>
          </cell>
          <cell r="B690" t="str">
            <v>W-无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</row>
        <row r="691">
          <cell r="A691" t="str">
            <v>E.03.015-昆明马街五金钢球厂</v>
          </cell>
          <cell r="B691" t="str">
            <v>61-高杰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</row>
        <row r="692">
          <cell r="A692" t="str">
            <v>E.03.016-禄劝钢厂</v>
          </cell>
          <cell r="B692" t="str">
            <v>64-苏明静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</row>
        <row r="693">
          <cell r="A693" t="str">
            <v>E.03.016-禄劝钢厂</v>
          </cell>
          <cell r="B693" t="str">
            <v>02-陈智慧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</row>
        <row r="694">
          <cell r="A694" t="str">
            <v>E.08.111-寒武广告</v>
          </cell>
          <cell r="B694" t="str">
            <v>02-陈智慧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</row>
        <row r="695">
          <cell r="A695" t="str">
            <v>E.08.111-寒武广告</v>
          </cell>
          <cell r="B695" t="str">
            <v>04-杨惠元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</row>
        <row r="696">
          <cell r="A696" t="str">
            <v>E.08.111-寒武广告</v>
          </cell>
          <cell r="B696" t="str">
            <v>07-李红宇</v>
          </cell>
          <cell r="C696">
            <v>858</v>
          </cell>
          <cell r="D696">
            <v>0</v>
          </cell>
          <cell r="E696">
            <v>0</v>
          </cell>
          <cell r="F696">
            <v>858</v>
          </cell>
          <cell r="G696">
            <v>0</v>
          </cell>
          <cell r="H696">
            <v>0</v>
          </cell>
          <cell r="I696">
            <v>0</v>
          </cell>
        </row>
        <row r="697">
          <cell r="A697" t="str">
            <v>E.08.112-诚申广告</v>
          </cell>
          <cell r="B697" t="str">
            <v>03-董丽红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</row>
        <row r="698">
          <cell r="A698" t="str">
            <v>E.08.112-诚申广告</v>
          </cell>
          <cell r="B698" t="str">
            <v>06-马晓静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</row>
        <row r="699">
          <cell r="A699" t="str">
            <v>E.07.108-滇南发电厂</v>
          </cell>
          <cell r="B699" t="str">
            <v>03-董丽红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</row>
        <row r="700">
          <cell r="A700" t="str">
            <v>E.07.109-电冰箱厂</v>
          </cell>
          <cell r="B700" t="str">
            <v>64-苏明静</v>
          </cell>
          <cell r="C700">
            <v>150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150</v>
          </cell>
          <cell r="I700">
            <v>0</v>
          </cell>
        </row>
        <row r="701">
          <cell r="A701" t="str">
            <v>E.07.110-电子管厂</v>
          </cell>
          <cell r="B701" t="str">
            <v>61-高杰</v>
          </cell>
          <cell r="C701">
            <v>5355.13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5355.13</v>
          </cell>
          <cell r="I701">
            <v>0</v>
          </cell>
        </row>
        <row r="702">
          <cell r="A702" t="str">
            <v>E.07.047-铁路局机械厂(生产)</v>
          </cell>
          <cell r="B702" t="str">
            <v>57-生产部</v>
          </cell>
          <cell r="C702">
            <v>473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473</v>
          </cell>
          <cell r="I702">
            <v>0</v>
          </cell>
        </row>
        <row r="703">
          <cell r="A703" t="str">
            <v>E.03.017-西山冶金材料厂</v>
          </cell>
          <cell r="B703" t="str">
            <v>61-高杰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</row>
        <row r="704">
          <cell r="A704" t="str">
            <v>E.06.021-云南新型建筑材料厂</v>
          </cell>
          <cell r="B704" t="str">
            <v>02-陈智慧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</row>
        <row r="705">
          <cell r="A705" t="str">
            <v>E.08.113-吉林永晶数码高科技模块有限公司</v>
          </cell>
          <cell r="B705" t="str">
            <v>W-无</v>
          </cell>
          <cell r="C705">
            <v>2142727.46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2142727.46</v>
          </cell>
          <cell r="I705">
            <v>0</v>
          </cell>
        </row>
        <row r="706">
          <cell r="A706" t="str">
            <v>E.08.114-安美固公司</v>
          </cell>
          <cell r="B706" t="str">
            <v>57-生产部</v>
          </cell>
          <cell r="C706">
            <v>65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65</v>
          </cell>
          <cell r="I706">
            <v>0</v>
          </cell>
        </row>
        <row r="707">
          <cell r="A707" t="str">
            <v>E.03.018-11冶铝厂工程指挥部</v>
          </cell>
          <cell r="B707" t="str">
            <v>64-苏明静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</row>
        <row r="708">
          <cell r="A708" t="str">
            <v>E.08.115-成都SMG</v>
          </cell>
          <cell r="B708" t="str">
            <v>66-付炯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</row>
        <row r="709">
          <cell r="A709" t="str">
            <v>E.07.111-楚雄华力机械厂</v>
          </cell>
          <cell r="B709" t="str">
            <v>68-发货</v>
          </cell>
          <cell r="C709">
            <v>120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120</v>
          </cell>
          <cell r="I709">
            <v>0</v>
          </cell>
        </row>
        <row r="710">
          <cell r="A710" t="str">
            <v>E.01.037-富民龙飞水泥厂</v>
          </cell>
          <cell r="B710" t="str">
            <v>04-杨惠元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</row>
        <row r="711">
          <cell r="A711" t="str">
            <v>E.08.116-红河卷烟厂</v>
          </cell>
          <cell r="B711" t="str">
            <v>08-荀隆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</row>
        <row r="712">
          <cell r="A712" t="str">
            <v>E.08.116-红河卷烟厂</v>
          </cell>
          <cell r="B712" t="str">
            <v>06-马晓静</v>
          </cell>
          <cell r="C712">
            <v>1038.74</v>
          </cell>
          <cell r="D712">
            <v>0</v>
          </cell>
          <cell r="E712">
            <v>0</v>
          </cell>
          <cell r="F712">
            <v>1038.74</v>
          </cell>
          <cell r="G712">
            <v>0</v>
          </cell>
          <cell r="H712">
            <v>0</v>
          </cell>
          <cell r="I712">
            <v>0</v>
          </cell>
        </row>
        <row r="713">
          <cell r="A713" t="str">
            <v>D.04.087-福海福俊有限公司</v>
          </cell>
          <cell r="B713" t="str">
            <v>57-生产部</v>
          </cell>
          <cell r="C713">
            <v>594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594</v>
          </cell>
          <cell r="I713">
            <v>0</v>
          </cell>
        </row>
        <row r="714">
          <cell r="A714" t="str">
            <v>D.04.088-富民钢铁制品有限公司</v>
          </cell>
          <cell r="B714" t="str">
            <v>67-冯建新</v>
          </cell>
          <cell r="C714">
            <v>827.5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827.5</v>
          </cell>
          <cell r="I714">
            <v>0</v>
          </cell>
        </row>
        <row r="715">
          <cell r="A715" t="str">
            <v>D.04.089-广州宏隆发贸易公司</v>
          </cell>
          <cell r="B715" t="str">
            <v>08-荀隆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</row>
        <row r="716">
          <cell r="A716" t="str">
            <v>E.08.117-广州英凯运输公司</v>
          </cell>
          <cell r="B716" t="str">
            <v>15-王卫民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</row>
        <row r="717">
          <cell r="A717" t="str">
            <v>O.08.002-钢瓶押金</v>
          </cell>
          <cell r="B717" t="str">
            <v>05-邹宏伟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</row>
        <row r="718">
          <cell r="A718" t="str">
            <v>O.08.002-钢瓶押金</v>
          </cell>
          <cell r="B718" t="str">
            <v>02-陈智慧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</row>
        <row r="719">
          <cell r="A719" t="str">
            <v>D.04.090-惠丰工贸</v>
          </cell>
          <cell r="B719" t="str">
            <v>W-无</v>
          </cell>
          <cell r="C719">
            <v>4618.5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4618.5</v>
          </cell>
          <cell r="I719">
            <v>0</v>
          </cell>
        </row>
        <row r="720">
          <cell r="A720" t="str">
            <v>E.07.112-火电公司</v>
          </cell>
          <cell r="B720" t="str">
            <v>07-李红宇</v>
          </cell>
          <cell r="C720">
            <v>535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535</v>
          </cell>
          <cell r="I720">
            <v>0</v>
          </cell>
        </row>
        <row r="721">
          <cell r="A721" t="str">
            <v>E.07.113-火电公司阳宗海工地</v>
          </cell>
          <cell r="B721" t="str">
            <v>69-财务部</v>
          </cell>
          <cell r="C721">
            <v>3598.9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3598.9</v>
          </cell>
          <cell r="I721">
            <v>0</v>
          </cell>
        </row>
        <row r="722">
          <cell r="A722" t="str">
            <v>E.09.021-金沙江糖业公司</v>
          </cell>
          <cell r="B722" t="str">
            <v>09-郑全胜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</row>
        <row r="723">
          <cell r="A723" t="str">
            <v>E.09.021-金沙江糖业公司</v>
          </cell>
          <cell r="B723" t="str">
            <v>05-邹宏伟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</row>
        <row r="724">
          <cell r="A724" t="str">
            <v>E.01.039-昆明玻璃股份有限公司(瓶气)</v>
          </cell>
          <cell r="B724" t="str">
            <v>07-李红宇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</row>
        <row r="725">
          <cell r="A725" t="str">
            <v>E.01.040-嵩明希望之光节能灯厂</v>
          </cell>
          <cell r="B725" t="str">
            <v>61-高杰</v>
          </cell>
          <cell r="C725">
            <v>455.8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455.8</v>
          </cell>
          <cell r="I725">
            <v>0</v>
          </cell>
        </row>
        <row r="726">
          <cell r="A726" t="str">
            <v>E.06.069-云南北方光学电子集团有限公司</v>
          </cell>
          <cell r="B726" t="str">
            <v>03-董丽红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</row>
        <row r="727">
          <cell r="A727" t="str">
            <v>E.06.069-云南北方光学电子集团有限公司</v>
          </cell>
          <cell r="B727" t="str">
            <v>06-马晓静</v>
          </cell>
          <cell r="C727">
            <v>10211</v>
          </cell>
          <cell r="D727">
            <v>10211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</row>
        <row r="728">
          <cell r="A728" t="str">
            <v>E.04.041-云南铝厂工程指挥部</v>
          </cell>
          <cell r="B728" t="str">
            <v>02-陈智慧</v>
          </cell>
          <cell r="C728">
            <v>12448.42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12448.42</v>
          </cell>
          <cell r="I728">
            <v>0</v>
          </cell>
        </row>
        <row r="729">
          <cell r="A729" t="str">
            <v>D.04.092-北方梅塞尔气体产品有限公司</v>
          </cell>
          <cell r="B729" t="str">
            <v>W-无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</row>
        <row r="730">
          <cell r="A730" t="str">
            <v>E.07.114-省火电建设公司金属结构厂</v>
          </cell>
          <cell r="B730" t="str">
            <v>03-董丽红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</row>
        <row r="731">
          <cell r="A731" t="str">
            <v>E.07.114-省火电建设公司金属结构厂</v>
          </cell>
          <cell r="B731" t="str">
            <v>07-李红宇</v>
          </cell>
          <cell r="C731">
            <v>30</v>
          </cell>
          <cell r="D731">
            <v>0</v>
          </cell>
          <cell r="E731">
            <v>0</v>
          </cell>
          <cell r="F731">
            <v>30</v>
          </cell>
          <cell r="G731">
            <v>0</v>
          </cell>
          <cell r="H731">
            <v>0</v>
          </cell>
          <cell r="I731">
            <v>0</v>
          </cell>
        </row>
        <row r="732">
          <cell r="A732" t="str">
            <v>E.07.115-昆明市金马不锈钢厨俱厂</v>
          </cell>
          <cell r="B732" t="str">
            <v>03-董丽红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</row>
        <row r="733">
          <cell r="A733" t="str">
            <v>E.06.070-省建三公司百联广场</v>
          </cell>
          <cell r="B733" t="str">
            <v>04-杨惠元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</row>
        <row r="734">
          <cell r="A734" t="str">
            <v>E.06.070-省建三公司百联广场</v>
          </cell>
          <cell r="B734" t="str">
            <v>07-李红宇</v>
          </cell>
          <cell r="C734">
            <v>53</v>
          </cell>
          <cell r="D734">
            <v>0</v>
          </cell>
          <cell r="E734">
            <v>0</v>
          </cell>
          <cell r="F734">
            <v>53</v>
          </cell>
          <cell r="G734">
            <v>0</v>
          </cell>
          <cell r="H734">
            <v>0</v>
          </cell>
          <cell r="I734">
            <v>0</v>
          </cell>
        </row>
        <row r="735">
          <cell r="A735" t="str">
            <v>E.07.116-嘉美厨具厂</v>
          </cell>
          <cell r="B735" t="str">
            <v>03-董丽红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</row>
        <row r="736">
          <cell r="A736" t="str">
            <v>D.04.095-嵩阳化工经营部</v>
          </cell>
          <cell r="B736" t="str">
            <v>61-高杰</v>
          </cell>
          <cell r="C736">
            <v>53.2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53.2</v>
          </cell>
          <cell r="I736">
            <v>0</v>
          </cell>
        </row>
        <row r="737">
          <cell r="A737" t="str">
            <v>E.03.019-冶金动力厂</v>
          </cell>
          <cell r="B737" t="str">
            <v>61-高杰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</row>
        <row r="738">
          <cell r="A738" t="str">
            <v>E.03.020-易门铜业有限公司</v>
          </cell>
          <cell r="B738" t="str">
            <v>06-马晓静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</row>
        <row r="739">
          <cell r="A739" t="str">
            <v>E.07.117-玉溪同乐太阳能安装公司</v>
          </cell>
          <cell r="B739" t="str">
            <v>57-生产部</v>
          </cell>
          <cell r="C739">
            <v>160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160</v>
          </cell>
          <cell r="I739">
            <v>0</v>
          </cell>
        </row>
        <row r="740">
          <cell r="A740" t="str">
            <v>E.07.118-云达利铝合金有限公司</v>
          </cell>
          <cell r="B740" t="str">
            <v>03-董丽红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</row>
        <row r="741">
          <cell r="A741" t="str">
            <v>E.06.071-云南安装二分公司</v>
          </cell>
          <cell r="B741" t="str">
            <v>64-苏明静</v>
          </cell>
          <cell r="C741">
            <v>167.5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167.5</v>
          </cell>
          <cell r="I741">
            <v>0</v>
          </cell>
        </row>
        <row r="742">
          <cell r="A742" t="str">
            <v>E.06.071-云南安装二分公司</v>
          </cell>
          <cell r="B742" t="str">
            <v>04-杨惠元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</row>
        <row r="743">
          <cell r="A743" t="str">
            <v>D.04.096-俊云经营部</v>
          </cell>
          <cell r="B743" t="str">
            <v>61-高杰</v>
          </cell>
          <cell r="C743">
            <v>4201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4201</v>
          </cell>
          <cell r="I743">
            <v>0</v>
          </cell>
        </row>
        <row r="744">
          <cell r="A744" t="str">
            <v>D.04.097-康德尔经营部</v>
          </cell>
          <cell r="B744" t="str">
            <v>61-高杰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</row>
        <row r="745">
          <cell r="A745" t="str">
            <v>D.04.098-南宁敬业焊接经营部</v>
          </cell>
          <cell r="B745" t="str">
            <v>08-荀隆</v>
          </cell>
          <cell r="C745">
            <v>30000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30000</v>
          </cell>
          <cell r="I745">
            <v>0</v>
          </cell>
        </row>
        <row r="746">
          <cell r="A746" t="str">
            <v>E.03.021-澄江龙钢</v>
          </cell>
          <cell r="B746" t="str">
            <v>02-陈智慧</v>
          </cell>
          <cell r="C746">
            <v>886.2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886.2</v>
          </cell>
          <cell r="I746">
            <v>0</v>
          </cell>
        </row>
        <row r="747">
          <cell r="A747" t="str">
            <v>D.04.099-云波建材经营部</v>
          </cell>
          <cell r="B747" t="str">
            <v>61-高杰</v>
          </cell>
          <cell r="C747">
            <v>2014.2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2014.2</v>
          </cell>
          <cell r="I747">
            <v>0</v>
          </cell>
        </row>
        <row r="748">
          <cell r="A748" t="str">
            <v>E.02.119-43医院</v>
          </cell>
          <cell r="B748" t="str">
            <v>04-杨惠元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</row>
        <row r="749">
          <cell r="A749" t="str">
            <v>E.02.119-43医院</v>
          </cell>
          <cell r="B749" t="str">
            <v>06-马晓静</v>
          </cell>
          <cell r="C749">
            <v>851</v>
          </cell>
          <cell r="D749">
            <v>851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</row>
        <row r="750">
          <cell r="A750" t="str">
            <v>E.02.120-昆明医学院第二附属医院(烧伤科)</v>
          </cell>
          <cell r="B750" t="str">
            <v>04-杨惠元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</row>
        <row r="751">
          <cell r="A751" t="str">
            <v>E.02.120-昆明医学院第二附属医院(烧伤科)</v>
          </cell>
          <cell r="B751" t="str">
            <v>06-马晓静</v>
          </cell>
          <cell r="C751">
            <v>5950.7</v>
          </cell>
          <cell r="D751">
            <v>0</v>
          </cell>
          <cell r="E751">
            <v>5950.7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</row>
        <row r="752">
          <cell r="A752" t="str">
            <v>E.08.119-个体(明)</v>
          </cell>
          <cell r="B752" t="str">
            <v>W-无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</row>
        <row r="753">
          <cell r="A753" t="str">
            <v>E.07.119-符启洪</v>
          </cell>
          <cell r="B753" t="str">
            <v>04-杨惠元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</row>
        <row r="754">
          <cell r="A754" t="str">
            <v>E.07.119-符启洪</v>
          </cell>
          <cell r="B754" t="str">
            <v>07-李红宇</v>
          </cell>
          <cell r="C754">
            <v>24</v>
          </cell>
          <cell r="D754">
            <v>0</v>
          </cell>
          <cell r="E754">
            <v>0</v>
          </cell>
          <cell r="F754">
            <v>24</v>
          </cell>
          <cell r="G754">
            <v>0</v>
          </cell>
          <cell r="H754">
            <v>0</v>
          </cell>
          <cell r="I754">
            <v>0</v>
          </cell>
        </row>
        <row r="755">
          <cell r="A755" t="str">
            <v>D.04.100-郭亚龙</v>
          </cell>
          <cell r="B755" t="str">
            <v>W-无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</row>
        <row r="756">
          <cell r="A756" t="str">
            <v>D.04.101-孙绍义</v>
          </cell>
          <cell r="B756" t="str">
            <v>W-无</v>
          </cell>
          <cell r="C756">
            <v>13542.7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13542.7</v>
          </cell>
          <cell r="I756">
            <v>0</v>
          </cell>
        </row>
        <row r="757">
          <cell r="A757" t="str">
            <v>D.04.102-严江</v>
          </cell>
          <cell r="B757" t="str">
            <v>08-荀隆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</row>
        <row r="758">
          <cell r="A758" t="str">
            <v>E.08.120-朱兴贵</v>
          </cell>
          <cell r="B758" t="str">
            <v>04-杨惠元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</row>
        <row r="759">
          <cell r="A759" t="str">
            <v>E.08.121-斯瑞医用包装公司</v>
          </cell>
          <cell r="B759" t="str">
            <v>61-高杰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</row>
        <row r="760">
          <cell r="A760" t="str">
            <v>D.04.103-严银</v>
          </cell>
          <cell r="B760" t="str">
            <v>08-荀隆</v>
          </cell>
          <cell r="C760">
            <v>680</v>
          </cell>
          <cell r="D760">
            <v>680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</row>
        <row r="761">
          <cell r="A761" t="str">
            <v>D.04.103-严银</v>
          </cell>
          <cell r="B761" t="str">
            <v>05-邹宏伟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</row>
        <row r="762">
          <cell r="A762" t="str">
            <v>D.04.104-嵩明氧气电石供应站</v>
          </cell>
          <cell r="B762" t="str">
            <v>W-无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</row>
        <row r="763">
          <cell r="A763" t="str">
            <v>D.04.105-广东麦科特</v>
          </cell>
          <cell r="B763" t="str">
            <v>15-王卫民</v>
          </cell>
          <cell r="C763">
            <v>855310.65</v>
          </cell>
          <cell r="D763">
            <v>855310.65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</row>
        <row r="764">
          <cell r="A764" t="str">
            <v>D.04.106-宜良天龙氧气站</v>
          </cell>
          <cell r="B764" t="str">
            <v>08-荀隆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</row>
        <row r="765">
          <cell r="A765" t="str">
            <v>D.04.106-宜良天龙氧气站</v>
          </cell>
          <cell r="B765" t="str">
            <v>05-邹宏伟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</row>
        <row r="766">
          <cell r="A766" t="str">
            <v>E.05.069-大理州农科所</v>
          </cell>
          <cell r="B766" t="str">
            <v>05-邹宏伟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</row>
        <row r="767">
          <cell r="A767" t="str">
            <v>D.04.107-深圳长深气体厂</v>
          </cell>
          <cell r="B767" t="str">
            <v>15-王卫民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</row>
        <row r="768">
          <cell r="A768" t="str">
            <v>D.04.108-新会特气</v>
          </cell>
          <cell r="B768" t="str">
            <v>15-王卫民</v>
          </cell>
          <cell r="C768">
            <v>1818017.5</v>
          </cell>
          <cell r="D768">
            <v>1818017.5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</row>
        <row r="769">
          <cell r="A769" t="str">
            <v>D.04.109-建云供销公司二门市</v>
          </cell>
          <cell r="B769" t="str">
            <v>02-陈智慧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</row>
        <row r="770">
          <cell r="A770" t="str">
            <v>D.04.110-中山华南实用气体有限公司</v>
          </cell>
          <cell r="B770" t="str">
            <v>15-王卫民</v>
          </cell>
          <cell r="C770">
            <v>94458</v>
          </cell>
          <cell r="D770">
            <v>94458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</row>
        <row r="771">
          <cell r="A771" t="str">
            <v>E.08.125-新迎北区管委会</v>
          </cell>
          <cell r="B771" t="str">
            <v>08-荀隆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</row>
        <row r="772">
          <cell r="A772" t="str">
            <v>E.07.120-三亚</v>
          </cell>
          <cell r="B772" t="str">
            <v>68-发货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</row>
        <row r="773">
          <cell r="A773" t="str">
            <v>E.07.120-三亚</v>
          </cell>
          <cell r="B773" t="str">
            <v>18-赵世雄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</row>
        <row r="774">
          <cell r="A774" t="str">
            <v>E.07.120-三亚</v>
          </cell>
          <cell r="B774" t="str">
            <v>09-郑全胜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</row>
        <row r="775">
          <cell r="A775" t="str">
            <v>D.04.111-茂名气体(不使用)</v>
          </cell>
          <cell r="B775" t="str">
            <v>15-王卫民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</row>
        <row r="776">
          <cell r="A776" t="str">
            <v>E.08.126-昆明市锅炉交易中心</v>
          </cell>
          <cell r="B776" t="str">
            <v>04-杨惠元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</row>
        <row r="777">
          <cell r="A777" t="str">
            <v>D.04.112-富民石油销售部</v>
          </cell>
          <cell r="B777" t="str">
            <v>04-杨惠元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</row>
        <row r="778">
          <cell r="A778" t="str">
            <v>E.09.022-云南省糖业总公司</v>
          </cell>
          <cell r="B778" t="str">
            <v>04-杨惠元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</row>
        <row r="779">
          <cell r="A779" t="str">
            <v>E.08.127-个体唐昌华</v>
          </cell>
          <cell r="B779" t="str">
            <v>04-杨惠元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</row>
        <row r="780">
          <cell r="A780" t="str">
            <v>E.08.127-个体唐昌华</v>
          </cell>
          <cell r="B780" t="str">
            <v>07-李红宇</v>
          </cell>
          <cell r="C780">
            <v>630</v>
          </cell>
          <cell r="D780">
            <v>0</v>
          </cell>
          <cell r="E780">
            <v>0</v>
          </cell>
          <cell r="F780">
            <v>630</v>
          </cell>
          <cell r="G780">
            <v>0</v>
          </cell>
          <cell r="H780">
            <v>0</v>
          </cell>
          <cell r="I780">
            <v>0</v>
          </cell>
        </row>
        <row r="781">
          <cell r="A781" t="str">
            <v>D.01.002-大新化工</v>
          </cell>
          <cell r="B781" t="str">
            <v>15-王卫民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</row>
        <row r="782">
          <cell r="A782" t="str">
            <v>D.04.113-广州顺达</v>
          </cell>
          <cell r="B782" t="str">
            <v>15-王卫民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</row>
        <row r="783">
          <cell r="A783" t="str">
            <v>E.05.070-中旬气象局</v>
          </cell>
          <cell r="B783" t="str">
            <v>03-董丽红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</row>
        <row r="784">
          <cell r="A784" t="str">
            <v>O.10-金色东方</v>
          </cell>
          <cell r="B784" t="str">
            <v>03-董丽红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</row>
        <row r="785">
          <cell r="A785" t="str">
            <v>O.10-金色东方</v>
          </cell>
          <cell r="B785" t="str">
            <v>15-王卫民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</row>
        <row r="786">
          <cell r="A786" t="str">
            <v>D.04.115-玉溪诚信经营部</v>
          </cell>
          <cell r="B786" t="str">
            <v>08-荀隆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</row>
        <row r="787">
          <cell r="A787" t="str">
            <v>E.05.071-惠龙科技</v>
          </cell>
          <cell r="B787" t="str">
            <v>08-荀隆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</row>
        <row r="788">
          <cell r="A788" t="str">
            <v>E.05.071-惠龙科技</v>
          </cell>
          <cell r="B788" t="str">
            <v>06-马晓静</v>
          </cell>
          <cell r="C788">
            <v>40</v>
          </cell>
          <cell r="D788">
            <v>0</v>
          </cell>
          <cell r="E788">
            <v>0</v>
          </cell>
          <cell r="F788">
            <v>40</v>
          </cell>
          <cell r="G788">
            <v>0</v>
          </cell>
          <cell r="H788">
            <v>0</v>
          </cell>
          <cell r="I788">
            <v>0</v>
          </cell>
        </row>
        <row r="789">
          <cell r="A789" t="str">
            <v>D.04.114-昆明市东川再生资源公司</v>
          </cell>
          <cell r="B789" t="str">
            <v>04-杨惠元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</row>
        <row r="790">
          <cell r="A790" t="str">
            <v>E.02.122-冯建新</v>
          </cell>
          <cell r="B790" t="str">
            <v>W-无</v>
          </cell>
          <cell r="C790">
            <v>20</v>
          </cell>
          <cell r="D790">
            <v>0</v>
          </cell>
          <cell r="E790">
            <v>0</v>
          </cell>
          <cell r="F790">
            <v>0</v>
          </cell>
          <cell r="G790">
            <v>20</v>
          </cell>
          <cell r="H790">
            <v>0</v>
          </cell>
          <cell r="I790">
            <v>0</v>
          </cell>
        </row>
        <row r="791">
          <cell r="A791" t="str">
            <v>E.06.072-省安二司永安开发部</v>
          </cell>
          <cell r="B791" t="str">
            <v>04-杨惠元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</row>
        <row r="792">
          <cell r="A792" t="str">
            <v>E.07.121-昆明机床股份有限公司</v>
          </cell>
          <cell r="B792" t="str">
            <v>05-邹宏伟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</row>
        <row r="793">
          <cell r="A793" t="str">
            <v>E.07.121-昆明机床股份有限公司</v>
          </cell>
          <cell r="B793" t="str">
            <v>09-郑全胜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</row>
        <row r="794">
          <cell r="A794" t="str">
            <v>E.07.121-昆明机床股份有限公司</v>
          </cell>
          <cell r="B794" t="str">
            <v>07-李红宇</v>
          </cell>
          <cell r="C794">
            <v>518</v>
          </cell>
          <cell r="D794">
            <v>518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</row>
        <row r="795">
          <cell r="A795" t="str">
            <v>E.05.072-泸峰环保设备厂</v>
          </cell>
          <cell r="B795" t="str">
            <v>02-陈智慧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</row>
        <row r="796">
          <cell r="A796" t="str">
            <v>E.02.123-林业中医结合医院</v>
          </cell>
          <cell r="B796" t="str">
            <v>04-杨惠元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</row>
        <row r="797">
          <cell r="A797" t="str">
            <v>E.05.073-玉溪烟科所农业所</v>
          </cell>
          <cell r="B797" t="str">
            <v>02-陈智慧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</row>
        <row r="798">
          <cell r="A798" t="str">
            <v>E.05.074-云南大学核磁室</v>
          </cell>
          <cell r="B798" t="str">
            <v>04-杨惠元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</row>
        <row r="799">
          <cell r="A799" t="str">
            <v>E.05.75-(云大科技股份有限公司)云大药学院</v>
          </cell>
          <cell r="B799" t="str">
            <v>06-马晓静</v>
          </cell>
          <cell r="C799">
            <v>3927</v>
          </cell>
          <cell r="D799">
            <v>3927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</row>
        <row r="800">
          <cell r="A800" t="str">
            <v>E.05.75-(云大科技股份有限公司)云大药学院</v>
          </cell>
          <cell r="B800" t="str">
            <v>04-杨惠元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</row>
        <row r="801">
          <cell r="A801" t="str">
            <v>E.02.189-云南安装一分公司医务所</v>
          </cell>
          <cell r="B801" t="str">
            <v>02-陈智慧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</row>
        <row r="802">
          <cell r="A802" t="str">
            <v>D.04.116-五华鲁氏宏发经营部</v>
          </cell>
          <cell r="B802" t="str">
            <v>04-杨惠元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</row>
        <row r="803">
          <cell r="A803" t="str">
            <v>E.07.122-云南CY集团公司林业机械厂</v>
          </cell>
          <cell r="B803" t="str">
            <v>02-陈智慧</v>
          </cell>
          <cell r="C803">
            <v>85</v>
          </cell>
          <cell r="D803">
            <v>85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</row>
        <row r="804">
          <cell r="A804" t="str">
            <v>E.05.076-云大材料系</v>
          </cell>
          <cell r="B804" t="str">
            <v>06-马晓静</v>
          </cell>
          <cell r="C804">
            <v>1310</v>
          </cell>
          <cell r="D804">
            <v>0</v>
          </cell>
          <cell r="E804">
            <v>1310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</row>
        <row r="805">
          <cell r="A805" t="str">
            <v>E.05.076-云大材料系</v>
          </cell>
          <cell r="B805" t="str">
            <v>04-杨惠元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</row>
        <row r="806">
          <cell r="A806" t="str">
            <v>O.11-临充赠</v>
          </cell>
          <cell r="B806" t="str">
            <v>W-无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</row>
        <row r="807">
          <cell r="A807" t="str">
            <v>D.04.117-隆林二轻局氧气供应站</v>
          </cell>
          <cell r="B807" t="str">
            <v>04-杨惠元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</row>
        <row r="808">
          <cell r="A808" t="str">
            <v>D.04.117-隆林二轻局氧气供应站</v>
          </cell>
          <cell r="B808" t="str">
            <v>07-李红宇</v>
          </cell>
          <cell r="C808">
            <v>32</v>
          </cell>
          <cell r="D808">
            <v>0</v>
          </cell>
          <cell r="E808">
            <v>0</v>
          </cell>
          <cell r="F808">
            <v>32</v>
          </cell>
          <cell r="G808">
            <v>0</v>
          </cell>
          <cell r="H808">
            <v>0</v>
          </cell>
          <cell r="I808">
            <v>0</v>
          </cell>
        </row>
        <row r="809">
          <cell r="A809" t="str">
            <v>E.08.129-普尔斯马特会员商店</v>
          </cell>
          <cell r="B809" t="str">
            <v>03-董丽红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</row>
        <row r="810">
          <cell r="A810" t="str">
            <v>E.08.130-昆明云钦耐磨材料总厂(不用)岷山</v>
          </cell>
          <cell r="B810" t="str">
            <v>02-陈智慧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</row>
        <row r="811">
          <cell r="A811" t="str">
            <v>E.02.190-省一狱医院（不使用）</v>
          </cell>
          <cell r="B811" t="str">
            <v>05-邹宏伟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</row>
        <row r="812">
          <cell r="A812" t="str">
            <v>D.04.118-佛山禅升气体产品有限公司</v>
          </cell>
          <cell r="B812" t="str">
            <v>15-王卫民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</row>
        <row r="813">
          <cell r="A813" t="str">
            <v>E.08.131-贵阳黄果树烟草公司(白)</v>
          </cell>
          <cell r="B813" t="str">
            <v>70-白祺荪</v>
          </cell>
          <cell r="C813">
            <v>1006.5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1006.5</v>
          </cell>
          <cell r="I813">
            <v>0</v>
          </cell>
        </row>
        <row r="814">
          <cell r="A814" t="str">
            <v>E.08.132-贵阳黄果树烟草公司(马)</v>
          </cell>
          <cell r="B814" t="str">
            <v>06-马晓静</v>
          </cell>
          <cell r="C814">
            <v>1196.58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1196.58</v>
          </cell>
          <cell r="I814">
            <v>0</v>
          </cell>
        </row>
        <row r="815">
          <cell r="A815" t="str">
            <v>D.04.200-柳州钢铁(不使用)</v>
          </cell>
          <cell r="B815" t="str">
            <v>06-马晓静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</row>
        <row r="816">
          <cell r="A816" t="str">
            <v>E.08.133-云南省第一监狱(云南金马柴油机总厂)</v>
          </cell>
          <cell r="B816" t="str">
            <v>05-邹宏伟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</row>
        <row r="817">
          <cell r="A817" t="str">
            <v>E.08.133-云南省第一监狱(云南金马柴油机总厂)</v>
          </cell>
          <cell r="B817" t="str">
            <v>06-马晓静</v>
          </cell>
          <cell r="C817">
            <v>58025.5</v>
          </cell>
          <cell r="D817">
            <v>58025.5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</row>
        <row r="818">
          <cell r="A818" t="str">
            <v>E.05.077-中科院昆明动物研究所</v>
          </cell>
          <cell r="B818" t="str">
            <v>04-杨惠元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</row>
        <row r="819">
          <cell r="A819" t="str">
            <v>E.05.077-中科院昆明动物研究所</v>
          </cell>
          <cell r="B819" t="str">
            <v>09-郑全胜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</row>
        <row r="820">
          <cell r="A820" t="str">
            <v>E.05.077-中科院昆明动物研究所</v>
          </cell>
          <cell r="B820" t="str">
            <v>05-邹宏伟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</row>
        <row r="821">
          <cell r="A821" t="str">
            <v>E.04.007-华英旅游贸易</v>
          </cell>
          <cell r="B821" t="str">
            <v>04-杨惠元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</row>
        <row r="822">
          <cell r="A822" t="str">
            <v>D.04.120-云南恒威实业有限公司</v>
          </cell>
          <cell r="B822" t="str">
            <v>06-马晓静</v>
          </cell>
          <cell r="C822">
            <v>93.5</v>
          </cell>
          <cell r="D822">
            <v>0</v>
          </cell>
          <cell r="E822">
            <v>93.5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</row>
        <row r="823">
          <cell r="A823" t="str">
            <v>E.08.135-昆明云泰兴广告有限公司</v>
          </cell>
          <cell r="B823" t="str">
            <v>02-陈智慧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</row>
        <row r="824">
          <cell r="A824" t="str">
            <v>E.09.200-华狮啤酒厂</v>
          </cell>
          <cell r="B824" t="str">
            <v>05-邹宏伟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</row>
        <row r="825">
          <cell r="A825" t="str">
            <v>E.09.200-华狮啤酒厂</v>
          </cell>
          <cell r="B825" t="str">
            <v>06-马晓静</v>
          </cell>
          <cell r="C825">
            <v>73365</v>
          </cell>
          <cell r="D825">
            <v>73365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</row>
        <row r="826">
          <cell r="A826" t="str">
            <v>E.05.77-景谷云深公司</v>
          </cell>
          <cell r="B826" t="str">
            <v>04-杨惠元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</row>
        <row r="827">
          <cell r="A827" t="str">
            <v>E.02.192-晋宁县第二人民医院</v>
          </cell>
          <cell r="B827" t="str">
            <v>05-邹宏伟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</row>
        <row r="828">
          <cell r="A828" t="str">
            <v>E.02.192-晋宁县第二人民医院</v>
          </cell>
          <cell r="B828" t="str">
            <v>02-陈智慧</v>
          </cell>
          <cell r="C828">
            <v>3480</v>
          </cell>
          <cell r="D828">
            <v>3480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</row>
        <row r="829">
          <cell r="A829" t="str">
            <v>E.05.78-康泰保药机械有限公司</v>
          </cell>
          <cell r="B829" t="str">
            <v>06-马晓静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</row>
        <row r="830">
          <cell r="A830" t="str">
            <v>E.08.136-昆明城市排水监测站</v>
          </cell>
          <cell r="B830" t="str">
            <v>04-杨惠元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</row>
        <row r="831">
          <cell r="A831" t="str">
            <v>E.08.136-昆明城市排水监测站</v>
          </cell>
          <cell r="B831" t="str">
            <v>05-邹宏伟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</row>
        <row r="832">
          <cell r="A832" t="str">
            <v>E.08.136-昆明城市排水监测站</v>
          </cell>
          <cell r="B832" t="str">
            <v>07-李红宇</v>
          </cell>
          <cell r="C832">
            <v>880</v>
          </cell>
          <cell r="D832">
            <v>880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</row>
        <row r="833">
          <cell r="A833" t="str">
            <v>E.08.137-昆明圣达商贸有限公司</v>
          </cell>
          <cell r="B833" t="str">
            <v>04-杨惠元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</row>
        <row r="834">
          <cell r="A834" t="str">
            <v>E.08.137-昆明圣达商贸有限公司</v>
          </cell>
          <cell r="B834" t="str">
            <v>02-陈智慧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</row>
        <row r="835">
          <cell r="A835" t="str">
            <v>E.08.138-昆明市五华区三合新文化工作室</v>
          </cell>
          <cell r="B835" t="str">
            <v>02-陈智慧</v>
          </cell>
          <cell r="C835">
            <v>675</v>
          </cell>
          <cell r="D835">
            <v>675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</row>
        <row r="836">
          <cell r="A836" t="str">
            <v>E.06.074-省建603处</v>
          </cell>
          <cell r="B836" t="str">
            <v>04-杨惠元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</row>
        <row r="837">
          <cell r="A837" t="str">
            <v>D.04.301-雨龙氧气经营部(昆明华宇经贸有限责任公司)</v>
          </cell>
          <cell r="B837" t="str">
            <v>03-董丽红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</row>
        <row r="838">
          <cell r="A838" t="str">
            <v>E.05.79-云大农化中心实验室</v>
          </cell>
          <cell r="B838" t="str">
            <v>04-杨惠元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</row>
        <row r="839">
          <cell r="A839" t="str">
            <v>E.05.79-云大农化中心实验室</v>
          </cell>
          <cell r="B839" t="str">
            <v>06-马晓静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</row>
        <row r="840">
          <cell r="A840" t="str">
            <v>E.02.193-云南纺织厂医院</v>
          </cell>
          <cell r="B840" t="str">
            <v>06-马晓静</v>
          </cell>
          <cell r="C840">
            <v>836</v>
          </cell>
          <cell r="D840">
            <v>836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</row>
        <row r="841">
          <cell r="A841" t="str">
            <v>E.03.022-云南铜业股份有限公司</v>
          </cell>
          <cell r="B841" t="str">
            <v>09-郑全胜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</row>
        <row r="842">
          <cell r="A842" t="str">
            <v>E.03.023-云南冶炼厂</v>
          </cell>
          <cell r="B842" t="str">
            <v>W-无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</row>
        <row r="843">
          <cell r="A843" t="str">
            <v>E.03.023-云南冶炼厂</v>
          </cell>
          <cell r="B843" t="str">
            <v>03-董丽红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</row>
        <row r="844">
          <cell r="A844" t="str">
            <v>E.03.023-云南冶炼厂</v>
          </cell>
          <cell r="B844" t="str">
            <v>17-董平</v>
          </cell>
          <cell r="C844">
            <v>39950</v>
          </cell>
          <cell r="D844">
            <v>39950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</row>
        <row r="845">
          <cell r="A845" t="str">
            <v>E.08.139-张福友</v>
          </cell>
          <cell r="B845" t="str">
            <v>04-杨惠元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</row>
        <row r="846">
          <cell r="A846" t="str">
            <v>D.04.302-茂名公馆乙炔气厂</v>
          </cell>
          <cell r="B846" t="str">
            <v>15-王卫民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</row>
        <row r="847">
          <cell r="A847" t="str">
            <v>E.05.078-云大化学系</v>
          </cell>
          <cell r="B847" t="str">
            <v>04-杨惠元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</row>
        <row r="848">
          <cell r="A848" t="str">
            <v>E.05.079-昆明生物研究所(中试室)</v>
          </cell>
          <cell r="B848" t="str">
            <v>04-杨惠元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</row>
        <row r="849">
          <cell r="A849" t="str">
            <v>E.05.079-昆明生物研究所(中试室)</v>
          </cell>
          <cell r="B849" t="str">
            <v>02-陈智慧</v>
          </cell>
          <cell r="C849">
            <v>280</v>
          </cell>
          <cell r="D849">
            <v>280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</row>
        <row r="850">
          <cell r="A850" t="str">
            <v>E.05.080-昆明植物研究所</v>
          </cell>
          <cell r="B850" t="str">
            <v>09-郑全胜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</row>
        <row r="851">
          <cell r="A851" t="str">
            <v>D.04.303-马金场水产批发市场</v>
          </cell>
          <cell r="B851" t="str">
            <v>05-邹宏伟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</row>
        <row r="852">
          <cell r="A852" t="str">
            <v>E.08.144-云南送变电工程公司</v>
          </cell>
          <cell r="B852" t="str">
            <v>02-陈智慧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</row>
        <row r="853">
          <cell r="A853" t="str">
            <v>E.08.146-丽江地区气象局</v>
          </cell>
          <cell r="B853" t="str">
            <v>05-邹宏伟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</row>
        <row r="854">
          <cell r="A854" t="str">
            <v>E.07.123-云南云汽实业</v>
          </cell>
          <cell r="B854" t="str">
            <v>04-杨惠元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</row>
        <row r="855">
          <cell r="A855" t="str">
            <v>E.07.123-云南云汽实业</v>
          </cell>
          <cell r="B855" t="str">
            <v>07-李红宇</v>
          </cell>
          <cell r="C855">
            <v>536.5</v>
          </cell>
          <cell r="D855">
            <v>536.5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</row>
        <row r="856">
          <cell r="A856" t="str">
            <v>E.02.198-呈贡县中医院</v>
          </cell>
          <cell r="B856" t="str">
            <v>05-邹宏伟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</row>
        <row r="857">
          <cell r="A857" t="str">
            <v>E.02.198-呈贡县中医院</v>
          </cell>
          <cell r="B857" t="str">
            <v>04-杨惠元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</row>
        <row r="858">
          <cell r="A858" t="str">
            <v>E.02.198-呈贡县中医院</v>
          </cell>
          <cell r="B858" t="str">
            <v>02-陈智慧</v>
          </cell>
          <cell r="C858">
            <v>4445</v>
          </cell>
          <cell r="D858">
            <v>4445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</row>
        <row r="859">
          <cell r="A859" t="str">
            <v>E.08.149-水电四局掌鸠河项目部</v>
          </cell>
          <cell r="B859" t="str">
            <v>04-杨惠元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</row>
        <row r="860">
          <cell r="A860" t="str">
            <v>E.08.149-水电四局掌鸠河项目部</v>
          </cell>
          <cell r="B860" t="str">
            <v>07-李红宇</v>
          </cell>
          <cell r="C860">
            <v>7714</v>
          </cell>
          <cell r="D860">
            <v>7714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</row>
        <row r="861">
          <cell r="A861" t="str">
            <v>E.02.199-晋宁县人民医院(不使用)</v>
          </cell>
          <cell r="B861" t="str">
            <v>05-邹宏伟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</row>
        <row r="862">
          <cell r="A862" t="str">
            <v>E.02.200-昆明电机厂医院</v>
          </cell>
          <cell r="B862" t="str">
            <v>02-陈智慧</v>
          </cell>
          <cell r="C862">
            <v>2448</v>
          </cell>
          <cell r="D862">
            <v>2448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</row>
        <row r="863">
          <cell r="A863" t="str">
            <v>E.02.201-昆明水泥厂医院</v>
          </cell>
          <cell r="B863" t="str">
            <v>02-陈智慧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</row>
        <row r="864">
          <cell r="A864" t="str">
            <v>E.02.201-昆明水泥厂医院</v>
          </cell>
          <cell r="B864" t="str">
            <v>04-杨惠元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</row>
        <row r="865">
          <cell r="A865" t="str">
            <v>E.02.201-昆明水泥厂医院</v>
          </cell>
          <cell r="B865" t="str">
            <v>07-李红宇</v>
          </cell>
          <cell r="C865">
            <v>140</v>
          </cell>
          <cell r="D865">
            <v>140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</row>
        <row r="866">
          <cell r="A866" t="str">
            <v>E.05.081-昆明医学院生物研究所</v>
          </cell>
          <cell r="B866" t="str">
            <v>04-杨惠元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</row>
        <row r="867">
          <cell r="A867" t="str">
            <v>E.05.081-昆明医学院生物研究所</v>
          </cell>
          <cell r="B867" t="str">
            <v>02-陈智慧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</row>
        <row r="868">
          <cell r="A868" t="str">
            <v>E.08.150-王燕</v>
          </cell>
          <cell r="B868" t="str">
            <v>68-发货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</row>
        <row r="869">
          <cell r="A869" t="str">
            <v>E.02.202-武警边防总队医院</v>
          </cell>
          <cell r="B869" t="str">
            <v>06-马晓静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</row>
        <row r="870">
          <cell r="A870" t="str">
            <v>E.02.202-武警边防总队医院</v>
          </cell>
          <cell r="B870" t="str">
            <v>07-李红宇</v>
          </cell>
          <cell r="C870">
            <v>780</v>
          </cell>
          <cell r="D870">
            <v>780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</row>
        <row r="871">
          <cell r="A871" t="str">
            <v>E.08.151-云大生物馆酒楼</v>
          </cell>
          <cell r="B871" t="str">
            <v>06-马晓静</v>
          </cell>
          <cell r="C871">
            <v>75</v>
          </cell>
          <cell r="D871">
            <v>0</v>
          </cell>
          <cell r="E871">
            <v>0</v>
          </cell>
          <cell r="F871">
            <v>0</v>
          </cell>
          <cell r="G871">
            <v>75</v>
          </cell>
          <cell r="H871">
            <v>0</v>
          </cell>
          <cell r="I871">
            <v>0</v>
          </cell>
        </row>
        <row r="872">
          <cell r="A872" t="str">
            <v>E.02.203-云南省第一监狱医院</v>
          </cell>
          <cell r="B872" t="str">
            <v>05-邹宏伟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</row>
        <row r="873">
          <cell r="A873" t="str">
            <v>E.02.203-云南省第一监狱医院</v>
          </cell>
          <cell r="B873" t="str">
            <v>06-马晓静</v>
          </cell>
          <cell r="C873">
            <v>630</v>
          </cell>
          <cell r="D873">
            <v>630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</row>
        <row r="874">
          <cell r="A874" t="str">
            <v>E.08.152-云南开远一行有限责任公司物资分公司</v>
          </cell>
          <cell r="B874" t="str">
            <v>03-董丽红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</row>
        <row r="875">
          <cell r="A875" t="str">
            <v>E.08.152-云南开远一行有限责任公司物资分公司</v>
          </cell>
          <cell r="B875" t="str">
            <v>06-马晓静</v>
          </cell>
          <cell r="C875">
            <v>1868.6</v>
          </cell>
          <cell r="D875">
            <v>1868.6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</row>
        <row r="876">
          <cell r="A876" t="str">
            <v>E.04.008-晔浩经贸有限公司</v>
          </cell>
          <cell r="B876" t="str">
            <v>05-邹宏伟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</row>
        <row r="877">
          <cell r="A877" t="str">
            <v>E.04.008-晔浩经贸有限公司</v>
          </cell>
          <cell r="B877" t="str">
            <v>06-马晓静</v>
          </cell>
          <cell r="C877">
            <v>85</v>
          </cell>
          <cell r="D877">
            <v>85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</row>
        <row r="878">
          <cell r="A878" t="str">
            <v>E.04.009-昆明市官渡区茂源建材经销部（昆明铁路局机化公司经销部）</v>
          </cell>
          <cell r="B878" t="str">
            <v>05-邹宏伟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</row>
        <row r="879">
          <cell r="A879" t="str">
            <v>E.04.009-昆明市官渡区茂源建材经销部（昆明铁路局机化公司经销部）</v>
          </cell>
          <cell r="B879" t="str">
            <v>02-陈智慧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</row>
        <row r="880">
          <cell r="A880" t="str">
            <v>E.04.009-昆明市官渡区茂源建材经销部（昆明铁路局机化公司经销部）</v>
          </cell>
          <cell r="B880" t="str">
            <v>06-马晓静</v>
          </cell>
          <cell r="C880">
            <v>765</v>
          </cell>
          <cell r="D880">
            <v>765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</row>
        <row r="881">
          <cell r="A881" t="str">
            <v>E.03.024-玉溪红塔铝型材厂</v>
          </cell>
          <cell r="B881" t="str">
            <v>04-杨惠元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</row>
        <row r="882">
          <cell r="A882" t="str">
            <v>E.03.024-玉溪红塔铝型材厂</v>
          </cell>
          <cell r="B882" t="str">
            <v>07-李红宇</v>
          </cell>
          <cell r="C882">
            <v>600</v>
          </cell>
          <cell r="D882">
            <v>0</v>
          </cell>
          <cell r="E882">
            <v>600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</row>
        <row r="883">
          <cell r="A883" t="str">
            <v>E.03.024-玉溪红塔铝型材厂</v>
          </cell>
          <cell r="B883" t="str">
            <v>06-马晓静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</row>
        <row r="884">
          <cell r="A884" t="str">
            <v>E.04.010-云南英和科贸有限公司</v>
          </cell>
          <cell r="B884" t="str">
            <v>06-马晓静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</row>
        <row r="885">
          <cell r="A885" t="str">
            <v>E.02.205-易门矿务局疗养院</v>
          </cell>
          <cell r="B885" t="str">
            <v>04-杨惠元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</row>
        <row r="886">
          <cell r="A886" t="str">
            <v>E.02.205-易门矿务局疗养院</v>
          </cell>
          <cell r="B886" t="str">
            <v>05-邹宏伟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</row>
        <row r="887">
          <cell r="A887" t="str">
            <v>E.02.205-易门矿务局疗养院</v>
          </cell>
          <cell r="B887" t="str">
            <v>06-马晓静</v>
          </cell>
          <cell r="C887">
            <v>863</v>
          </cell>
          <cell r="D887">
            <v>863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</row>
        <row r="888">
          <cell r="A888" t="str">
            <v>E.04.011-昆明贵研催化剂有限责任公司</v>
          </cell>
          <cell r="B888" t="str">
            <v>07-李红宇</v>
          </cell>
          <cell r="C888">
            <v>248</v>
          </cell>
          <cell r="D888">
            <v>248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</row>
        <row r="889">
          <cell r="A889" t="str">
            <v>E.08.158-昆明卷烟厂</v>
          </cell>
          <cell r="B889" t="str">
            <v>01-柴玲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</row>
        <row r="890">
          <cell r="A890" t="str">
            <v>E.08.158-昆明卷烟厂</v>
          </cell>
          <cell r="B890" t="str">
            <v>06-马晓静</v>
          </cell>
          <cell r="C890">
            <v>27965</v>
          </cell>
          <cell r="D890">
            <v>27965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</row>
        <row r="891">
          <cell r="A891" t="str">
            <v>E.02.206-云纺医院</v>
          </cell>
          <cell r="B891" t="str">
            <v>06-马晓静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</row>
        <row r="892">
          <cell r="A892" t="str">
            <v>E.08.159-云南鸿浩广告公司</v>
          </cell>
          <cell r="B892" t="str">
            <v>02-陈智慧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</row>
        <row r="893">
          <cell r="A893" t="str">
            <v>E.08.159-云南鸿浩广告公司</v>
          </cell>
          <cell r="B893" t="str">
            <v>04-杨惠元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</row>
        <row r="894">
          <cell r="A894" t="str">
            <v>E.01.043-云南名泰特种玻璃股份有限公司</v>
          </cell>
          <cell r="B894" t="str">
            <v>07-李红宇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</row>
        <row r="895">
          <cell r="A895" t="str">
            <v>E.08.163-张世珍</v>
          </cell>
          <cell r="B895" t="str">
            <v>68-发货</v>
          </cell>
          <cell r="C895">
            <v>35</v>
          </cell>
          <cell r="D895">
            <v>0</v>
          </cell>
          <cell r="E895">
            <v>0</v>
          </cell>
          <cell r="F895">
            <v>35</v>
          </cell>
          <cell r="G895">
            <v>0</v>
          </cell>
          <cell r="H895">
            <v>0</v>
          </cell>
          <cell r="I895">
            <v>0</v>
          </cell>
        </row>
        <row r="896">
          <cell r="A896" t="str">
            <v>D.04.305-昆明龙城商贸有限公司</v>
          </cell>
          <cell r="B896" t="str">
            <v>07-李红宇</v>
          </cell>
          <cell r="C896">
            <v>24</v>
          </cell>
          <cell r="D896">
            <v>0</v>
          </cell>
          <cell r="E896">
            <v>0</v>
          </cell>
          <cell r="F896">
            <v>0</v>
          </cell>
          <cell r="G896">
            <v>24</v>
          </cell>
          <cell r="H896">
            <v>0</v>
          </cell>
          <cell r="I896">
            <v>0</v>
          </cell>
        </row>
        <row r="897">
          <cell r="A897" t="str">
            <v>E.08.166-尚长生</v>
          </cell>
          <cell r="B897" t="str">
            <v>07-李红宇</v>
          </cell>
          <cell r="C897">
            <v>14</v>
          </cell>
          <cell r="D897">
            <v>0</v>
          </cell>
          <cell r="E897">
            <v>0</v>
          </cell>
          <cell r="F897">
            <v>0</v>
          </cell>
          <cell r="G897">
            <v>14</v>
          </cell>
          <cell r="H897">
            <v>0</v>
          </cell>
          <cell r="I897">
            <v>0</v>
          </cell>
        </row>
        <row r="898">
          <cell r="A898" t="str">
            <v>E.09.201-昆明科亚公司</v>
          </cell>
          <cell r="B898" t="str">
            <v>05-邹宏伟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</row>
        <row r="899">
          <cell r="A899" t="str">
            <v>E.05.082-昆明光和应用太阳能研究所</v>
          </cell>
          <cell r="B899" t="str">
            <v>02-陈智慧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</row>
        <row r="900">
          <cell r="A900" t="str">
            <v>E.09.202-昆明天酿酒业</v>
          </cell>
          <cell r="B900" t="str">
            <v>05-邹宏伟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</row>
        <row r="901">
          <cell r="A901" t="str">
            <v>E.09.202-昆明天酿酒业</v>
          </cell>
          <cell r="B901" t="str">
            <v>06-马晓静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</row>
        <row r="902">
          <cell r="A902" t="str">
            <v>E.08.175-昆明海关走私犯罪侦察监测中心</v>
          </cell>
          <cell r="B902" t="str">
            <v>W-无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</row>
        <row r="903">
          <cell r="A903" t="str">
            <v>E.08.175-昆明海关走私犯罪侦察监测中心</v>
          </cell>
          <cell r="B903" t="str">
            <v>02-陈智慧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</row>
        <row r="904">
          <cell r="A904" t="str">
            <v>D.04.306-盘县大兴乙炔气厂</v>
          </cell>
          <cell r="B904" t="str">
            <v>06-马晓静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</row>
        <row r="905">
          <cell r="A905" t="str">
            <v>E.08.176-剑川金丰实业有限责任公司</v>
          </cell>
          <cell r="B905" t="str">
            <v>02-陈智慧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</row>
        <row r="906">
          <cell r="A906" t="str">
            <v>E.02.209-昆医附一院重点试验室</v>
          </cell>
          <cell r="B906" t="str">
            <v>05-邹宏伟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</row>
        <row r="907">
          <cell r="A907" t="str">
            <v>E.02.209-昆医附一院重点试验室</v>
          </cell>
          <cell r="B907" t="str">
            <v>04-杨惠元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</row>
        <row r="908">
          <cell r="A908" t="str">
            <v>E.02.209-昆医附一院重点试验室</v>
          </cell>
          <cell r="B908" t="str">
            <v>06-马晓静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</row>
        <row r="909">
          <cell r="A909" t="str">
            <v>E.05.80-省质检中心</v>
          </cell>
          <cell r="B909" t="str">
            <v>05-邹宏伟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</row>
        <row r="910">
          <cell r="A910" t="str">
            <v>E.08.177-泰康集团公司</v>
          </cell>
          <cell r="B910" t="str">
            <v>02-陈智慧</v>
          </cell>
          <cell r="C910">
            <v>60</v>
          </cell>
          <cell r="D910">
            <v>0</v>
          </cell>
          <cell r="E910">
            <v>0</v>
          </cell>
          <cell r="F910">
            <v>60</v>
          </cell>
          <cell r="G910">
            <v>0</v>
          </cell>
          <cell r="H910">
            <v>0</v>
          </cell>
          <cell r="I910">
            <v>0</v>
          </cell>
        </row>
        <row r="911">
          <cell r="A911" t="str">
            <v>E.08.178-云南安通实业公司</v>
          </cell>
          <cell r="B911" t="str">
            <v>07-李红宇</v>
          </cell>
          <cell r="C911">
            <v>216</v>
          </cell>
          <cell r="D911">
            <v>0</v>
          </cell>
          <cell r="E911">
            <v>0</v>
          </cell>
          <cell r="F911">
            <v>216</v>
          </cell>
          <cell r="G911">
            <v>0</v>
          </cell>
          <cell r="H911">
            <v>0</v>
          </cell>
          <cell r="I911">
            <v>0</v>
          </cell>
        </row>
        <row r="912">
          <cell r="A912" t="str">
            <v>E.07.127-云南电力线路器材厂(不使用)</v>
          </cell>
          <cell r="B912" t="str">
            <v>05-邹宏伟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</row>
        <row r="913">
          <cell r="A913" t="str">
            <v>E.07.128-昆明勤普经贸有限公司</v>
          </cell>
          <cell r="B913" t="str">
            <v>06-马晓静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</row>
        <row r="914">
          <cell r="A914" t="str">
            <v>E.02.210-云光医院外科</v>
          </cell>
          <cell r="B914" t="str">
            <v>06-马晓静</v>
          </cell>
          <cell r="C914">
            <v>70</v>
          </cell>
          <cell r="D914">
            <v>0</v>
          </cell>
          <cell r="E914">
            <v>70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</row>
        <row r="915">
          <cell r="A915" t="str">
            <v>E.01.044-云南南磷集团嵩明磷化工有限公司</v>
          </cell>
          <cell r="B915" t="str">
            <v>05-邹宏伟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</row>
        <row r="916">
          <cell r="A916" t="str">
            <v>E.01.044-云南南磷集团嵩明磷化工有限公司</v>
          </cell>
          <cell r="B916" t="str">
            <v>07-李红宇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</row>
        <row r="917">
          <cell r="A917" t="str">
            <v>E.08.181-沈中亮</v>
          </cell>
          <cell r="B917" t="str">
            <v>68-发货</v>
          </cell>
          <cell r="C917">
            <v>537</v>
          </cell>
          <cell r="D917">
            <v>0</v>
          </cell>
          <cell r="E917">
            <v>0</v>
          </cell>
          <cell r="F917">
            <v>537</v>
          </cell>
          <cell r="G917">
            <v>0</v>
          </cell>
          <cell r="H917">
            <v>0</v>
          </cell>
          <cell r="I917">
            <v>0</v>
          </cell>
        </row>
        <row r="918">
          <cell r="A918" t="str">
            <v>E.01.045-寻甸化肥厂</v>
          </cell>
          <cell r="B918" t="str">
            <v>06-马晓静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</row>
        <row r="919">
          <cell r="A919" t="str">
            <v>D.04.307-大理禾众兴</v>
          </cell>
          <cell r="B919" t="str">
            <v>05-邹宏伟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</row>
        <row r="920">
          <cell r="A920" t="str">
            <v>E.08.184-程继伦</v>
          </cell>
          <cell r="B920" t="str">
            <v>06-马晓静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</row>
        <row r="921">
          <cell r="A921" t="str">
            <v>E.08.185-昆明电机厂</v>
          </cell>
          <cell r="B921" t="str">
            <v>02-陈智慧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</row>
        <row r="922">
          <cell r="A922" t="str">
            <v>E.07.129-天任汽修厂</v>
          </cell>
          <cell r="B922" t="str">
            <v>05-邹宏伟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</row>
        <row r="923">
          <cell r="A923" t="str">
            <v>E.07.129-天任汽修厂</v>
          </cell>
          <cell r="B923" t="str">
            <v>02-陈智慧</v>
          </cell>
          <cell r="C923">
            <v>85</v>
          </cell>
          <cell r="D923">
            <v>0</v>
          </cell>
          <cell r="E923">
            <v>0</v>
          </cell>
          <cell r="F923">
            <v>85</v>
          </cell>
          <cell r="G923">
            <v>0</v>
          </cell>
          <cell r="H923">
            <v>0</v>
          </cell>
          <cell r="I923">
            <v>0</v>
          </cell>
        </row>
        <row r="924">
          <cell r="A924" t="str">
            <v>E.07.130-铁通昆明营销中心</v>
          </cell>
          <cell r="B924" t="str">
            <v>05-邹宏伟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</row>
        <row r="925">
          <cell r="A925" t="str">
            <v>E.07.131-武警黄金部队修理厂</v>
          </cell>
          <cell r="B925" t="str">
            <v>05-邹宏伟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</row>
        <row r="926">
          <cell r="A926" t="str">
            <v>E.07.131-武警黄金部队修理厂</v>
          </cell>
          <cell r="B926" t="str">
            <v>02-陈智慧</v>
          </cell>
          <cell r="C926">
            <v>1075</v>
          </cell>
          <cell r="D926">
            <v>1075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</row>
        <row r="927">
          <cell r="A927" t="str">
            <v>E.07.132-远洋汽修</v>
          </cell>
          <cell r="B927" t="str">
            <v>05-邹宏伟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</row>
        <row r="928">
          <cell r="A928" t="str">
            <v>E.07.132-远洋汽修</v>
          </cell>
          <cell r="B928" t="str">
            <v>07-李红宇</v>
          </cell>
          <cell r="C928">
            <v>12</v>
          </cell>
          <cell r="D928">
            <v>12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</row>
        <row r="929">
          <cell r="A929" t="str">
            <v>E.08.186-云南兽药监察所</v>
          </cell>
          <cell r="B929" t="str">
            <v>02-陈智慧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</row>
        <row r="930">
          <cell r="A930" t="str">
            <v>E.08.187-黎马敦包装有限公司</v>
          </cell>
          <cell r="B930" t="str">
            <v>06-马晓静</v>
          </cell>
          <cell r="C930">
            <v>126</v>
          </cell>
          <cell r="D930">
            <v>0</v>
          </cell>
          <cell r="E930">
            <v>126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</row>
        <row r="931">
          <cell r="A931" t="str">
            <v>E.01.046-科润生化剂有限公司</v>
          </cell>
          <cell r="B931" t="str">
            <v>07-李红宇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</row>
        <row r="932">
          <cell r="A932" t="str">
            <v>D.04.308-百色乙炔气厂</v>
          </cell>
          <cell r="B932" t="str">
            <v>06-马晓静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</row>
        <row r="933">
          <cell r="A933" t="str">
            <v>E.08.188-昆明轻机厂</v>
          </cell>
          <cell r="B933" t="str">
            <v>68-发货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</row>
        <row r="934">
          <cell r="A934" t="str">
            <v>E.07.137-云南金马机械总厂</v>
          </cell>
          <cell r="B934" t="str">
            <v>02-陈智慧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</row>
        <row r="935">
          <cell r="A935" t="str">
            <v>E.08.190-昆明克林轻工机械集团股份有限公司</v>
          </cell>
          <cell r="B935" t="str">
            <v>05-邹宏伟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</row>
        <row r="936">
          <cell r="A936" t="str">
            <v>E.08.190-昆明克林轻工机械集团股份有限公司</v>
          </cell>
          <cell r="B936" t="str">
            <v>02-陈智慧</v>
          </cell>
          <cell r="C936">
            <v>5005</v>
          </cell>
          <cell r="D936">
            <v>5005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</row>
        <row r="937">
          <cell r="A937" t="str">
            <v>E.08.191-云南航天电器有限公司</v>
          </cell>
          <cell r="B937" t="str">
            <v>07-李红宇</v>
          </cell>
          <cell r="C937">
            <v>5888</v>
          </cell>
          <cell r="D937">
            <v>5888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</row>
        <row r="938">
          <cell r="A938" t="str">
            <v>E.02.220-安宁市医院</v>
          </cell>
          <cell r="B938" t="str">
            <v>07-李红宇</v>
          </cell>
          <cell r="C938">
            <v>13700</v>
          </cell>
          <cell r="D938">
            <v>13700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</row>
        <row r="939">
          <cell r="A939" t="str">
            <v>E.08.192-大理建成</v>
          </cell>
          <cell r="B939" t="str">
            <v>02-陈智慧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</row>
        <row r="940">
          <cell r="A940" t="str">
            <v>E.08.193-冯琪</v>
          </cell>
          <cell r="B940" t="str">
            <v>06-马晓静</v>
          </cell>
          <cell r="C940">
            <v>20</v>
          </cell>
          <cell r="D940">
            <v>0</v>
          </cell>
          <cell r="E940">
            <v>0</v>
          </cell>
          <cell r="F940">
            <v>20</v>
          </cell>
          <cell r="G940">
            <v>0</v>
          </cell>
          <cell r="H940">
            <v>0</v>
          </cell>
          <cell r="I940">
            <v>0</v>
          </cell>
        </row>
        <row r="941">
          <cell r="A941" t="str">
            <v>E.08.194-昆明宏世达高新材料有限公司</v>
          </cell>
          <cell r="B941" t="str">
            <v>07-李红宇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</row>
        <row r="942">
          <cell r="A942" t="str">
            <v>E.04.013-昆明洁明氧品速配服务部</v>
          </cell>
          <cell r="B942" t="str">
            <v>06-马晓静</v>
          </cell>
          <cell r="C942">
            <v>3146</v>
          </cell>
          <cell r="D942">
            <v>3146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</row>
        <row r="943">
          <cell r="A943" t="str">
            <v>E.09.023-昆明子弟土豆片食品厂</v>
          </cell>
          <cell r="B943" t="str">
            <v>05-邹宏伟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</row>
        <row r="944">
          <cell r="A944" t="str">
            <v>E.09.023-昆明子弟土豆片食品厂</v>
          </cell>
          <cell r="B944" t="str">
            <v>02-陈智慧</v>
          </cell>
          <cell r="C944">
            <v>12184.8</v>
          </cell>
          <cell r="D944">
            <v>12184.8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</row>
        <row r="945">
          <cell r="A945" t="str">
            <v>E.04.014-南宁一安</v>
          </cell>
          <cell r="B945" t="str">
            <v>06-马晓静</v>
          </cell>
          <cell r="C945">
            <v>6000</v>
          </cell>
          <cell r="D945">
            <v>0</v>
          </cell>
          <cell r="E945">
            <v>0</v>
          </cell>
          <cell r="F945">
            <v>6000</v>
          </cell>
          <cell r="G945">
            <v>0</v>
          </cell>
          <cell r="H945">
            <v>0</v>
          </cell>
          <cell r="I945">
            <v>0</v>
          </cell>
        </row>
        <row r="946">
          <cell r="A946" t="str">
            <v>E.08.195-深圳润磁电子有限公司</v>
          </cell>
          <cell r="B946" t="str">
            <v>06-马晓静</v>
          </cell>
          <cell r="C946">
            <v>26100</v>
          </cell>
          <cell r="D946">
            <v>26100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</row>
        <row r="947">
          <cell r="A947" t="str">
            <v>E.08.196-于万泉</v>
          </cell>
          <cell r="B947" t="str">
            <v>68-发货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</row>
        <row r="948">
          <cell r="A948" t="str">
            <v>E.02.221-云大医院中心实验室</v>
          </cell>
          <cell r="B948" t="str">
            <v>06-马晓静</v>
          </cell>
          <cell r="C948">
            <v>982.5</v>
          </cell>
          <cell r="D948">
            <v>0</v>
          </cell>
          <cell r="E948">
            <v>0</v>
          </cell>
          <cell r="F948">
            <v>982.5</v>
          </cell>
          <cell r="G948">
            <v>0</v>
          </cell>
          <cell r="H948">
            <v>0</v>
          </cell>
          <cell r="I948">
            <v>0</v>
          </cell>
        </row>
        <row r="949">
          <cell r="A949" t="str">
            <v>E.05.083-云南省纤维研究中心</v>
          </cell>
          <cell r="B949" t="str">
            <v>05-邹宏伟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</row>
        <row r="950">
          <cell r="A950" t="str">
            <v>E.08.200-昆明汇泉公司</v>
          </cell>
          <cell r="B950" t="str">
            <v>07-李红宇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</row>
        <row r="951">
          <cell r="A951" t="str">
            <v>E.07.139-昆明安信电力电子有限公司</v>
          </cell>
          <cell r="B951" t="str">
            <v>06-马晓静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</row>
        <row r="952">
          <cell r="A952" t="str">
            <v>E.08.201-金海岸文化传播公司</v>
          </cell>
          <cell r="B952" t="str">
            <v>06-马晓静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</row>
        <row r="953">
          <cell r="A953" t="str">
            <v>E.09.203-东华冰山制冷空调技术服务部</v>
          </cell>
          <cell r="B953" t="str">
            <v>07-李红宇</v>
          </cell>
          <cell r="C953">
            <v>210</v>
          </cell>
          <cell r="D953">
            <v>210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</row>
        <row r="954">
          <cell r="A954" t="str">
            <v>E.08.202-昆明滇水发电设备公司</v>
          </cell>
          <cell r="B954" t="str">
            <v>05-邹宏伟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</row>
        <row r="955">
          <cell r="A955" t="str">
            <v>E.08.203-昆明鸿世达高新技术</v>
          </cell>
          <cell r="B955" t="str">
            <v>07-李红宇</v>
          </cell>
          <cell r="C955">
            <v>2550</v>
          </cell>
          <cell r="D955">
            <v>2550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</row>
        <row r="956">
          <cell r="A956" t="str">
            <v>D.04.310-昆明盘龙气源化工经贸部(万杰经营部)</v>
          </cell>
          <cell r="B956" t="str">
            <v>07-李红宇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</row>
        <row r="957">
          <cell r="A957" t="str">
            <v>E.08.204-云南省科学器材公司</v>
          </cell>
          <cell r="B957" t="str">
            <v>05-邹宏伟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</row>
        <row r="958">
          <cell r="A958" t="str">
            <v>E.08.204-云南省科学器材公司</v>
          </cell>
          <cell r="B958" t="str">
            <v>06-马晓静</v>
          </cell>
          <cell r="C958">
            <v>1733</v>
          </cell>
          <cell r="D958">
            <v>1733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</row>
        <row r="959">
          <cell r="A959" t="str">
            <v>E.05.82-云南微生物研究所</v>
          </cell>
          <cell r="B959" t="str">
            <v>06-马晓静</v>
          </cell>
          <cell r="C959">
            <v>90</v>
          </cell>
          <cell r="D959">
            <v>0</v>
          </cell>
          <cell r="E959">
            <v>0</v>
          </cell>
          <cell r="F959">
            <v>90</v>
          </cell>
          <cell r="G959">
            <v>0</v>
          </cell>
          <cell r="H959">
            <v>0</v>
          </cell>
          <cell r="I959">
            <v>0</v>
          </cell>
        </row>
        <row r="960">
          <cell r="A960" t="str">
            <v>E.08.205-毕程</v>
          </cell>
          <cell r="B960" t="str">
            <v>06-马晓静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</row>
        <row r="961">
          <cell r="A961" t="str">
            <v>E.05.83-昆明康立信电子公司</v>
          </cell>
          <cell r="B961" t="str">
            <v>06-马晓静</v>
          </cell>
          <cell r="C961">
            <v>10267</v>
          </cell>
          <cell r="D961">
            <v>10267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</row>
        <row r="962">
          <cell r="A962" t="str">
            <v>E.08.206-三浦贸易有限公司</v>
          </cell>
          <cell r="B962" t="str">
            <v>06-马晓静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</row>
        <row r="963">
          <cell r="A963" t="str">
            <v>E.06.076-十四冶安装公司四分公司</v>
          </cell>
          <cell r="B963" t="str">
            <v>07-李红宇</v>
          </cell>
          <cell r="C963">
            <v>340</v>
          </cell>
          <cell r="D963">
            <v>0</v>
          </cell>
          <cell r="E963">
            <v>0</v>
          </cell>
          <cell r="F963">
            <v>340</v>
          </cell>
          <cell r="G963">
            <v>0</v>
          </cell>
          <cell r="H963">
            <v>0</v>
          </cell>
          <cell r="I963">
            <v>0</v>
          </cell>
        </row>
        <row r="964">
          <cell r="A964" t="str">
            <v>E.02.226-杨知方</v>
          </cell>
          <cell r="B964" t="str">
            <v>07-李红宇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</row>
        <row r="965">
          <cell r="A965" t="str">
            <v>E.08.207-云南玉溪金泰有色物资有限公司</v>
          </cell>
          <cell r="B965" t="str">
            <v>06-马晓静</v>
          </cell>
          <cell r="C965">
            <v>4878.2</v>
          </cell>
          <cell r="D965">
            <v>4878.2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</row>
        <row r="966">
          <cell r="A966" t="str">
            <v>D.04.311-宣威氧气厂</v>
          </cell>
          <cell r="B966" t="str">
            <v>05-邹宏伟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</row>
        <row r="967">
          <cell r="A967" t="str">
            <v>D.04.311-宣威氧气厂</v>
          </cell>
          <cell r="B967" t="str">
            <v>06-马晓静</v>
          </cell>
          <cell r="C967">
            <v>27301</v>
          </cell>
          <cell r="D967">
            <v>27301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</row>
        <row r="968">
          <cell r="A968" t="str">
            <v>E.06.077-省安二司金属结构厂</v>
          </cell>
          <cell r="B968" t="str">
            <v>05-邹宏伟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</row>
        <row r="969">
          <cell r="A969" t="str">
            <v>E.06.077-省安二司金属结构厂</v>
          </cell>
          <cell r="B969" t="str">
            <v>02-陈智慧</v>
          </cell>
          <cell r="C969">
            <v>4570</v>
          </cell>
          <cell r="D969">
            <v>4570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</row>
        <row r="970">
          <cell r="A970" t="str">
            <v>E.08.208-交大昆机科技股份有限公司</v>
          </cell>
          <cell r="B970" t="str">
            <v>05-邹宏伟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</row>
        <row r="971">
          <cell r="A971" t="str">
            <v>E.08.208-交大昆机科技股份有限公司</v>
          </cell>
          <cell r="B971" t="str">
            <v>07-李红宇</v>
          </cell>
          <cell r="C971">
            <v>3332</v>
          </cell>
          <cell r="D971">
            <v>3332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</row>
        <row r="972">
          <cell r="A972" t="str">
            <v>E.07.140-云南省建机化施工公司(吊装处)</v>
          </cell>
          <cell r="B972" t="str">
            <v>05-邹宏伟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</row>
        <row r="973">
          <cell r="A973" t="str">
            <v>E.02.231-昆明理工大学</v>
          </cell>
          <cell r="B973" t="str">
            <v>02-陈智慧</v>
          </cell>
          <cell r="C973">
            <v>450</v>
          </cell>
          <cell r="D973">
            <v>450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</row>
        <row r="974">
          <cell r="A974" t="str">
            <v>E.08.210-张沛然</v>
          </cell>
          <cell r="B974" t="str">
            <v>05-邹宏伟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</row>
        <row r="975">
          <cell r="A975" t="str">
            <v>E.08.210-张沛然</v>
          </cell>
          <cell r="B975" t="str">
            <v>02-陈智慧</v>
          </cell>
          <cell r="C975">
            <v>60</v>
          </cell>
          <cell r="D975">
            <v>60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</row>
        <row r="976">
          <cell r="A976" t="str">
            <v>E.02.233-昆明医学院</v>
          </cell>
          <cell r="B976" t="str">
            <v>06-马晓静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</row>
        <row r="977">
          <cell r="A977" t="str">
            <v>E.05.084-昆明安普科技有限公司</v>
          </cell>
          <cell r="B977" t="str">
            <v>07-李红宇</v>
          </cell>
          <cell r="C977">
            <v>770</v>
          </cell>
          <cell r="D977">
            <v>770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</row>
        <row r="978">
          <cell r="A978" t="str">
            <v>E.08.211-昆明旅行车厂</v>
          </cell>
          <cell r="B978" t="str">
            <v>07-李红宇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</row>
        <row r="979">
          <cell r="A979" t="str">
            <v>E.02.236-昆明医学院附二院妇产科</v>
          </cell>
          <cell r="B979" t="str">
            <v>06-马晓静</v>
          </cell>
          <cell r="C979">
            <v>299</v>
          </cell>
          <cell r="D979">
            <v>0</v>
          </cell>
          <cell r="E979">
            <v>299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</row>
        <row r="980">
          <cell r="A980" t="str">
            <v>E.03.026-云南冶金集团进出口公司</v>
          </cell>
          <cell r="B980" t="str">
            <v>07-李红宇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</row>
        <row r="981">
          <cell r="A981" t="str">
            <v>E.08.212-昭通软木厂(昭通氧气厂)</v>
          </cell>
          <cell r="B981" t="str">
            <v>02-陈智慧</v>
          </cell>
          <cell r="C981">
            <v>13816</v>
          </cell>
          <cell r="D981">
            <v>13816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</row>
        <row r="982">
          <cell r="A982" t="str">
            <v>E.08.213-龙泉物业管理</v>
          </cell>
          <cell r="B982" t="str">
            <v>05-邹宏伟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</row>
        <row r="983">
          <cell r="A983" t="str">
            <v>E.08.213-龙泉物业管理</v>
          </cell>
          <cell r="B983" t="str">
            <v>06-马晓静</v>
          </cell>
          <cell r="C983">
            <v>250</v>
          </cell>
          <cell r="D983">
            <v>250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</row>
        <row r="984">
          <cell r="A984" t="str">
            <v>D.04.312-遵义工业气体公司</v>
          </cell>
          <cell r="B984" t="str">
            <v>06-马晓静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</row>
        <row r="985">
          <cell r="A985" t="str">
            <v>E.06.078-石家庄第一建筑工程公司驻正大饲料公司</v>
          </cell>
          <cell r="B985" t="str">
            <v>02-陈智慧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</row>
        <row r="986">
          <cell r="A986" t="str">
            <v>D.04.313-闽达凤庆制氧厂</v>
          </cell>
          <cell r="B986" t="str">
            <v>02-陈智慧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</row>
        <row r="987">
          <cell r="A987" t="str">
            <v>E.04.015-广西建工集团第一安装有限公司氩气站</v>
          </cell>
          <cell r="B987" t="str">
            <v>06-马晓静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</row>
        <row r="988">
          <cell r="A988" t="str">
            <v>E.01.047-云南三环中化嘉吉化肥有限公司</v>
          </cell>
          <cell r="B988" t="str">
            <v>06-马晓静</v>
          </cell>
          <cell r="C988">
            <v>0.1</v>
          </cell>
          <cell r="D988">
            <v>0</v>
          </cell>
          <cell r="E988">
            <v>0.1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</row>
        <row r="989">
          <cell r="A989" t="str">
            <v>E.01.048-昆明化肥厂</v>
          </cell>
          <cell r="B989" t="str">
            <v>06-马晓静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</row>
        <row r="990">
          <cell r="A990" t="str">
            <v>E.02.238-昆明康华医院</v>
          </cell>
          <cell r="B990" t="str">
            <v>07-李红宇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</row>
        <row r="991">
          <cell r="A991" t="str">
            <v>E.02.239-昆明市结核病防治院</v>
          </cell>
          <cell r="B991" t="str">
            <v>05-邹宏伟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</row>
        <row r="992">
          <cell r="A992" t="str">
            <v>E.02.239-昆明市结核病防治院</v>
          </cell>
          <cell r="B992" t="str">
            <v>07-李红宇</v>
          </cell>
          <cell r="C992">
            <v>2872</v>
          </cell>
          <cell r="D992">
            <v>2872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</row>
        <row r="993">
          <cell r="A993" t="str">
            <v>E.05.085-昆明理工大光电研究所</v>
          </cell>
          <cell r="B993" t="str">
            <v>02-陈智慧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</row>
        <row r="994">
          <cell r="A994" t="str">
            <v>E.07.143-阳宗海电厂</v>
          </cell>
          <cell r="B994" t="str">
            <v>07-李红宇</v>
          </cell>
          <cell r="C994">
            <v>4500</v>
          </cell>
          <cell r="D994">
            <v>4500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</row>
        <row r="995">
          <cell r="A995" t="str">
            <v>E.08.216-易门矿务局工贸公司</v>
          </cell>
          <cell r="B995" t="str">
            <v>05-邹宏伟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</row>
        <row r="996">
          <cell r="A996" t="str">
            <v>E.08.217-云南省特种设备安全检查</v>
          </cell>
          <cell r="B996" t="str">
            <v>06-马晓静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</row>
        <row r="997">
          <cell r="A997" t="str">
            <v>E.05.086-重友科技</v>
          </cell>
          <cell r="B997" t="str">
            <v>07-李红宇</v>
          </cell>
          <cell r="C997">
            <v>560</v>
          </cell>
          <cell r="D997">
            <v>560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</row>
        <row r="998">
          <cell r="A998" t="str">
            <v>E.08.221-冯建军</v>
          </cell>
          <cell r="B998" t="str">
            <v>06-马晓静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</row>
        <row r="999">
          <cell r="A999" t="str">
            <v>E.02.240-楚雄州医院</v>
          </cell>
          <cell r="B999" t="str">
            <v>07-李红宇</v>
          </cell>
          <cell r="C999">
            <v>7560</v>
          </cell>
          <cell r="D999">
            <v>7560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</row>
        <row r="1000">
          <cell r="A1000" t="str">
            <v>D.04.314-甸川工贸有限公司(云南陇川县章风制药厂)</v>
          </cell>
          <cell r="B1000" t="str">
            <v>06-马晓静</v>
          </cell>
          <cell r="C1000">
            <v>372.32</v>
          </cell>
          <cell r="D1000">
            <v>372.32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</row>
        <row r="1001">
          <cell r="A1001" t="str">
            <v>E.05.087-昆明市环境监测中心</v>
          </cell>
          <cell r="B1001" t="str">
            <v>07-李红宇</v>
          </cell>
          <cell r="C1001">
            <v>3700</v>
          </cell>
          <cell r="D1001">
            <v>3700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</row>
        <row r="1002">
          <cell r="A1002" t="str">
            <v>E.03.027-昆明云冶锌业股份有限公司</v>
          </cell>
          <cell r="B1002" t="str">
            <v>07-李红宇</v>
          </cell>
          <cell r="C1002">
            <v>200</v>
          </cell>
          <cell r="D1002">
            <v>0</v>
          </cell>
          <cell r="E1002">
            <v>200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</row>
        <row r="1003">
          <cell r="A1003" t="str">
            <v>E.02.241-昆明制药有限公司</v>
          </cell>
          <cell r="B1003" t="str">
            <v>06-马晓静</v>
          </cell>
          <cell r="C1003">
            <v>425</v>
          </cell>
          <cell r="D1003">
            <v>425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</row>
        <row r="1004">
          <cell r="A1004" t="str">
            <v>E.08.227-唐华</v>
          </cell>
          <cell r="B1004" t="str">
            <v>07-李红宇</v>
          </cell>
          <cell r="C1004">
            <v>30</v>
          </cell>
          <cell r="D1004">
            <v>30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</row>
        <row r="1005">
          <cell r="A1005" t="str">
            <v>E.02.242-武警总队医院</v>
          </cell>
          <cell r="B1005" t="str">
            <v>06-马晓静</v>
          </cell>
          <cell r="C1005">
            <v>1995</v>
          </cell>
          <cell r="D1005">
            <v>1995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</row>
        <row r="1006">
          <cell r="A1006" t="str">
            <v>E.05.088-云南省产品质量监督检验中心</v>
          </cell>
          <cell r="B1006" t="str">
            <v>05-邹宏伟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</row>
        <row r="1007">
          <cell r="A1007" t="str">
            <v>E.05.088-云南省产品质量监督检验中心</v>
          </cell>
          <cell r="B1007" t="str">
            <v>07-李红宇</v>
          </cell>
          <cell r="C1007">
            <v>2805</v>
          </cell>
          <cell r="D1007">
            <v>2805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</row>
        <row r="1008">
          <cell r="A1008" t="str">
            <v>E.08.232-周颂平</v>
          </cell>
          <cell r="B1008" t="str">
            <v>06-马晓静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</row>
        <row r="1009">
          <cell r="A1009" t="str">
            <v>E.01.049-云南省第二化工技校</v>
          </cell>
          <cell r="B1009" t="str">
            <v>07-李红宇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</row>
        <row r="1010">
          <cell r="A1010" t="str">
            <v>E.07.145-东风云南汽车昆明客车有限公司</v>
          </cell>
          <cell r="B1010" t="str">
            <v>07-李红宇</v>
          </cell>
          <cell r="C1010">
            <v>3868</v>
          </cell>
          <cell r="D1010">
            <v>3868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</row>
        <row r="1011">
          <cell r="A1011" t="str">
            <v>E.07.146-昆明市宜良化工设备铸造厂</v>
          </cell>
          <cell r="B1011" t="str">
            <v>07-李红宇</v>
          </cell>
          <cell r="C1011">
            <v>10944</v>
          </cell>
          <cell r="D1011">
            <v>10944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</row>
        <row r="1012">
          <cell r="A1012" t="str">
            <v>E.01.050-遵义望江氧气制造厂</v>
          </cell>
          <cell r="B1012" t="str">
            <v>06-马晓静</v>
          </cell>
          <cell r="C1012">
            <v>6</v>
          </cell>
          <cell r="D1012">
            <v>6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</row>
        <row r="1013">
          <cell r="A1013" t="str">
            <v>E.08.242-黄化民</v>
          </cell>
          <cell r="B1013" t="str">
            <v>11-韩建忠</v>
          </cell>
          <cell r="C1013">
            <v>30</v>
          </cell>
          <cell r="D1013">
            <v>30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</row>
        <row r="1014">
          <cell r="A1014" t="str">
            <v>E.02.243-江川县医院</v>
          </cell>
          <cell r="B1014" t="str">
            <v>06-马晓静</v>
          </cell>
          <cell r="C1014">
            <v>4800</v>
          </cell>
          <cell r="D1014">
            <v>4800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</row>
        <row r="1015">
          <cell r="A1015" t="str">
            <v>E.02.244-昆明卷烟厂职工医院</v>
          </cell>
          <cell r="B1015" t="str">
            <v>06-马晓静</v>
          </cell>
          <cell r="C1015">
            <v>630</v>
          </cell>
          <cell r="D1015">
            <v>630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</row>
        <row r="1016">
          <cell r="A1016" t="str">
            <v>E.02.245-昆明铁路局中心医院</v>
          </cell>
          <cell r="B1016" t="str">
            <v>06-马晓静</v>
          </cell>
          <cell r="C1016">
            <v>1010</v>
          </cell>
          <cell r="D1016">
            <v>1010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</row>
        <row r="1017">
          <cell r="A1017" t="str">
            <v>E.05.089-昆明冶金研究院重点试验室</v>
          </cell>
          <cell r="B1017" t="str">
            <v>07-李红宇</v>
          </cell>
          <cell r="C1017">
            <v>68</v>
          </cell>
          <cell r="D1017">
            <v>68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</row>
        <row r="1018">
          <cell r="A1018" t="str">
            <v>D.04.316-南宁兰天医用气体有限责任公司</v>
          </cell>
          <cell r="B1018" t="str">
            <v>06-马晓静</v>
          </cell>
          <cell r="C1018">
            <v>6000</v>
          </cell>
          <cell r="D1018">
            <v>6000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</row>
        <row r="1019">
          <cell r="A1019" t="str">
            <v>E.05.090-省环境放射性监理所</v>
          </cell>
          <cell r="B1019" t="str">
            <v>02-陈智慧</v>
          </cell>
          <cell r="C1019">
            <v>1050</v>
          </cell>
          <cell r="D1019">
            <v>1050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</row>
        <row r="1020">
          <cell r="A1020" t="str">
            <v>E.01.051-文山云西立志液氧气站</v>
          </cell>
          <cell r="B1020" t="str">
            <v>100-席红彬</v>
          </cell>
          <cell r="C1020">
            <v>11198</v>
          </cell>
          <cell r="D1020">
            <v>11198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</row>
        <row r="1021">
          <cell r="A1021" t="str">
            <v>E.02.246-云南省大板桥园艺场医院</v>
          </cell>
          <cell r="B1021" t="str">
            <v>06-马晓静</v>
          </cell>
          <cell r="C1021">
            <v>240</v>
          </cell>
          <cell r="D1021">
            <v>240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</row>
        <row r="1022">
          <cell r="A1022" t="str">
            <v>E.03.028-云南锡业股份有限公司</v>
          </cell>
          <cell r="B1022" t="str">
            <v>06-马晓静</v>
          </cell>
          <cell r="C1022">
            <v>567</v>
          </cell>
          <cell r="D1022">
            <v>567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</row>
        <row r="1023">
          <cell r="A1023" t="str">
            <v>E.02.247-云南医药药品有限公司</v>
          </cell>
          <cell r="B1023" t="str">
            <v>02-陈智慧</v>
          </cell>
          <cell r="C1023">
            <v>210</v>
          </cell>
          <cell r="D1023">
            <v>210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</row>
        <row r="1024">
          <cell r="A1024" t="str">
            <v>E.01.052-云南鑫明高纯气公司</v>
          </cell>
          <cell r="B1024" t="str">
            <v>06-马晓静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</row>
        <row r="1025">
          <cell r="A1025" t="str">
            <v>E.05.88-德祥科技有限公司</v>
          </cell>
          <cell r="B1025" t="str">
            <v>100-席红彬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</row>
        <row r="1026">
          <cell r="A1026" t="str">
            <v>D.04.317-昆明迎源物资有限公司</v>
          </cell>
          <cell r="B1026" t="str">
            <v>06-马晓静</v>
          </cell>
          <cell r="C1026">
            <v>1230</v>
          </cell>
          <cell r="D1026">
            <v>1230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</row>
        <row r="1027">
          <cell r="A1027" t="str">
            <v>E.07.148-云南沧江机械修造厂</v>
          </cell>
          <cell r="B1027" t="str">
            <v>02-陈智慧</v>
          </cell>
          <cell r="C1027">
            <v>30321</v>
          </cell>
          <cell r="D1027">
            <v>30321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</row>
        <row r="1028">
          <cell r="A1028" t="str">
            <v>E.01.053-云南明泰玻璃股份有限公司</v>
          </cell>
          <cell r="B1028" t="str">
            <v>07-李红宇</v>
          </cell>
          <cell r="C1028">
            <v>16</v>
          </cell>
          <cell r="D1028">
            <v>16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</row>
        <row r="1029">
          <cell r="A1029" t="str">
            <v>D.04.318-云南省纺织品进出口公司</v>
          </cell>
          <cell r="B1029" t="str">
            <v>100-席红彬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</row>
        <row r="1030">
          <cell r="A1030" t="str">
            <v>E.08.250-云南现代医用设备厂</v>
          </cell>
          <cell r="B1030" t="str">
            <v>100-席红彬</v>
          </cell>
          <cell r="C1030">
            <v>22.5</v>
          </cell>
          <cell r="D1030">
            <v>22.5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</row>
        <row r="1031">
          <cell r="A1031" t="str">
            <v>E.09.205-昆明龙泉水厂</v>
          </cell>
          <cell r="B1031" t="str">
            <v>07-李红宇</v>
          </cell>
          <cell r="C1031">
            <v>8</v>
          </cell>
          <cell r="D1031">
            <v>8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</row>
        <row r="1032">
          <cell r="A1032" t="str">
            <v>E.02.248-南疆制药</v>
          </cell>
          <cell r="B1032" t="str">
            <v>06-马晓静</v>
          </cell>
          <cell r="C1032">
            <v>210</v>
          </cell>
          <cell r="D1032">
            <v>210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</row>
        <row r="1033">
          <cell r="A1033" t="str">
            <v>E.02.249-西昌路医院</v>
          </cell>
          <cell r="B1033" t="str">
            <v>07-李红宇</v>
          </cell>
          <cell r="C1033">
            <v>56</v>
          </cell>
          <cell r="D1033">
            <v>56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</row>
        <row r="1034">
          <cell r="A1034" t="str">
            <v>E.08.251-杨家林</v>
          </cell>
          <cell r="B1034" t="str">
            <v>06-马晓静</v>
          </cell>
          <cell r="C1034">
            <v>50</v>
          </cell>
          <cell r="D1034">
            <v>50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</row>
        <row r="1035">
          <cell r="A1035" t="str">
            <v>E.06.080-富民散旦公司</v>
          </cell>
          <cell r="B1035" t="str">
            <v>06-马晓静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</row>
        <row r="1036">
          <cell r="A1036" t="str">
            <v>E.02.251-昆明四创药业有限公司</v>
          </cell>
          <cell r="B1036" t="str">
            <v>100-席红彬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</row>
        <row r="1037">
          <cell r="A1037" t="str">
            <v>E.07.150-昆明机场四站连</v>
          </cell>
          <cell r="B1037" t="str">
            <v>100-席红彬</v>
          </cell>
          <cell r="C1037">
            <v>105</v>
          </cell>
          <cell r="D1037">
            <v>105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</row>
        <row r="1038">
          <cell r="A1038" t="str">
            <v>D.04.320-昆明金菊园工贸有限公司</v>
          </cell>
          <cell r="B1038" t="str">
            <v>100-席红彬</v>
          </cell>
          <cell r="C1038">
            <v>4248</v>
          </cell>
          <cell r="D1038">
            <v>4248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</row>
        <row r="1039">
          <cell r="A1039" t="str">
            <v>E.07.151-昆明神州汽车有限责任公司</v>
          </cell>
          <cell r="B1039" t="str">
            <v>07-李红宇</v>
          </cell>
          <cell r="C1039">
            <v>800</v>
          </cell>
          <cell r="D1039">
            <v>800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</row>
        <row r="1040">
          <cell r="A1040" t="str">
            <v>E.02.252-昆明市卫生防疫站</v>
          </cell>
          <cell r="B1040" t="str">
            <v>07-李红宇</v>
          </cell>
          <cell r="C1040">
            <v>320</v>
          </cell>
          <cell r="D1040">
            <v>320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</row>
        <row r="1041">
          <cell r="A1041" t="str">
            <v>E.02.253-昆明铁路怡园卫生所</v>
          </cell>
          <cell r="B1041" t="str">
            <v>07-李红宇</v>
          </cell>
          <cell r="C1041">
            <v>105</v>
          </cell>
          <cell r="D1041">
            <v>105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</row>
        <row r="1042">
          <cell r="A1042" t="str">
            <v>E.05.091-昆明医学院神精学研究所</v>
          </cell>
          <cell r="B1042" t="str">
            <v>68-发货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</row>
        <row r="1043">
          <cell r="A1043" t="str">
            <v>E.06.081-省建八公司</v>
          </cell>
          <cell r="B1043" t="str">
            <v>17-董平</v>
          </cell>
          <cell r="C1043">
            <v>330</v>
          </cell>
          <cell r="D1043">
            <v>330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</row>
        <row r="1044">
          <cell r="A1044" t="str">
            <v>E.04.016-学友科技开发有限责任公司</v>
          </cell>
          <cell r="B1044" t="str">
            <v>07-李红宇</v>
          </cell>
          <cell r="C1044">
            <v>840</v>
          </cell>
          <cell r="D1044">
            <v>840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</row>
        <row r="1045">
          <cell r="A1045" t="str">
            <v>E.08.265-云内动力股份有限公司</v>
          </cell>
          <cell r="B1045" t="str">
            <v>07-李红宇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</row>
        <row r="1046">
          <cell r="A1046" t="str">
            <v>E.08.266-石林锌粉厂</v>
          </cell>
          <cell r="B1046" t="str">
            <v>68-发货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</row>
        <row r="1047">
          <cell r="A1047" t="str">
            <v>E.01.004-昆玻石油公司</v>
          </cell>
          <cell r="B1047" t="str">
            <v>07-李红宇</v>
          </cell>
          <cell r="C1047">
            <v>-124</v>
          </cell>
          <cell r="D1047">
            <v>0</v>
          </cell>
          <cell r="E1047">
            <v>0</v>
          </cell>
          <cell r="F1047">
            <v>-124</v>
          </cell>
          <cell r="G1047">
            <v>0</v>
          </cell>
          <cell r="H1047">
            <v>0</v>
          </cell>
          <cell r="I1047">
            <v>0</v>
          </cell>
        </row>
        <row r="1048">
          <cell r="A1048" t="str">
            <v>E.01.006-云南滇中化工厂</v>
          </cell>
          <cell r="B1048" t="str">
            <v>07-李红宇</v>
          </cell>
          <cell r="C1048">
            <v>-544</v>
          </cell>
          <cell r="D1048">
            <v>0</v>
          </cell>
          <cell r="E1048">
            <v>-544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</row>
        <row r="1049">
          <cell r="A1049" t="str">
            <v>E.01.014-贵州宏福实业开发有限总公司</v>
          </cell>
          <cell r="B1049" t="str">
            <v>70-白祺荪</v>
          </cell>
          <cell r="C1049">
            <v>-11716</v>
          </cell>
          <cell r="D1049">
            <v>0</v>
          </cell>
          <cell r="E1049">
            <v>0</v>
          </cell>
          <cell r="F1049">
            <v>0</v>
          </cell>
          <cell r="G1049">
            <v>-11716</v>
          </cell>
          <cell r="H1049">
            <v>0</v>
          </cell>
          <cell r="I1049">
            <v>0</v>
          </cell>
        </row>
        <row r="1050">
          <cell r="A1050" t="str">
            <v>E.02.033-周贵</v>
          </cell>
          <cell r="B1050" t="str">
            <v>07-李红宇</v>
          </cell>
          <cell r="C1050">
            <v>-88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-88</v>
          </cell>
        </row>
        <row r="1051">
          <cell r="A1051" t="str">
            <v>D.04.034-昆明方旺实业公司氧气厂</v>
          </cell>
          <cell r="B1051" t="str">
            <v>07-李红宇</v>
          </cell>
          <cell r="C1051">
            <v>-8136</v>
          </cell>
          <cell r="D1051">
            <v>-8136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</row>
        <row r="1052">
          <cell r="A1052" t="str">
            <v>D.04.049-柳州钢铁公司南宁气体分公司</v>
          </cell>
          <cell r="B1052" t="str">
            <v>06-马晓静</v>
          </cell>
          <cell r="C1052">
            <v>-9500</v>
          </cell>
          <cell r="D1052">
            <v>0</v>
          </cell>
          <cell r="E1052">
            <v>0</v>
          </cell>
          <cell r="F1052">
            <v>-9500</v>
          </cell>
          <cell r="G1052">
            <v>0</v>
          </cell>
          <cell r="H1052">
            <v>0</v>
          </cell>
          <cell r="I1052">
            <v>0</v>
          </cell>
        </row>
        <row r="1053">
          <cell r="A1053" t="str">
            <v>D.04.049-柳州钢铁公司南宁气体分公司</v>
          </cell>
          <cell r="B1053" t="str">
            <v>15-王卫民</v>
          </cell>
          <cell r="C1053">
            <v>-2554</v>
          </cell>
          <cell r="D1053">
            <v>0</v>
          </cell>
          <cell r="E1053">
            <v>0</v>
          </cell>
          <cell r="F1053">
            <v>-2554</v>
          </cell>
          <cell r="G1053">
            <v>0</v>
          </cell>
          <cell r="H1053">
            <v>0</v>
          </cell>
          <cell r="I1053">
            <v>0</v>
          </cell>
        </row>
        <row r="1054">
          <cell r="A1054" t="str">
            <v>D.04.056-南涧县小湾电站禾众兴气体供应中心</v>
          </cell>
          <cell r="B1054" t="str">
            <v>02-陈智慧</v>
          </cell>
          <cell r="C1054">
            <v>-238</v>
          </cell>
          <cell r="D1054">
            <v>-238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</row>
        <row r="1055">
          <cell r="A1055" t="str">
            <v>D.04.060-云南化工厂(云南红云氯碱有限公司)</v>
          </cell>
          <cell r="B1055" t="str">
            <v>07-李红宇</v>
          </cell>
          <cell r="C1055">
            <v>-2535</v>
          </cell>
          <cell r="D1055">
            <v>-2535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</row>
        <row r="1056">
          <cell r="A1056" t="str">
            <v>D.04.064-北郊昆明喜庆礼仪广告有限公司</v>
          </cell>
          <cell r="B1056" t="str">
            <v>07-李红宇</v>
          </cell>
          <cell r="C1056">
            <v>-17800</v>
          </cell>
          <cell r="D1056">
            <v>-17800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</row>
        <row r="1057">
          <cell r="A1057" t="str">
            <v>E.06.016-十四冶安装二分公司</v>
          </cell>
          <cell r="B1057" t="str">
            <v>07-李红宇</v>
          </cell>
          <cell r="C1057">
            <v>-9337</v>
          </cell>
          <cell r="D1057">
            <v>-9337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</row>
        <row r="1058">
          <cell r="A1058" t="str">
            <v>E.07.019-个体李贵</v>
          </cell>
          <cell r="B1058" t="str">
            <v>07-李红宇</v>
          </cell>
          <cell r="C1058">
            <v>-4</v>
          </cell>
          <cell r="D1058">
            <v>-4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</row>
        <row r="1059">
          <cell r="A1059" t="str">
            <v>E.07.025-云客汽车修理改装厂</v>
          </cell>
          <cell r="B1059" t="str">
            <v>02-陈智慧</v>
          </cell>
          <cell r="C1059">
            <v>-5.05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-5.05</v>
          </cell>
          <cell r="I1059">
            <v>0</v>
          </cell>
        </row>
        <row r="1060">
          <cell r="A1060" t="str">
            <v>E.07.033-百集龙工贸公司</v>
          </cell>
          <cell r="B1060" t="str">
            <v>02-陈智慧</v>
          </cell>
          <cell r="C1060">
            <v>-20.5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-20.5</v>
          </cell>
          <cell r="I1060">
            <v>0</v>
          </cell>
        </row>
        <row r="1061">
          <cell r="A1061" t="str">
            <v>E.07.084-南疆汽修厂</v>
          </cell>
          <cell r="B1061" t="str">
            <v>02-陈智慧</v>
          </cell>
          <cell r="C1061">
            <v>-10</v>
          </cell>
          <cell r="D1061">
            <v>0</v>
          </cell>
          <cell r="E1061">
            <v>0</v>
          </cell>
          <cell r="F1061">
            <v>0</v>
          </cell>
          <cell r="G1061">
            <v>-10</v>
          </cell>
          <cell r="H1061">
            <v>0</v>
          </cell>
          <cell r="I1061">
            <v>0</v>
          </cell>
        </row>
        <row r="1062">
          <cell r="A1062" t="str">
            <v>E.07.089-水电十四局修理厂</v>
          </cell>
          <cell r="B1062" t="str">
            <v>07-李红宇</v>
          </cell>
          <cell r="C1062">
            <v>-1045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-1045</v>
          </cell>
        </row>
        <row r="1063">
          <cell r="A1063" t="str">
            <v>E.07.100-云南变压器厂(装配车间)</v>
          </cell>
          <cell r="B1063" t="str">
            <v>07-李红宇</v>
          </cell>
          <cell r="C1063">
            <v>-990</v>
          </cell>
          <cell r="D1063">
            <v>-990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</row>
        <row r="1064">
          <cell r="A1064" t="str">
            <v>E.08.056-陈华</v>
          </cell>
          <cell r="B1064" t="str">
            <v>07-李红宇</v>
          </cell>
          <cell r="C1064">
            <v>-10.5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-10.5</v>
          </cell>
        </row>
        <row r="1065">
          <cell r="A1065" t="str">
            <v>E.08.070-天意广告礼仪有限公司</v>
          </cell>
          <cell r="B1065" t="str">
            <v>06-马晓静</v>
          </cell>
          <cell r="C1065">
            <v>-170</v>
          </cell>
          <cell r="D1065">
            <v>-170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</row>
        <row r="1066">
          <cell r="A1066" t="str">
            <v>E.08.077-深蓝广告公司</v>
          </cell>
          <cell r="B1066" t="str">
            <v>06-马晓静</v>
          </cell>
          <cell r="C1066">
            <v>-30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-30</v>
          </cell>
        </row>
        <row r="1067">
          <cell r="A1067" t="str">
            <v>E.05.068-农大动物研究院</v>
          </cell>
          <cell r="B1067" t="str">
            <v>02-陈智慧</v>
          </cell>
          <cell r="C1067">
            <v>-19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-19</v>
          </cell>
        </row>
        <row r="1068">
          <cell r="A1068" t="str">
            <v>E.01.036-昆明大众电磁线厂</v>
          </cell>
          <cell r="B1068" t="str">
            <v>65-高丽红</v>
          </cell>
          <cell r="C1068">
            <v>-323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-323</v>
          </cell>
          <cell r="I1068">
            <v>0</v>
          </cell>
        </row>
        <row r="1069">
          <cell r="A1069" t="str">
            <v>O.08.002-钢瓶押金</v>
          </cell>
          <cell r="B1069" t="str">
            <v>W-无</v>
          </cell>
          <cell r="C1069">
            <v>-532119.1</v>
          </cell>
          <cell r="D1069">
            <v>-532119.1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</row>
        <row r="1070">
          <cell r="A1070" t="str">
            <v>E.09.021-金沙江糖业公司</v>
          </cell>
          <cell r="B1070" t="str">
            <v>02-陈智慧</v>
          </cell>
          <cell r="C1070">
            <v>-45.34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-45.34</v>
          </cell>
        </row>
        <row r="1071">
          <cell r="A1071" t="str">
            <v>D.01.001-柳州恒日化工</v>
          </cell>
          <cell r="B1071" t="str">
            <v>15-王卫民</v>
          </cell>
          <cell r="C1071">
            <v>-0.7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-0.7</v>
          </cell>
          <cell r="I1071">
            <v>0</v>
          </cell>
        </row>
        <row r="1072">
          <cell r="A1072" t="str">
            <v>E.08.120-朱兴贵</v>
          </cell>
          <cell r="B1072" t="str">
            <v>07-李红宇</v>
          </cell>
          <cell r="C1072">
            <v>-25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-25</v>
          </cell>
        </row>
        <row r="1073">
          <cell r="A1073" t="str">
            <v>D.04.106-宜良天龙氧气站</v>
          </cell>
          <cell r="B1073" t="str">
            <v>02-陈智慧</v>
          </cell>
          <cell r="C1073">
            <v>-9.5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-9.5</v>
          </cell>
        </row>
        <row r="1074">
          <cell r="A1074" t="str">
            <v>E.05.074-云南大学核磁室</v>
          </cell>
          <cell r="B1074" t="str">
            <v>06-马晓静</v>
          </cell>
          <cell r="C1074">
            <v>-988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-988</v>
          </cell>
          <cell r="I1074">
            <v>0</v>
          </cell>
        </row>
        <row r="1075">
          <cell r="A1075" t="str">
            <v>E.05.077-中科院昆明动物研究所</v>
          </cell>
          <cell r="B1075" t="str">
            <v>02-陈智慧</v>
          </cell>
          <cell r="C1075">
            <v>-15910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-15910</v>
          </cell>
        </row>
        <row r="1076">
          <cell r="A1076" t="str">
            <v>D.04.301-雨龙氧气经营部(昆明华宇经贸有限责任公司)</v>
          </cell>
          <cell r="B1076" t="str">
            <v>06-马晓静</v>
          </cell>
          <cell r="C1076">
            <v>-17.899999999999999</v>
          </cell>
          <cell r="D1076">
            <v>0</v>
          </cell>
          <cell r="E1076">
            <v>-17.899999999999999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</row>
        <row r="1077">
          <cell r="A1077" t="str">
            <v>D.04.304-广东博罗县三丰气体经营部</v>
          </cell>
          <cell r="B1077" t="str">
            <v>15-王卫民</v>
          </cell>
          <cell r="C1077">
            <v>-240</v>
          </cell>
          <cell r="D1077">
            <v>0</v>
          </cell>
          <cell r="E1077">
            <v>0</v>
          </cell>
          <cell r="F1077">
            <v>0</v>
          </cell>
          <cell r="G1077">
            <v>-240</v>
          </cell>
          <cell r="H1077">
            <v>0</v>
          </cell>
          <cell r="I1077">
            <v>0</v>
          </cell>
        </row>
        <row r="1078">
          <cell r="A1078" t="str">
            <v>E.08.174-胡国兵</v>
          </cell>
          <cell r="B1078" t="str">
            <v>68-发货</v>
          </cell>
          <cell r="C1078">
            <v>-330</v>
          </cell>
          <cell r="D1078">
            <v>0</v>
          </cell>
          <cell r="E1078">
            <v>0</v>
          </cell>
          <cell r="F1078">
            <v>-330</v>
          </cell>
          <cell r="G1078">
            <v>0</v>
          </cell>
          <cell r="H1078">
            <v>0</v>
          </cell>
          <cell r="I1078">
            <v>0</v>
          </cell>
        </row>
        <row r="1079">
          <cell r="A1079" t="str">
            <v>E.05.80-省质检中心</v>
          </cell>
          <cell r="B1079" t="str">
            <v>07-李红宇</v>
          </cell>
          <cell r="C1079">
            <v>-185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-185</v>
          </cell>
        </row>
        <row r="1080">
          <cell r="A1080" t="str">
            <v>D.08.002-汇鑫不锈钢店</v>
          </cell>
          <cell r="B1080" t="str">
            <v>07-李红宇</v>
          </cell>
          <cell r="C1080">
            <v>-4325</v>
          </cell>
          <cell r="D1080">
            <v>0</v>
          </cell>
          <cell r="E1080">
            <v>0</v>
          </cell>
          <cell r="F1080">
            <v>-4325</v>
          </cell>
          <cell r="G1080">
            <v>0</v>
          </cell>
          <cell r="H1080">
            <v>0</v>
          </cell>
          <cell r="I1080">
            <v>0</v>
          </cell>
        </row>
        <row r="1081">
          <cell r="A1081" t="str">
            <v>D.04.308-百色乙炔气厂</v>
          </cell>
          <cell r="B1081" t="str">
            <v>07-李红宇</v>
          </cell>
          <cell r="C1081">
            <v>-18000</v>
          </cell>
          <cell r="D1081">
            <v>-18000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</row>
        <row r="1082">
          <cell r="A1082" t="str">
            <v>E.07.137-云南金马机械总厂</v>
          </cell>
          <cell r="B1082" t="str">
            <v>06-马晓静</v>
          </cell>
          <cell r="C1082">
            <v>-1950</v>
          </cell>
          <cell r="D1082">
            <v>-1950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</row>
        <row r="1083">
          <cell r="A1083" t="str">
            <v>E.07.140-云南省建机化施工公司(吊装处)</v>
          </cell>
          <cell r="B1083" t="str">
            <v>07-李红宇</v>
          </cell>
          <cell r="C1083">
            <v>-15611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-15611</v>
          </cell>
        </row>
        <row r="1084">
          <cell r="A1084" t="str">
            <v>E.07.143-阳宗海电厂</v>
          </cell>
          <cell r="B1084" t="str">
            <v>06-马晓静</v>
          </cell>
          <cell r="C1084">
            <v>-4500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-4500</v>
          </cell>
        </row>
        <row r="1085">
          <cell r="A1085" t="str">
            <v>E.08.216-易门矿务局工贸公司</v>
          </cell>
          <cell r="B1085" t="str">
            <v>06-马晓静</v>
          </cell>
          <cell r="C1085">
            <v>-400</v>
          </cell>
          <cell r="D1085">
            <v>-400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</row>
        <row r="1086">
          <cell r="A1086" t="str">
            <v>E.08.223-奇升广告</v>
          </cell>
          <cell r="B1086" t="str">
            <v>06-马晓静</v>
          </cell>
          <cell r="C1086">
            <v>-90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-90</v>
          </cell>
        </row>
        <row r="1087">
          <cell r="A1087" t="str">
            <v>E.07.144-一汽红塔曲靖实业总公司</v>
          </cell>
          <cell r="B1087" t="str">
            <v>07-李红宇</v>
          </cell>
          <cell r="C1087">
            <v>-13320</v>
          </cell>
          <cell r="D1087">
            <v>0</v>
          </cell>
          <cell r="E1087">
            <v>-13320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</row>
        <row r="1088">
          <cell r="A1088" t="str">
            <v>E.05.087-昆明市环境监测中心</v>
          </cell>
          <cell r="B1088" t="str">
            <v>02-陈智慧</v>
          </cell>
          <cell r="C1088">
            <v>-2500</v>
          </cell>
          <cell r="D1088">
            <v>-2500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</row>
        <row r="1089">
          <cell r="A1089" t="str">
            <v>E.08.228-云南高原葡萄酒有限公司</v>
          </cell>
          <cell r="B1089" t="str">
            <v>07-李红宇</v>
          </cell>
          <cell r="C1089">
            <v>-120</v>
          </cell>
          <cell r="D1089">
            <v>0</v>
          </cell>
          <cell r="E1089">
            <v>-120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</row>
        <row r="1090">
          <cell r="A1090" t="str">
            <v>E.08.235-昆明扬帆教育资公司</v>
          </cell>
          <cell r="B1090" t="str">
            <v>07-李红宇</v>
          </cell>
          <cell r="C1090">
            <v>-5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-5</v>
          </cell>
        </row>
        <row r="1091">
          <cell r="A1091" t="str">
            <v>D.04.315-云南太乙工贸有限责任公司</v>
          </cell>
          <cell r="B1091" t="str">
            <v>06-马晓静</v>
          </cell>
          <cell r="C1091">
            <v>-472</v>
          </cell>
          <cell r="D1091">
            <v>-472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</row>
        <row r="1092">
          <cell r="A1092" t="str">
            <v>D.04.319-景洪仓江机修厂氧气站</v>
          </cell>
          <cell r="B1092" t="str">
            <v>02-陈智慧</v>
          </cell>
          <cell r="C1092">
            <v>-30321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-30321</v>
          </cell>
        </row>
      </sheetData>
      <sheetData sheetId="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GAAP BS"/>
      <sheetName val="Old GAAP BS"/>
      <sheetName val="New GAAP PL"/>
      <sheetName val="BS new"/>
      <sheetName val="BS Old"/>
      <sheetName val="PL new"/>
      <sheetName val="TB"/>
      <sheetName val="PL Old"/>
      <sheetName val="Old GAAP PL"/>
      <sheetName val="Sheet1"/>
      <sheetName val="账龄分析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K2" t="str">
            <v>CV003</v>
          </cell>
        </row>
        <row r="5">
          <cell r="K5">
            <v>2007</v>
          </cell>
        </row>
        <row r="31">
          <cell r="E31">
            <v>0</v>
          </cell>
        </row>
        <row r="32">
          <cell r="E32">
            <v>0</v>
          </cell>
        </row>
      </sheetData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Prop_Summary"/>
      <sheetName val="Fin_Summary"/>
      <sheetName val="NACREIF"/>
      <sheetName val="Cash_Flow"/>
      <sheetName val="PJ_Import"/>
      <sheetName val="Fee Calculation"/>
      <sheetName val="Analysis"/>
      <sheetName val="Print_Macro"/>
    </sheetNames>
    <sheetDataSet>
      <sheetData sheetId="0" refreshError="1">
        <row r="11">
          <cell r="B11">
            <v>277823</v>
          </cell>
        </row>
        <row r="30">
          <cell r="B30">
            <v>342700000</v>
          </cell>
        </row>
        <row r="45">
          <cell r="B45">
            <v>0</v>
          </cell>
        </row>
        <row r="46">
          <cell r="B46">
            <v>0</v>
          </cell>
        </row>
        <row r="63">
          <cell r="B63">
            <v>6</v>
          </cell>
        </row>
        <row r="66">
          <cell r="B66">
            <v>3</v>
          </cell>
        </row>
        <row r="67">
          <cell r="B67">
            <v>6</v>
          </cell>
        </row>
        <row r="68">
          <cell r="B68">
            <v>9</v>
          </cell>
        </row>
        <row r="71">
          <cell r="B71">
            <v>1</v>
          </cell>
        </row>
        <row r="72">
          <cell r="B72">
            <v>3</v>
          </cell>
        </row>
        <row r="73">
          <cell r="B73">
            <v>6</v>
          </cell>
        </row>
        <row r="74">
          <cell r="B74">
            <v>9</v>
          </cell>
        </row>
      </sheetData>
      <sheetData sheetId="1"/>
      <sheetData sheetId="2" refreshError="1"/>
      <sheetData sheetId="3"/>
      <sheetData sheetId="4"/>
      <sheetData sheetId="5"/>
      <sheetData sheetId="6" refreshError="1"/>
      <sheetData sheetId="7"/>
      <sheetData sheetId="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al Balance"/>
      <sheetName val="Due to Trust"/>
      <sheetName val="Invmt in FCP &amp; PEP Sarl"/>
      <sheetName val="FCP B Units"/>
      <sheetName val="Amortization of FCP Def Gain"/>
      <sheetName val="Gain on Sales to FC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ew1Dialog"/>
      <sheetName val="View2Dialog"/>
      <sheetName val="MenuDialog"/>
      <sheetName val="PrintDialog"/>
      <sheetName val="Sys Config"/>
      <sheetName val="PasswordDialog"/>
      <sheetName val="Cover Sheet"/>
      <sheetName val="Instructions (English)"/>
      <sheetName val="Instructions (Japanese)"/>
      <sheetName val="Table of Contents"/>
      <sheetName val="Property Information Summary"/>
      <sheetName val="Physical Analysis"/>
      <sheetName val="Actuals &amp; Forecast"/>
      <sheetName val="2002 Budget"/>
      <sheetName val="Competitive Building Survey"/>
      <sheetName val="Rent &amp; Sales Comps"/>
      <sheetName val="Market Summary"/>
      <sheetName val="GSRJL Rent Roll"/>
      <sheetName val="Occupancy Sum"/>
      <sheetName val="Rent Roll"/>
      <sheetName val="Lease Exp Summary"/>
      <sheetName val="Lease Exp Schedule"/>
      <sheetName val="New Lease Schedule"/>
      <sheetName val="Tenant Base Rent"/>
      <sheetName val="Tenant CAM &amp; Op Exp Recoveries"/>
      <sheetName val="Tenant Utility Recoveries"/>
      <sheetName val="Percentage Rents"/>
      <sheetName val="Parking"/>
      <sheetName val="Other Income"/>
      <sheetName val="Revenue Summary"/>
      <sheetName val="Payroll Expense"/>
      <sheetName val="Svc Contract Sum"/>
      <sheetName val="Operating Expense Detail"/>
      <sheetName val="Capital Expense Detail"/>
      <sheetName val="Three Year Capital Plan"/>
      <sheetName val="Comparison Budget"/>
      <sheetName val="2004 Budget"/>
      <sheetName val="Reference"/>
      <sheetName val="PrintOptions"/>
      <sheetName val="AutoMacros"/>
      <sheetName val="VAMS_Acce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F4">
            <v>37987</v>
          </cell>
        </row>
      </sheetData>
      <sheetData sheetId="5" refreshError="1"/>
      <sheetData sheetId="6" refreshError="1">
        <row r="8">
          <cell r="E8" t="str">
            <v>801 Hanasaki-cho, Narita-shi, Chiba</v>
          </cell>
        </row>
        <row r="10">
          <cell r="E10">
            <v>1335003</v>
          </cell>
        </row>
      </sheetData>
      <sheetData sheetId="7" refreshError="1"/>
      <sheetData sheetId="8" refreshError="1"/>
      <sheetData sheetId="9" refreshError="1"/>
      <sheetData sheetId="10" refreshError="1">
        <row r="6">
          <cell r="B6" t="str">
            <v>Narita TT Bldg</v>
          </cell>
        </row>
        <row r="8">
          <cell r="B8" t="str">
            <v>Narita-shi</v>
          </cell>
          <cell r="E8" t="str">
            <v>Jones Lang Lasalle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TB"/>
      <sheetName val="Adjustments"/>
      <sheetName val="SP000"/>
      <sheetName val="SP021"/>
      <sheetName val="Sant Boi 1 Real Estate"/>
      <sheetName val="SP000-PLD10"/>
      <sheetName val="PLD10-SP021"/>
      <sheetName val="Calculations"/>
      <sheetName val="Sheet1"/>
      <sheetName val="SKE B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ng Summary"/>
      <sheetName val="LTV Summary"/>
      <sheetName val="List of Drawdowns &amp; SWAPS"/>
      <sheetName val="Loan Activities Report"/>
      <sheetName val="Availability of Lines"/>
      <sheetName val="Loan Requirements"/>
      <sheetName val="Entrustment Loan"/>
      <sheetName val="Bank Account 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自販機手数料"/>
      <sheetName val="関内（按分後データ"/>
      <sheetName val="関内（会計データ作成シート"/>
      <sheetName val="Pibot"/>
      <sheetName val="0203月次債権"/>
      <sheetName val="0203"/>
      <sheetName val="ｴｼﾞｿﾝPibot"/>
      <sheetName val="ｴｼﾞｿﾝ自用分"/>
      <sheetName val="マス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D1" t="str">
            <v>si</v>
          </cell>
          <cell r="E1" t="str">
            <v>si_名称</v>
          </cell>
          <cell r="F1" t="str">
            <v>GECR勘定</v>
          </cell>
          <cell r="G1" t="str">
            <v>GECR分類</v>
          </cell>
          <cell r="H1" t="str">
            <v>CODE</v>
          </cell>
          <cell r="I1" t="str">
            <v>勘定名称</v>
          </cell>
          <cell r="J1" t="str">
            <v>分類名称</v>
          </cell>
          <cell r="K1" t="str">
            <v>月分Ｆ</v>
          </cell>
          <cell r="L1" t="str">
            <v>月分</v>
          </cell>
          <cell r="N1" t="str">
            <v>新ビル</v>
          </cell>
          <cell r="O1" t="str">
            <v>ＭＦＴＳ</v>
          </cell>
          <cell r="P1" t="str">
            <v>東邦NO</v>
          </cell>
          <cell r="Q1" t="str">
            <v>ビル略称</v>
          </cell>
          <cell r="R1" t="str">
            <v>gecr_NO</v>
          </cell>
          <cell r="S1" t="str">
            <v>ビル名称</v>
          </cell>
          <cell r="T1" t="str">
            <v>ｶﾅ</v>
          </cell>
          <cell r="U1" t="str">
            <v>所在</v>
          </cell>
          <cell r="V1" t="str">
            <v>住所</v>
          </cell>
          <cell r="W1" t="str">
            <v>延床面積</v>
          </cell>
          <cell r="X1" t="str">
            <v>所有者</v>
          </cell>
          <cell r="Y1" t="str">
            <v>入：番号</v>
          </cell>
          <cell r="Z1" t="str">
            <v>入：銀行</v>
          </cell>
          <cell r="AA1" t="str">
            <v>入：支店</v>
          </cell>
          <cell r="AB1" t="str">
            <v>入：種別</v>
          </cell>
          <cell r="AC1" t="str">
            <v>入：口座</v>
          </cell>
          <cell r="AD1" t="str">
            <v>出：番号</v>
          </cell>
          <cell r="AE1" t="str">
            <v>出：銀行</v>
          </cell>
          <cell r="AF1" t="str">
            <v>出：支店</v>
          </cell>
          <cell r="AG1" t="str">
            <v>出：種別</v>
          </cell>
          <cell r="AH1" t="str">
            <v>出：口座</v>
          </cell>
        </row>
        <row r="2">
          <cell r="D2" t="str">
            <v>110111</v>
          </cell>
          <cell r="E2" t="str">
            <v>賃料</v>
          </cell>
          <cell r="F2" t="str">
            <v>4100</v>
          </cell>
          <cell r="G2" t="str">
            <v>1000</v>
          </cell>
          <cell r="H2" t="str">
            <v>4100-1000</v>
          </cell>
          <cell r="I2" t="str">
            <v>賃貸収益</v>
          </cell>
          <cell r="J2" t="str">
            <v>総賃料</v>
          </cell>
          <cell r="K2">
            <v>1</v>
          </cell>
          <cell r="L2" t="str">
            <v>200204</v>
          </cell>
          <cell r="N2" t="str">
            <v>53157</v>
          </cell>
          <cell r="O2" t="str">
            <v>0386</v>
          </cell>
          <cell r="P2">
            <v>126</v>
          </cell>
          <cell r="Q2" t="str">
            <v>水戸ビル</v>
          </cell>
          <cell r="R2" t="str">
            <v>3010126</v>
          </cell>
          <cell r="S2" t="str">
            <v>水戸東邦生命ビル</v>
          </cell>
          <cell r="T2" t="str">
            <v>ﾐﾄﾄｳﾎｳｾｲﾒｲﾋﾞﾙ</v>
          </cell>
          <cell r="U2" t="str">
            <v>茨城</v>
          </cell>
          <cell r="V2" t="str">
            <v>茨城県水戸市泉町２丁目７４番</v>
          </cell>
          <cell r="W2">
            <v>2580.9</v>
          </cell>
          <cell r="X2" t="str">
            <v>Citi trust</v>
          </cell>
          <cell r="Y2" t="str">
            <v>301</v>
          </cell>
          <cell r="Z2" t="str">
            <v>さくら</v>
          </cell>
          <cell r="AA2" t="str">
            <v>東京営業部</v>
          </cell>
          <cell r="AB2" t="str">
            <v>普通</v>
          </cell>
          <cell r="AC2" t="str">
            <v>9106497</v>
          </cell>
          <cell r="AD2" t="str">
            <v>203</v>
          </cell>
          <cell r="AE2" t="str">
            <v>さくら</v>
          </cell>
          <cell r="AF2" t="str">
            <v>日本橋営業部</v>
          </cell>
          <cell r="AG2" t="str">
            <v>普通</v>
          </cell>
          <cell r="AH2" t="str">
            <v>7145566</v>
          </cell>
        </row>
        <row r="3">
          <cell r="D3" t="str">
            <v>110112</v>
          </cell>
          <cell r="E3" t="str">
            <v>変動賃料</v>
          </cell>
          <cell r="F3" t="str">
            <v>4100</v>
          </cell>
          <cell r="G3" t="str">
            <v>4000</v>
          </cell>
          <cell r="H3" t="str">
            <v>4100-4000</v>
          </cell>
          <cell r="I3" t="str">
            <v>賃貸収益</v>
          </cell>
          <cell r="J3" t="str">
            <v>仮想賃料</v>
          </cell>
          <cell r="K3">
            <v>1</v>
          </cell>
          <cell r="L3" t="str">
            <v>200204</v>
          </cell>
          <cell r="N3" t="str">
            <v>53158</v>
          </cell>
          <cell r="O3" t="str">
            <v>0399</v>
          </cell>
          <cell r="P3">
            <v>234</v>
          </cell>
          <cell r="Q3" t="str">
            <v>川崎ビル</v>
          </cell>
          <cell r="R3" t="str">
            <v>3010234</v>
          </cell>
          <cell r="S3" t="str">
            <v>川崎東邦生命ビル</v>
          </cell>
          <cell r="T3" t="str">
            <v>ｶﾜｻｷﾄｳﾎｳｾｲﾒｲﾋﾞﾙ</v>
          </cell>
          <cell r="U3" t="str">
            <v>神奈川</v>
          </cell>
          <cell r="V3" t="str">
            <v>神奈川県川崎市川崎区砂子１丁目５番１</v>
          </cell>
          <cell r="W3">
            <v>967.61</v>
          </cell>
          <cell r="X3" t="str">
            <v>Citi trust</v>
          </cell>
          <cell r="Y3" t="str">
            <v>301</v>
          </cell>
          <cell r="Z3" t="str">
            <v>さくら</v>
          </cell>
          <cell r="AA3" t="str">
            <v>東京営業部</v>
          </cell>
          <cell r="AB3" t="str">
            <v>普通</v>
          </cell>
          <cell r="AC3" t="str">
            <v>9106497</v>
          </cell>
          <cell r="AD3" t="str">
            <v>203</v>
          </cell>
          <cell r="AE3" t="str">
            <v>さくら</v>
          </cell>
          <cell r="AF3" t="str">
            <v>日本橋営業部</v>
          </cell>
          <cell r="AG3" t="str">
            <v>普通</v>
          </cell>
          <cell r="AH3" t="str">
            <v>7145566</v>
          </cell>
        </row>
        <row r="4">
          <cell r="D4" t="str">
            <v>111111</v>
          </cell>
          <cell r="E4" t="str">
            <v>共益費</v>
          </cell>
          <cell r="F4" t="str">
            <v>4300</v>
          </cell>
          <cell r="G4" t="str">
            <v>1000</v>
          </cell>
          <cell r="H4" t="str">
            <v>4300-1000</v>
          </cell>
          <cell r="I4" t="str">
            <v>原価回収収益</v>
          </cell>
          <cell r="J4" t="str">
            <v>共益費</v>
          </cell>
          <cell r="K4">
            <v>1</v>
          </cell>
          <cell r="L4" t="str">
            <v>200204</v>
          </cell>
          <cell r="N4" t="str">
            <v>53159</v>
          </cell>
          <cell r="O4" t="str">
            <v>0400</v>
          </cell>
          <cell r="P4">
            <v>237</v>
          </cell>
          <cell r="Q4" t="str">
            <v>関内ＳＴビル</v>
          </cell>
          <cell r="R4" t="str">
            <v>3010237</v>
          </cell>
          <cell r="S4" t="str">
            <v>関内ＳＴビル</v>
          </cell>
          <cell r="T4" t="str">
            <v>ｶﾝﾅｲｴｽﾃｨｰﾋﾞﾙ</v>
          </cell>
          <cell r="U4" t="str">
            <v>神奈川</v>
          </cell>
          <cell r="V4" t="str">
            <v>神奈川県横浜市中区尾上町１丁目４番１</v>
          </cell>
          <cell r="W4">
            <v>2895.75</v>
          </cell>
          <cell r="X4" t="str">
            <v>Citi trust</v>
          </cell>
          <cell r="Y4" t="str">
            <v>301</v>
          </cell>
          <cell r="Z4" t="str">
            <v>さくら</v>
          </cell>
          <cell r="AA4" t="str">
            <v>東京営業部</v>
          </cell>
          <cell r="AB4" t="str">
            <v>普通</v>
          </cell>
          <cell r="AC4" t="str">
            <v>9106497</v>
          </cell>
          <cell r="AD4" t="str">
            <v>203</v>
          </cell>
          <cell r="AE4" t="str">
            <v>さくら</v>
          </cell>
          <cell r="AF4" t="str">
            <v>日本橋営業部</v>
          </cell>
          <cell r="AG4" t="str">
            <v>普通</v>
          </cell>
          <cell r="AH4" t="str">
            <v>7145566</v>
          </cell>
        </row>
        <row r="5">
          <cell r="D5" t="str">
            <v>111112</v>
          </cell>
          <cell r="E5" t="str">
            <v>時間内空調料</v>
          </cell>
          <cell r="F5" t="str">
            <v>4300</v>
          </cell>
          <cell r="G5" t="str">
            <v>1050</v>
          </cell>
          <cell r="H5" t="str">
            <v>4300-1050</v>
          </cell>
          <cell r="I5" t="str">
            <v>原価回収収益</v>
          </cell>
          <cell r="J5" t="str">
            <v>仮想共益費</v>
          </cell>
          <cell r="K5">
            <v>1</v>
          </cell>
          <cell r="L5" t="str">
            <v>200204</v>
          </cell>
          <cell r="N5" t="str">
            <v>53160</v>
          </cell>
          <cell r="O5" t="str">
            <v>0402</v>
          </cell>
          <cell r="P5">
            <v>578</v>
          </cell>
          <cell r="Q5" t="str">
            <v>横須賀営業所</v>
          </cell>
          <cell r="R5" t="str">
            <v>3010578</v>
          </cell>
          <cell r="S5" t="str">
            <v>横須賀東邦生命ビル</v>
          </cell>
          <cell r="T5" t="str">
            <v>ﾖｺｽｶﾄｳﾎｳｾｲﾒｲﾋﾞﾙ</v>
          </cell>
          <cell r="U5" t="str">
            <v>神奈川</v>
          </cell>
          <cell r="V5" t="str">
            <v>神奈川県横須賀市米が浜通１丁目５番５</v>
          </cell>
          <cell r="W5">
            <v>1811.38</v>
          </cell>
          <cell r="X5" t="str">
            <v>Citi trust</v>
          </cell>
          <cell r="Y5" t="str">
            <v>301</v>
          </cell>
          <cell r="Z5" t="str">
            <v>さくら</v>
          </cell>
          <cell r="AA5" t="str">
            <v>東京営業部</v>
          </cell>
          <cell r="AB5" t="str">
            <v>普通</v>
          </cell>
          <cell r="AC5" t="str">
            <v>9106497</v>
          </cell>
          <cell r="AD5" t="str">
            <v>203</v>
          </cell>
          <cell r="AE5" t="str">
            <v>さくら</v>
          </cell>
          <cell r="AF5" t="str">
            <v>日本橋営業部</v>
          </cell>
          <cell r="AG5" t="str">
            <v>普通</v>
          </cell>
          <cell r="AH5" t="str">
            <v>7145566</v>
          </cell>
        </row>
        <row r="6">
          <cell r="D6" t="str">
            <v>112111</v>
          </cell>
          <cell r="E6" t="str">
            <v>駐車場使用料</v>
          </cell>
          <cell r="F6" t="str">
            <v>4200</v>
          </cell>
          <cell r="G6" t="str">
            <v>6000</v>
          </cell>
          <cell r="H6" t="str">
            <v>4200-6000</v>
          </cell>
          <cell r="I6" t="str">
            <v>その他収益</v>
          </cell>
          <cell r="J6" t="str">
            <v>駐車場収入</v>
          </cell>
          <cell r="K6">
            <v>1</v>
          </cell>
          <cell r="L6" t="str">
            <v>200204</v>
          </cell>
          <cell r="N6" t="str">
            <v>53161</v>
          </cell>
          <cell r="O6" t="str">
            <v>0384</v>
          </cell>
          <cell r="P6">
            <v>119</v>
          </cell>
          <cell r="Q6" t="str">
            <v>高崎ビル</v>
          </cell>
          <cell r="R6" t="str">
            <v>3030119</v>
          </cell>
          <cell r="S6" t="str">
            <v>高崎東邦生命ビル</v>
          </cell>
          <cell r="T6" t="str">
            <v>ﾀｶｻｷﾄｳﾎｳｾｲﾒｲﾋﾞﾙ</v>
          </cell>
          <cell r="U6" t="str">
            <v>群馬</v>
          </cell>
          <cell r="V6" t="str">
            <v>群馬県高崎市新町６７番１</v>
          </cell>
          <cell r="W6">
            <v>4593.29</v>
          </cell>
          <cell r="X6" t="str">
            <v>Edison</v>
          </cell>
          <cell r="Y6" t="str">
            <v>303</v>
          </cell>
          <cell r="Z6" t="str">
            <v>さくら</v>
          </cell>
          <cell r="AA6" t="str">
            <v>東京営業部</v>
          </cell>
          <cell r="AB6" t="str">
            <v>普通</v>
          </cell>
          <cell r="AC6" t="str">
            <v>9109364</v>
          </cell>
          <cell r="AD6" t="str">
            <v>201</v>
          </cell>
          <cell r="AE6" t="str">
            <v>さくら</v>
          </cell>
          <cell r="AF6" t="str">
            <v>日本橋営業部</v>
          </cell>
          <cell r="AG6" t="str">
            <v>普通</v>
          </cell>
          <cell r="AH6" t="str">
            <v>7145540</v>
          </cell>
        </row>
        <row r="7">
          <cell r="D7" t="str">
            <v>210103</v>
          </cell>
          <cell r="E7" t="str">
            <v>ファシリティマネジメント</v>
          </cell>
          <cell r="F7" t="str">
            <v>4200</v>
          </cell>
          <cell r="G7" t="str">
            <v>6050</v>
          </cell>
          <cell r="H7" t="str">
            <v>4200-6050</v>
          </cell>
          <cell r="I7" t="str">
            <v>その他収益</v>
          </cell>
          <cell r="J7" t="str">
            <v>仮想駐車場収入</v>
          </cell>
          <cell r="K7">
            <v>1</v>
          </cell>
          <cell r="L7" t="str">
            <v>200204</v>
          </cell>
          <cell r="N7" t="str">
            <v>53162</v>
          </cell>
          <cell r="O7" t="str">
            <v>0385</v>
          </cell>
          <cell r="P7">
            <v>120</v>
          </cell>
          <cell r="Q7" t="str">
            <v>前橋ビル</v>
          </cell>
          <cell r="R7" t="str">
            <v>3010120</v>
          </cell>
          <cell r="S7" t="str">
            <v>前橋東邦生命ビル</v>
          </cell>
          <cell r="T7" t="str">
            <v>ﾏｴﾊﾞｼﾄｳﾎｳｾｲﾒｲﾋﾞﾙ</v>
          </cell>
          <cell r="U7" t="str">
            <v>群馬</v>
          </cell>
          <cell r="V7" t="str">
            <v>群馬県前橋市本町２丁目２番１５</v>
          </cell>
          <cell r="W7">
            <v>6093.14</v>
          </cell>
          <cell r="X7" t="str">
            <v>Citi trust</v>
          </cell>
          <cell r="Y7" t="str">
            <v>301</v>
          </cell>
          <cell r="Z7" t="str">
            <v>さくら</v>
          </cell>
          <cell r="AA7" t="str">
            <v>東京営業部</v>
          </cell>
          <cell r="AB7" t="str">
            <v>普通</v>
          </cell>
          <cell r="AC7" t="str">
            <v>9106497</v>
          </cell>
          <cell r="AD7" t="str">
            <v>203</v>
          </cell>
          <cell r="AE7" t="str">
            <v>さくら</v>
          </cell>
          <cell r="AF7" t="str">
            <v>日本橋営業部</v>
          </cell>
          <cell r="AG7" t="str">
            <v>普通</v>
          </cell>
          <cell r="AH7" t="str">
            <v>7145566</v>
          </cell>
        </row>
        <row r="8">
          <cell r="D8" t="str">
            <v>112118</v>
          </cell>
          <cell r="E8" t="str">
            <v>時間貸駐車場使用料</v>
          </cell>
          <cell r="F8" t="str">
            <v>4200</v>
          </cell>
          <cell r="G8" t="str">
            <v>9000</v>
          </cell>
          <cell r="H8" t="str">
            <v>4200-9000</v>
          </cell>
          <cell r="I8" t="str">
            <v>その他収益</v>
          </cell>
          <cell r="J8" t="str">
            <v>その他の雑収入</v>
          </cell>
          <cell r="K8">
            <v>-1</v>
          </cell>
          <cell r="L8" t="str">
            <v>200202</v>
          </cell>
          <cell r="N8" t="str">
            <v>53163</v>
          </cell>
          <cell r="O8" t="str">
            <v>0390</v>
          </cell>
          <cell r="P8">
            <v>139</v>
          </cell>
          <cell r="Q8" t="str">
            <v>大宮ビル</v>
          </cell>
          <cell r="R8" t="str">
            <v>3010139</v>
          </cell>
          <cell r="S8" t="str">
            <v>大宮東邦生命ビル</v>
          </cell>
          <cell r="T8" t="str">
            <v>ｵｵﾐﾔﾄｳﾎｳｾｲﾒｲﾋﾞﾙ</v>
          </cell>
          <cell r="U8" t="str">
            <v>埼玉</v>
          </cell>
          <cell r="V8" t="str">
            <v>埼玉県大宮市宮町１丁目８６番</v>
          </cell>
          <cell r="W8">
            <v>2195.4699999999998</v>
          </cell>
          <cell r="X8" t="str">
            <v>Citi trust</v>
          </cell>
          <cell r="Y8" t="str">
            <v>301</v>
          </cell>
          <cell r="Z8" t="str">
            <v>さくら</v>
          </cell>
          <cell r="AA8" t="str">
            <v>東京営業部</v>
          </cell>
          <cell r="AB8" t="str">
            <v>普通</v>
          </cell>
          <cell r="AC8" t="str">
            <v>9106497</v>
          </cell>
          <cell r="AD8" t="str">
            <v>203</v>
          </cell>
          <cell r="AE8" t="str">
            <v>さくら</v>
          </cell>
          <cell r="AF8" t="str">
            <v>日本橋営業部</v>
          </cell>
          <cell r="AG8" t="str">
            <v>普通</v>
          </cell>
          <cell r="AH8" t="str">
            <v>7145566</v>
          </cell>
        </row>
        <row r="9">
          <cell r="D9" t="str">
            <v>112117</v>
          </cell>
          <cell r="E9" t="str">
            <v>看板掲出料</v>
          </cell>
          <cell r="F9" t="str">
            <v>4200</v>
          </cell>
          <cell r="G9" t="str">
            <v>7500</v>
          </cell>
          <cell r="H9" t="str">
            <v>4200-7500</v>
          </cell>
          <cell r="I9" t="str">
            <v>その他収益</v>
          </cell>
          <cell r="J9" t="str">
            <v>看板</v>
          </cell>
          <cell r="K9">
            <v>1</v>
          </cell>
          <cell r="L9" t="str">
            <v>200204</v>
          </cell>
          <cell r="N9" t="str">
            <v>53164</v>
          </cell>
          <cell r="O9" t="str">
            <v>0387</v>
          </cell>
          <cell r="P9">
            <v>129</v>
          </cell>
          <cell r="Q9" t="str">
            <v>船橋ビル</v>
          </cell>
          <cell r="R9" t="str">
            <v>3010129</v>
          </cell>
          <cell r="S9" t="str">
            <v>船橋東邦生命ビル</v>
          </cell>
          <cell r="T9" t="str">
            <v>ﾌﾅﾊﾞｼﾄｳﾎｳｾｲﾒｲﾋﾞﾙ</v>
          </cell>
          <cell r="U9" t="str">
            <v>千葉</v>
          </cell>
          <cell r="V9" t="str">
            <v>千葉県船橋市本町２丁目２３３７番３</v>
          </cell>
          <cell r="W9">
            <v>5942.86</v>
          </cell>
          <cell r="X9" t="str">
            <v>Citi trust</v>
          </cell>
          <cell r="Y9" t="str">
            <v>301</v>
          </cell>
          <cell r="Z9" t="str">
            <v>さくら</v>
          </cell>
          <cell r="AA9" t="str">
            <v>東京営業部</v>
          </cell>
          <cell r="AB9" t="str">
            <v>普通</v>
          </cell>
          <cell r="AC9" t="str">
            <v>9106497</v>
          </cell>
          <cell r="AD9" t="str">
            <v>203</v>
          </cell>
          <cell r="AE9" t="str">
            <v>さくら</v>
          </cell>
          <cell r="AF9" t="str">
            <v>日本橋営業部</v>
          </cell>
          <cell r="AG9" t="str">
            <v>普通</v>
          </cell>
          <cell r="AH9" t="str">
            <v>7145566</v>
          </cell>
        </row>
        <row r="10">
          <cell r="D10" t="str">
            <v>112116</v>
          </cell>
          <cell r="E10" t="str">
            <v>看板設置料</v>
          </cell>
          <cell r="F10" t="str">
            <v>4200</v>
          </cell>
          <cell r="G10" t="str">
            <v>7500</v>
          </cell>
          <cell r="H10" t="str">
            <v>4200-7500</v>
          </cell>
          <cell r="I10" t="str">
            <v>その他収益</v>
          </cell>
          <cell r="J10" t="str">
            <v>看板</v>
          </cell>
          <cell r="K10">
            <v>1</v>
          </cell>
          <cell r="L10" t="str">
            <v>200204</v>
          </cell>
          <cell r="N10" t="str">
            <v>53165</v>
          </cell>
          <cell r="O10" t="str">
            <v>0388</v>
          </cell>
          <cell r="P10">
            <v>135</v>
          </cell>
          <cell r="Q10" t="str">
            <v>松戸ビル</v>
          </cell>
          <cell r="R10" t="str">
            <v>3010135</v>
          </cell>
          <cell r="S10" t="str">
            <v>松戸東邦生命ビル</v>
          </cell>
          <cell r="T10" t="str">
            <v>ﾏﾂﾄﾞﾄｳﾎｳｾｲﾒｲﾋﾞﾙ</v>
          </cell>
          <cell r="U10" t="str">
            <v>千葉</v>
          </cell>
          <cell r="V10" t="str">
            <v>千葉県松戸市本町１４番１</v>
          </cell>
          <cell r="W10">
            <v>4238.99</v>
          </cell>
          <cell r="X10" t="str">
            <v>Citi trust</v>
          </cell>
          <cell r="Y10" t="str">
            <v>301</v>
          </cell>
          <cell r="Z10" t="str">
            <v>さくら</v>
          </cell>
          <cell r="AA10" t="str">
            <v>東京営業部</v>
          </cell>
          <cell r="AB10" t="str">
            <v>普通</v>
          </cell>
          <cell r="AC10" t="str">
            <v>9106497</v>
          </cell>
          <cell r="AD10" t="str">
            <v>203</v>
          </cell>
          <cell r="AE10" t="str">
            <v>さくら</v>
          </cell>
          <cell r="AF10" t="str">
            <v>日本橋営業部</v>
          </cell>
          <cell r="AG10" t="str">
            <v>普通</v>
          </cell>
          <cell r="AH10" t="str">
            <v>7145566</v>
          </cell>
        </row>
        <row r="11">
          <cell r="D11" t="str">
            <v>112112</v>
          </cell>
          <cell r="E11" t="str">
            <v>施設使用料</v>
          </cell>
          <cell r="F11" t="str">
            <v>4200</v>
          </cell>
          <cell r="G11" t="str">
            <v>9000</v>
          </cell>
          <cell r="H11" t="str">
            <v>4200-9000</v>
          </cell>
          <cell r="I11" t="str">
            <v>その他収益</v>
          </cell>
          <cell r="J11" t="str">
            <v>その他の雑収入</v>
          </cell>
          <cell r="K11">
            <v>1</v>
          </cell>
          <cell r="L11" t="str">
            <v>200204</v>
          </cell>
          <cell r="N11" t="str">
            <v>53166</v>
          </cell>
          <cell r="O11" t="str">
            <v>0389</v>
          </cell>
          <cell r="P11">
            <v>136</v>
          </cell>
          <cell r="Q11" t="str">
            <v>本八幡ビル</v>
          </cell>
          <cell r="R11" t="str">
            <v>3010136</v>
          </cell>
          <cell r="S11" t="str">
            <v>本八幡東邦生命ビル</v>
          </cell>
          <cell r="T11" t="str">
            <v>ﾓﾄﾔﾜﾀﾄｳﾎｳｾｲﾒｲﾋﾞﾙ</v>
          </cell>
          <cell r="U11" t="str">
            <v>千葉</v>
          </cell>
          <cell r="V11" t="str">
            <v>千葉県市川市八幡２丁目１６９２番１</v>
          </cell>
          <cell r="W11">
            <v>1044.23</v>
          </cell>
          <cell r="X11" t="str">
            <v>Citi trust</v>
          </cell>
          <cell r="Y11" t="str">
            <v>301</v>
          </cell>
          <cell r="Z11" t="str">
            <v>さくら</v>
          </cell>
          <cell r="AA11" t="str">
            <v>東京営業部</v>
          </cell>
          <cell r="AB11" t="str">
            <v>普通</v>
          </cell>
          <cell r="AC11" t="str">
            <v>9106497</v>
          </cell>
          <cell r="AD11" t="str">
            <v>203</v>
          </cell>
          <cell r="AE11" t="str">
            <v>さくら</v>
          </cell>
          <cell r="AF11" t="str">
            <v>日本橋営業部</v>
          </cell>
          <cell r="AG11" t="str">
            <v>普通</v>
          </cell>
          <cell r="AH11" t="str">
            <v>7145566</v>
          </cell>
        </row>
        <row r="12">
          <cell r="D12" t="str">
            <v>112113</v>
          </cell>
          <cell r="E12" t="str">
            <v>施設設置料</v>
          </cell>
          <cell r="F12" t="str">
            <v>4200</v>
          </cell>
          <cell r="G12" t="str">
            <v>9000</v>
          </cell>
          <cell r="H12" t="str">
            <v>4200-9000</v>
          </cell>
          <cell r="I12" t="str">
            <v>その他収益</v>
          </cell>
          <cell r="J12" t="str">
            <v>その他の雑収入</v>
          </cell>
          <cell r="K12">
            <v>1</v>
          </cell>
          <cell r="L12" t="str">
            <v>200204</v>
          </cell>
          <cell r="N12" t="str">
            <v>53167</v>
          </cell>
          <cell r="O12" t="str">
            <v>0382</v>
          </cell>
          <cell r="P12">
            <v>2</v>
          </cell>
          <cell r="Q12" t="str">
            <v>高田馬場ビル</v>
          </cell>
          <cell r="R12" t="str">
            <v>3020002</v>
          </cell>
          <cell r="S12" t="str">
            <v>高田馬場東邦生命ビル</v>
          </cell>
          <cell r="T12" t="str">
            <v>ﾀｶﾀﾉﾊﾞﾊﾞﾄｳﾎｳｾｲﾒｲﾋﾞﾙ</v>
          </cell>
          <cell r="U12" t="str">
            <v>東京</v>
          </cell>
          <cell r="V12" t="str">
            <v>東京都豊島区高田３丁目７７７番１</v>
          </cell>
          <cell r="W12">
            <v>7498</v>
          </cell>
          <cell r="X12" t="str">
            <v>安田信託</v>
          </cell>
          <cell r="Y12" t="str">
            <v>302</v>
          </cell>
          <cell r="Z12" t="str">
            <v>さくら</v>
          </cell>
          <cell r="AA12" t="str">
            <v>東京営業部</v>
          </cell>
          <cell r="AB12" t="str">
            <v>普通</v>
          </cell>
          <cell r="AC12" t="str">
            <v>9106527</v>
          </cell>
          <cell r="AD12" t="str">
            <v>202</v>
          </cell>
          <cell r="AE12" t="str">
            <v>さくら</v>
          </cell>
          <cell r="AF12" t="str">
            <v>日本橋営業部</v>
          </cell>
          <cell r="AG12" t="str">
            <v>普通</v>
          </cell>
          <cell r="AH12" t="str">
            <v>7145558</v>
          </cell>
        </row>
        <row r="13">
          <cell r="D13" t="str">
            <v>112115</v>
          </cell>
          <cell r="E13" t="str">
            <v>会議室使用料</v>
          </cell>
          <cell r="F13" t="str">
            <v>4200</v>
          </cell>
          <cell r="G13" t="str">
            <v>5000</v>
          </cell>
          <cell r="H13" t="str">
            <v>4200-5000</v>
          </cell>
          <cell r="I13" t="str">
            <v>その他収益</v>
          </cell>
          <cell r="J13" t="str">
            <v>会議室設備回収</v>
          </cell>
          <cell r="K13">
            <v>-1</v>
          </cell>
          <cell r="L13" t="str">
            <v>200202</v>
          </cell>
          <cell r="N13" t="str">
            <v>53168</v>
          </cell>
          <cell r="O13" t="str">
            <v>0391</v>
          </cell>
          <cell r="P13">
            <v>152</v>
          </cell>
          <cell r="Q13" t="str">
            <v>両国ビル</v>
          </cell>
          <cell r="R13" t="str">
            <v>3010152</v>
          </cell>
          <cell r="S13" t="str">
            <v>両国東邦生命ビル</v>
          </cell>
          <cell r="T13" t="str">
            <v>ﾘｮｳｺﾞｸﾄｳﾎｳｾｲﾒｲﾋﾞﾙ</v>
          </cell>
          <cell r="U13" t="str">
            <v>東京</v>
          </cell>
          <cell r="V13" t="str">
            <v>東京都墨田区両国１丁目４番４</v>
          </cell>
          <cell r="W13">
            <v>2094.65</v>
          </cell>
          <cell r="X13" t="str">
            <v>Citi trust</v>
          </cell>
          <cell r="Y13" t="str">
            <v>301</v>
          </cell>
          <cell r="Z13" t="str">
            <v>さくら</v>
          </cell>
          <cell r="AA13" t="str">
            <v>東京営業部</v>
          </cell>
          <cell r="AB13" t="str">
            <v>普通</v>
          </cell>
          <cell r="AC13" t="str">
            <v>9106497</v>
          </cell>
          <cell r="AD13" t="str">
            <v>203</v>
          </cell>
          <cell r="AE13" t="str">
            <v>さくら</v>
          </cell>
          <cell r="AF13" t="str">
            <v>日本橋営業部</v>
          </cell>
          <cell r="AG13" t="str">
            <v>普通</v>
          </cell>
          <cell r="AH13" t="str">
            <v>7145566</v>
          </cell>
        </row>
        <row r="14">
          <cell r="D14" t="str">
            <v>112114</v>
          </cell>
          <cell r="E14" t="str">
            <v>共用部使用料</v>
          </cell>
          <cell r="F14" t="str">
            <v>4200</v>
          </cell>
          <cell r="G14" t="str">
            <v>5000</v>
          </cell>
          <cell r="H14" t="str">
            <v>4200-5000</v>
          </cell>
          <cell r="I14" t="str">
            <v>その他収益</v>
          </cell>
          <cell r="J14" t="str">
            <v>会議室設備回収</v>
          </cell>
          <cell r="K14">
            <v>1</v>
          </cell>
          <cell r="L14" t="str">
            <v>200204</v>
          </cell>
          <cell r="N14" t="str">
            <v>53169</v>
          </cell>
          <cell r="O14" t="str">
            <v>0392</v>
          </cell>
          <cell r="P14">
            <v>159</v>
          </cell>
          <cell r="Q14" t="str">
            <v>大森ビル</v>
          </cell>
          <cell r="R14" t="str">
            <v>3010159</v>
          </cell>
          <cell r="S14" t="str">
            <v>大森東邦生命ビル</v>
          </cell>
          <cell r="T14" t="str">
            <v>ｵｵﾓﾘﾄｳﾎｳｾｲﾒｲﾋﾞﾙ</v>
          </cell>
          <cell r="U14" t="str">
            <v>東京</v>
          </cell>
          <cell r="V14" t="str">
            <v>東京都大田区大森北１丁目１３番６</v>
          </cell>
          <cell r="W14">
            <v>1075.08</v>
          </cell>
          <cell r="X14" t="str">
            <v>Citi trust</v>
          </cell>
          <cell r="Y14" t="str">
            <v>301</v>
          </cell>
          <cell r="Z14" t="str">
            <v>さくら</v>
          </cell>
          <cell r="AA14" t="str">
            <v>東京営業部</v>
          </cell>
          <cell r="AB14" t="str">
            <v>普通</v>
          </cell>
          <cell r="AC14" t="str">
            <v>9106497</v>
          </cell>
          <cell r="AD14" t="str">
            <v>203</v>
          </cell>
          <cell r="AE14" t="str">
            <v>さくら</v>
          </cell>
          <cell r="AF14" t="str">
            <v>日本橋営業部</v>
          </cell>
          <cell r="AG14" t="str">
            <v>普通</v>
          </cell>
          <cell r="AH14" t="str">
            <v>7145566</v>
          </cell>
        </row>
        <row r="15">
          <cell r="D15" t="str">
            <v>112113</v>
          </cell>
          <cell r="E15" t="str">
            <v>施設設置料</v>
          </cell>
          <cell r="F15" t="str">
            <v>4200</v>
          </cell>
          <cell r="G15" t="str">
            <v>9000</v>
          </cell>
          <cell r="H15" t="str">
            <v>4200-9000</v>
          </cell>
          <cell r="I15" t="str">
            <v>その他収益</v>
          </cell>
          <cell r="J15" t="str">
            <v>その他の雑収入</v>
          </cell>
          <cell r="K15">
            <v>1</v>
          </cell>
          <cell r="L15" t="str">
            <v>200204</v>
          </cell>
          <cell r="N15" t="str">
            <v>53170</v>
          </cell>
          <cell r="O15" t="str">
            <v>0393</v>
          </cell>
          <cell r="P15">
            <v>160</v>
          </cell>
          <cell r="Q15" t="str">
            <v>五反田ビル</v>
          </cell>
          <cell r="R15" t="str">
            <v>3010160</v>
          </cell>
          <cell r="S15" t="str">
            <v>五反田東邦生命ビル</v>
          </cell>
          <cell r="T15" t="str">
            <v>ｺﾞﾀﾝﾀﾞﾄｳﾎｳｾｲﾒｲﾋﾞﾙ</v>
          </cell>
          <cell r="U15" t="str">
            <v>東京</v>
          </cell>
          <cell r="V15" t="str">
            <v>東京都品川区東五反田１丁目４４３番３</v>
          </cell>
          <cell r="W15">
            <v>2399.7600000000002</v>
          </cell>
          <cell r="X15" t="str">
            <v>Citi trust</v>
          </cell>
          <cell r="Y15" t="str">
            <v>301</v>
          </cell>
          <cell r="Z15" t="str">
            <v>さくら</v>
          </cell>
          <cell r="AA15" t="str">
            <v>東京営業部</v>
          </cell>
          <cell r="AB15" t="str">
            <v>普通</v>
          </cell>
          <cell r="AC15" t="str">
            <v>9106497</v>
          </cell>
          <cell r="AD15" t="str">
            <v>203</v>
          </cell>
          <cell r="AE15" t="str">
            <v>さくら</v>
          </cell>
          <cell r="AF15" t="str">
            <v>日本橋営業部</v>
          </cell>
          <cell r="AG15" t="str">
            <v>普通</v>
          </cell>
          <cell r="AH15" t="str">
            <v>7145566</v>
          </cell>
        </row>
        <row r="16">
          <cell r="D16" t="str">
            <v>111115</v>
          </cell>
          <cell r="E16" t="str">
            <v>倉庫使用料</v>
          </cell>
          <cell r="F16" t="str">
            <v>4200</v>
          </cell>
          <cell r="G16" t="str">
            <v>3000</v>
          </cell>
          <cell r="H16" t="str">
            <v>4200-3000</v>
          </cell>
          <cell r="I16" t="str">
            <v>その他収益</v>
          </cell>
          <cell r="J16" t="str">
            <v>倉庫スペース賃貸料</v>
          </cell>
          <cell r="K16">
            <v>1</v>
          </cell>
          <cell r="L16" t="str">
            <v>200204</v>
          </cell>
          <cell r="N16" t="str">
            <v>53171</v>
          </cell>
          <cell r="O16" t="str">
            <v>0394</v>
          </cell>
          <cell r="P16">
            <v>161</v>
          </cell>
          <cell r="Q16" t="str">
            <v>本郷ビル</v>
          </cell>
          <cell r="R16" t="str">
            <v>3010161</v>
          </cell>
          <cell r="S16" t="str">
            <v>本郷東邦生命ビル</v>
          </cell>
          <cell r="T16" t="str">
            <v>ﾎﾝｺﾞｳﾄｳﾎｳｾｲﾒｲﾋﾞﾙ</v>
          </cell>
          <cell r="U16" t="str">
            <v>東京</v>
          </cell>
          <cell r="V16" t="str">
            <v>東京都文京区湯島２丁目２０７番３</v>
          </cell>
          <cell r="W16">
            <v>1310.08</v>
          </cell>
          <cell r="X16" t="str">
            <v>Citi trust</v>
          </cell>
          <cell r="Y16" t="str">
            <v>301</v>
          </cell>
          <cell r="Z16" t="str">
            <v>さくら</v>
          </cell>
          <cell r="AA16" t="str">
            <v>東京営業部</v>
          </cell>
          <cell r="AB16" t="str">
            <v>普通</v>
          </cell>
          <cell r="AC16" t="str">
            <v>9106497</v>
          </cell>
          <cell r="AD16" t="str">
            <v>203</v>
          </cell>
          <cell r="AE16" t="str">
            <v>さくら</v>
          </cell>
          <cell r="AF16" t="str">
            <v>日本橋営業部</v>
          </cell>
          <cell r="AG16" t="str">
            <v>普通</v>
          </cell>
          <cell r="AH16" t="str">
            <v>7145566</v>
          </cell>
        </row>
        <row r="17">
          <cell r="D17" t="str">
            <v>112112</v>
          </cell>
          <cell r="E17" t="str">
            <v>施設使用料</v>
          </cell>
          <cell r="F17" t="str">
            <v>4200</v>
          </cell>
          <cell r="G17" t="str">
            <v>9000</v>
          </cell>
          <cell r="H17" t="str">
            <v>4200-9000</v>
          </cell>
          <cell r="I17" t="str">
            <v>その他収益</v>
          </cell>
          <cell r="J17" t="str">
            <v>その他の雑収入</v>
          </cell>
          <cell r="K17">
            <v>1</v>
          </cell>
          <cell r="L17" t="str">
            <v>200204</v>
          </cell>
          <cell r="N17" t="str">
            <v>53172</v>
          </cell>
          <cell r="O17" t="str">
            <v>0395</v>
          </cell>
          <cell r="P17">
            <v>162</v>
          </cell>
          <cell r="Q17" t="str">
            <v>銀座ビル</v>
          </cell>
          <cell r="R17" t="str">
            <v>3020162</v>
          </cell>
          <cell r="S17" t="str">
            <v>銀座東邦生命ビル</v>
          </cell>
          <cell r="T17" t="str">
            <v>ｷﾞﾝｻﾞﾄｳﾎｳｾｲﾒｲﾋﾞﾙ</v>
          </cell>
          <cell r="U17" t="str">
            <v>東京</v>
          </cell>
          <cell r="V17" t="str">
            <v>東京都中央区銀座３丁目１０３番１６</v>
          </cell>
          <cell r="W17">
            <v>6912</v>
          </cell>
          <cell r="X17" t="str">
            <v>安田信託</v>
          </cell>
          <cell r="Y17" t="str">
            <v>302</v>
          </cell>
          <cell r="Z17" t="str">
            <v>さくら</v>
          </cell>
          <cell r="AA17" t="str">
            <v>東京営業部</v>
          </cell>
          <cell r="AB17" t="str">
            <v>普通</v>
          </cell>
          <cell r="AC17" t="str">
            <v>9106527</v>
          </cell>
          <cell r="AD17" t="str">
            <v>202</v>
          </cell>
          <cell r="AE17" t="str">
            <v>さくら</v>
          </cell>
          <cell r="AF17" t="str">
            <v>日本橋営業部</v>
          </cell>
          <cell r="AG17" t="str">
            <v>普通</v>
          </cell>
          <cell r="AH17" t="str">
            <v>7145558</v>
          </cell>
        </row>
        <row r="18">
          <cell r="D18" t="str">
            <v>114111</v>
          </cell>
          <cell r="E18" t="str">
            <v>電気料</v>
          </cell>
          <cell r="F18" t="str">
            <v>4300</v>
          </cell>
          <cell r="G18" t="str">
            <v>4000</v>
          </cell>
          <cell r="H18" t="str">
            <v>4300-4000</v>
          </cell>
          <cell r="I18" t="str">
            <v>原価回収収益</v>
          </cell>
          <cell r="J18" t="str">
            <v>光熱費</v>
          </cell>
          <cell r="K18">
            <v>-1</v>
          </cell>
          <cell r="L18" t="str">
            <v>200202</v>
          </cell>
          <cell r="N18" t="str">
            <v>53173</v>
          </cell>
          <cell r="O18" t="str">
            <v>0396</v>
          </cell>
          <cell r="P18">
            <v>170</v>
          </cell>
          <cell r="Q18" t="str">
            <v>目黒ビル</v>
          </cell>
          <cell r="R18" t="str">
            <v>3010170</v>
          </cell>
          <cell r="S18" t="str">
            <v>目黒東邦生命ビル</v>
          </cell>
          <cell r="T18" t="str">
            <v>ﾒｸﾞﾛﾄｳﾎｳｾｲﾒｲﾋﾞﾙ</v>
          </cell>
          <cell r="U18" t="str">
            <v>東京</v>
          </cell>
          <cell r="V18" t="str">
            <v>東京都目黒区鷹番２丁目１９２番２８</v>
          </cell>
          <cell r="W18">
            <v>636.04</v>
          </cell>
          <cell r="X18" t="str">
            <v>Citi trust</v>
          </cell>
          <cell r="Y18" t="str">
            <v>301</v>
          </cell>
          <cell r="Z18" t="str">
            <v>さくら</v>
          </cell>
          <cell r="AA18" t="str">
            <v>東京営業部</v>
          </cell>
          <cell r="AB18" t="str">
            <v>普通</v>
          </cell>
          <cell r="AC18" t="str">
            <v>9106497</v>
          </cell>
          <cell r="AD18" t="str">
            <v>203</v>
          </cell>
          <cell r="AE18" t="str">
            <v>さくら</v>
          </cell>
          <cell r="AF18" t="str">
            <v>日本橋営業部</v>
          </cell>
          <cell r="AG18" t="str">
            <v>普通</v>
          </cell>
          <cell r="AH18" t="str">
            <v>7145566</v>
          </cell>
        </row>
        <row r="19">
          <cell r="D19" t="str">
            <v>413199</v>
          </cell>
          <cell r="E19" t="str">
            <v>その他ワークオーダー収益</v>
          </cell>
          <cell r="F19" t="str">
            <v>4300</v>
          </cell>
          <cell r="G19" t="str">
            <v>4050</v>
          </cell>
          <cell r="H19" t="str">
            <v>4300-4050</v>
          </cell>
          <cell r="I19" t="str">
            <v>原価回収収益</v>
          </cell>
          <cell r="J19" t="str">
            <v>仮想光熱費</v>
          </cell>
          <cell r="K19">
            <v>-1</v>
          </cell>
          <cell r="L19" t="str">
            <v>200202</v>
          </cell>
          <cell r="N19" t="str">
            <v>53174</v>
          </cell>
          <cell r="O19" t="str">
            <v>0397</v>
          </cell>
          <cell r="P19">
            <v>178</v>
          </cell>
          <cell r="Q19" t="str">
            <v>恵比寿ビル</v>
          </cell>
          <cell r="R19" t="str">
            <v>3010178</v>
          </cell>
          <cell r="S19" t="str">
            <v>恵比寿東邦生命ビル</v>
          </cell>
          <cell r="T19" t="str">
            <v>ｴﾋﾞｽﾄｳﾎｳｾｲﾒｲﾋﾞﾙ</v>
          </cell>
          <cell r="U19" t="str">
            <v>東京</v>
          </cell>
          <cell r="V19" t="str">
            <v>東京都渋谷区恵比寿西１丁目２０番５</v>
          </cell>
          <cell r="W19">
            <v>992.42</v>
          </cell>
          <cell r="X19" t="str">
            <v>Citi trust</v>
          </cell>
          <cell r="Y19" t="str">
            <v>301</v>
          </cell>
          <cell r="Z19" t="str">
            <v>さくら</v>
          </cell>
          <cell r="AA19" t="str">
            <v>東京営業部</v>
          </cell>
          <cell r="AB19" t="str">
            <v>普通</v>
          </cell>
          <cell r="AC19" t="str">
            <v>9106497</v>
          </cell>
          <cell r="AD19" t="str">
            <v>203</v>
          </cell>
          <cell r="AE19" t="str">
            <v>さくら</v>
          </cell>
          <cell r="AF19" t="str">
            <v>日本橋営業部</v>
          </cell>
          <cell r="AG19" t="str">
            <v>普通</v>
          </cell>
          <cell r="AH19" t="str">
            <v>7145566</v>
          </cell>
        </row>
        <row r="20">
          <cell r="D20" t="str">
            <v>114112</v>
          </cell>
          <cell r="E20" t="str">
            <v>水道料</v>
          </cell>
          <cell r="F20" t="str">
            <v>4300</v>
          </cell>
          <cell r="G20" t="str">
            <v>4000</v>
          </cell>
          <cell r="H20" t="str">
            <v>4300-4000</v>
          </cell>
          <cell r="I20" t="str">
            <v>原価回収収益</v>
          </cell>
          <cell r="J20" t="str">
            <v>光熱費</v>
          </cell>
          <cell r="K20">
            <v>-1</v>
          </cell>
          <cell r="L20" t="str">
            <v>200202</v>
          </cell>
          <cell r="N20" t="str">
            <v>53175</v>
          </cell>
          <cell r="O20" t="str">
            <v>0398</v>
          </cell>
          <cell r="P20">
            <v>195</v>
          </cell>
          <cell r="Q20" t="str">
            <v>富ケ谷ビル</v>
          </cell>
          <cell r="R20" t="str">
            <v>3010195</v>
          </cell>
          <cell r="S20" t="str">
            <v>富ケ谷東邦生命ビル</v>
          </cell>
          <cell r="T20" t="str">
            <v>ﾄﾐｶﾞﾔﾄｳﾎｳｾｲﾒｲﾋﾞﾙ</v>
          </cell>
          <cell r="U20" t="str">
            <v>東京</v>
          </cell>
          <cell r="V20" t="str">
            <v>東京都渋谷区富ヶ谷１丁目１５１５－１７</v>
          </cell>
          <cell r="W20">
            <v>3106.69</v>
          </cell>
          <cell r="X20" t="str">
            <v>Citi trust</v>
          </cell>
          <cell r="Y20" t="str">
            <v>301</v>
          </cell>
          <cell r="Z20" t="str">
            <v>さくら</v>
          </cell>
          <cell r="AA20" t="str">
            <v>東京営業部</v>
          </cell>
          <cell r="AB20" t="str">
            <v>普通</v>
          </cell>
          <cell r="AC20" t="str">
            <v>9106497</v>
          </cell>
          <cell r="AD20" t="str">
            <v>203</v>
          </cell>
          <cell r="AE20" t="str">
            <v>さくら</v>
          </cell>
          <cell r="AF20" t="str">
            <v>日本橋営業部</v>
          </cell>
          <cell r="AG20" t="str">
            <v>普通</v>
          </cell>
          <cell r="AH20" t="str">
            <v>7145566</v>
          </cell>
        </row>
        <row r="21">
          <cell r="D21" t="str">
            <v>114114</v>
          </cell>
          <cell r="E21" t="str">
            <v>時間外空調料</v>
          </cell>
          <cell r="F21" t="str">
            <v>4300</v>
          </cell>
          <cell r="G21" t="str">
            <v>4000</v>
          </cell>
          <cell r="H21" t="str">
            <v>4300-9000</v>
          </cell>
          <cell r="I21" t="str">
            <v>原価回収収益</v>
          </cell>
          <cell r="J21" t="str">
            <v>その他の光熱費</v>
          </cell>
          <cell r="K21">
            <v>-1</v>
          </cell>
          <cell r="L21" t="str">
            <v>200202</v>
          </cell>
          <cell r="N21" t="str">
            <v>53176</v>
          </cell>
          <cell r="O21" t="str">
            <v>0403</v>
          </cell>
          <cell r="P21">
            <v>583</v>
          </cell>
          <cell r="Q21" t="str">
            <v>八王子ビル</v>
          </cell>
          <cell r="R21" t="str">
            <v>3030583</v>
          </cell>
          <cell r="S21" t="str">
            <v>八王子東邦生命ビル</v>
          </cell>
          <cell r="T21" t="str">
            <v>ﾊﾁｵｳｼﾞﾄｳﾎｳｾｲﾒｲﾋﾞﾙ</v>
          </cell>
          <cell r="U21" t="str">
            <v>東京</v>
          </cell>
          <cell r="V21" t="str">
            <v>東京都八王子市東町３５番７</v>
          </cell>
          <cell r="W21">
            <v>4200.59</v>
          </cell>
          <cell r="X21" t="str">
            <v>Edison</v>
          </cell>
          <cell r="Y21" t="str">
            <v>303</v>
          </cell>
          <cell r="Z21" t="str">
            <v>さくら</v>
          </cell>
          <cell r="AA21" t="str">
            <v>東京営業部</v>
          </cell>
          <cell r="AB21" t="str">
            <v>普通</v>
          </cell>
          <cell r="AC21" t="str">
            <v>9109364</v>
          </cell>
          <cell r="AD21" t="str">
            <v>201</v>
          </cell>
          <cell r="AE21" t="str">
            <v>さくら</v>
          </cell>
          <cell r="AF21" t="str">
            <v>日本橋営業部</v>
          </cell>
          <cell r="AG21" t="str">
            <v>普通</v>
          </cell>
          <cell r="AH21" t="str">
            <v>7145540</v>
          </cell>
        </row>
        <row r="22">
          <cell r="D22" t="str">
            <v>119916</v>
          </cell>
          <cell r="E22" t="str">
            <v>自動販売機収入</v>
          </cell>
          <cell r="F22" t="str">
            <v>4200</v>
          </cell>
          <cell r="G22" t="str">
            <v>2500</v>
          </cell>
          <cell r="H22" t="str">
            <v>4200-2500</v>
          </cell>
          <cell r="I22" t="str">
            <v>その他収益</v>
          </cell>
          <cell r="J22" t="str">
            <v>自動販売機収入</v>
          </cell>
          <cell r="K22">
            <v>-1</v>
          </cell>
          <cell r="L22" t="str">
            <v>200202</v>
          </cell>
          <cell r="N22" t="str">
            <v>53177</v>
          </cell>
          <cell r="O22" t="str">
            <v>0404</v>
          </cell>
          <cell r="P22">
            <v>9002</v>
          </cell>
          <cell r="Q22" t="str">
            <v>渋谷第2ビル</v>
          </cell>
          <cell r="R22" t="str">
            <v>3029002</v>
          </cell>
          <cell r="S22" t="str">
            <v>渋谷第2東邦生命ビル</v>
          </cell>
          <cell r="T22" t="str">
            <v>ｼﾌﾞﾔﾀﾞｲﾆﾄｳﾎｳｾｲﾒｲﾋﾞﾙ</v>
          </cell>
          <cell r="U22" t="str">
            <v>東京</v>
          </cell>
          <cell r="V22" t="str">
            <v>東京都渋谷区渋谷３丁目５番地１６</v>
          </cell>
          <cell r="W22">
            <v>3679</v>
          </cell>
          <cell r="X22" t="str">
            <v>安田信託</v>
          </cell>
          <cell r="Y22" t="str">
            <v>302</v>
          </cell>
          <cell r="Z22" t="str">
            <v>さくら</v>
          </cell>
          <cell r="AA22" t="str">
            <v>東京営業部</v>
          </cell>
          <cell r="AB22" t="str">
            <v>普通</v>
          </cell>
          <cell r="AC22" t="str">
            <v>9106527</v>
          </cell>
          <cell r="AD22" t="str">
            <v>202</v>
          </cell>
          <cell r="AE22" t="str">
            <v>さくら</v>
          </cell>
          <cell r="AF22" t="str">
            <v>日本橋営業部</v>
          </cell>
          <cell r="AG22" t="str">
            <v>普通</v>
          </cell>
          <cell r="AH22" t="str">
            <v>7145558</v>
          </cell>
        </row>
        <row r="23">
          <cell r="D23" t="str">
            <v>119911</v>
          </cell>
          <cell r="E23" t="str">
            <v>物品販売代金</v>
          </cell>
          <cell r="F23" t="str">
            <v>4200</v>
          </cell>
          <cell r="G23" t="str">
            <v>2500</v>
          </cell>
          <cell r="H23" t="str">
            <v>4200-2500</v>
          </cell>
          <cell r="I23" t="str">
            <v>その他収益</v>
          </cell>
          <cell r="J23" t="str">
            <v>自動販売機収入</v>
          </cell>
          <cell r="K23">
            <v>-1</v>
          </cell>
          <cell r="L23" t="str">
            <v>200202</v>
          </cell>
          <cell r="N23" t="str">
            <v>53178</v>
          </cell>
          <cell r="O23" t="str">
            <v>0405</v>
          </cell>
          <cell r="P23">
            <v>9038</v>
          </cell>
          <cell r="Q23" t="str">
            <v>四谷ビル</v>
          </cell>
          <cell r="R23" t="str">
            <v>3039038</v>
          </cell>
          <cell r="S23" t="str">
            <v>四谷東邦生命ビル</v>
          </cell>
          <cell r="T23" t="str">
            <v>ﾖﾂﾔﾄｳﾎｳｾｲﾒｲﾋﾞﾙ</v>
          </cell>
          <cell r="U23" t="str">
            <v>東京</v>
          </cell>
          <cell r="V23" t="str">
            <v>東京都新宿区四谷１丁目１８－６</v>
          </cell>
          <cell r="W23">
            <v>915.55</v>
          </cell>
          <cell r="X23" t="str">
            <v>Edison</v>
          </cell>
          <cell r="Y23" t="str">
            <v>303</v>
          </cell>
          <cell r="Z23" t="str">
            <v>さくら</v>
          </cell>
          <cell r="AA23" t="str">
            <v>東京営業部</v>
          </cell>
          <cell r="AB23" t="str">
            <v>普通</v>
          </cell>
          <cell r="AC23" t="str">
            <v>9109364</v>
          </cell>
          <cell r="AD23" t="str">
            <v>201</v>
          </cell>
          <cell r="AE23" t="str">
            <v>さくら</v>
          </cell>
          <cell r="AF23" t="str">
            <v>日本橋営業部</v>
          </cell>
          <cell r="AG23" t="str">
            <v>普通</v>
          </cell>
          <cell r="AH23" t="str">
            <v>7145540</v>
          </cell>
        </row>
        <row r="24">
          <cell r="D24" t="str">
            <v>119917</v>
          </cell>
          <cell r="E24" t="str">
            <v>販売促進費</v>
          </cell>
          <cell r="F24" t="str">
            <v>4200</v>
          </cell>
          <cell r="G24" t="str">
            <v>5500</v>
          </cell>
          <cell r="H24" t="str">
            <v>4200-5500</v>
          </cell>
          <cell r="I24" t="str">
            <v>その他収益</v>
          </cell>
          <cell r="J24" t="str">
            <v>電話収入</v>
          </cell>
          <cell r="K24">
            <v>-1</v>
          </cell>
          <cell r="L24" t="str">
            <v>200202</v>
          </cell>
          <cell r="N24" t="str">
            <v>53179</v>
          </cell>
          <cell r="O24" t="str">
            <v>0383</v>
          </cell>
          <cell r="P24">
            <v>113</v>
          </cell>
          <cell r="Q24" t="str">
            <v>宇都宮第二ビル</v>
          </cell>
          <cell r="R24" t="str">
            <v>3010113</v>
          </cell>
          <cell r="S24" t="str">
            <v>宇都宮第二東邦生命ビル</v>
          </cell>
          <cell r="T24" t="str">
            <v>ｳﾂﾉﾐﾔﾀﾞｲﾆﾄｳﾎｳｾﾒｲﾋﾞﾙ</v>
          </cell>
          <cell r="U24" t="str">
            <v>栃木</v>
          </cell>
          <cell r="V24" t="str">
            <v>栃木県宇都宮市大通り４丁目１－３４</v>
          </cell>
          <cell r="W24">
            <v>4039.09</v>
          </cell>
          <cell r="X24" t="str">
            <v>Citi trust</v>
          </cell>
          <cell r="Y24" t="str">
            <v>301</v>
          </cell>
          <cell r="Z24" t="str">
            <v>さくら</v>
          </cell>
          <cell r="AA24" t="str">
            <v>東京営業部</v>
          </cell>
          <cell r="AB24" t="str">
            <v>普通</v>
          </cell>
          <cell r="AC24" t="str">
            <v>9106497</v>
          </cell>
          <cell r="AD24" t="str">
            <v>203</v>
          </cell>
          <cell r="AE24" t="str">
            <v>さくら</v>
          </cell>
          <cell r="AF24" t="str">
            <v>日本橋営業部</v>
          </cell>
          <cell r="AG24" t="str">
            <v>普通</v>
          </cell>
          <cell r="AH24" t="str">
            <v>7145566</v>
          </cell>
        </row>
        <row r="25">
          <cell r="D25" t="str">
            <v>119999</v>
          </cell>
          <cell r="E25" t="str">
            <v>その他の賃貸収益</v>
          </cell>
          <cell r="F25" t="str">
            <v>4200</v>
          </cell>
          <cell r="G25" t="str">
            <v>9000</v>
          </cell>
          <cell r="H25" t="str">
            <v>4200-9000</v>
          </cell>
          <cell r="I25" t="str">
            <v>その他収益</v>
          </cell>
          <cell r="J25" t="str">
            <v>その他の雑収入</v>
          </cell>
          <cell r="K25">
            <v>-1</v>
          </cell>
          <cell r="L25" t="str">
            <v>200202</v>
          </cell>
          <cell r="N25" t="str">
            <v>53180</v>
          </cell>
          <cell r="O25" t="str">
            <v>0401</v>
          </cell>
          <cell r="P25">
            <v>260</v>
          </cell>
          <cell r="Q25" t="str">
            <v>新潟ビル</v>
          </cell>
          <cell r="R25" t="str">
            <v>3010260</v>
          </cell>
          <cell r="S25" t="str">
            <v>新潟東邦生命ビル</v>
          </cell>
          <cell r="T25" t="str">
            <v>ﾆｲｶﾞﾀﾄｳﾎｳｾｲﾒｲﾋﾞﾙ</v>
          </cell>
          <cell r="U25" t="str">
            <v>新潟</v>
          </cell>
          <cell r="V25" t="str">
            <v>新潟県新潟市花町２０６９番</v>
          </cell>
          <cell r="W25">
            <v>4441.62</v>
          </cell>
          <cell r="X25" t="str">
            <v>Citi trust</v>
          </cell>
          <cell r="Y25" t="str">
            <v>301</v>
          </cell>
          <cell r="Z25" t="str">
            <v>さくら</v>
          </cell>
          <cell r="AA25" t="str">
            <v>東京営業部</v>
          </cell>
          <cell r="AB25" t="str">
            <v>普通</v>
          </cell>
          <cell r="AC25" t="str">
            <v>9106497</v>
          </cell>
          <cell r="AD25" t="str">
            <v>203</v>
          </cell>
          <cell r="AE25" t="str">
            <v>さくら</v>
          </cell>
          <cell r="AF25" t="str">
            <v>日本橋営業部</v>
          </cell>
          <cell r="AG25" t="str">
            <v>普通</v>
          </cell>
          <cell r="AH25" t="str">
            <v>7145566</v>
          </cell>
        </row>
        <row r="26">
          <cell r="D26" t="str">
            <v>190111</v>
          </cell>
          <cell r="E26" t="str">
            <v>預り敷金（貸室）</v>
          </cell>
          <cell r="F26" t="str">
            <v>2400</v>
          </cell>
          <cell r="G26" t="str">
            <v>1000</v>
          </cell>
          <cell r="H26" t="str">
            <v>2400-1000</v>
          </cell>
          <cell r="I26" t="str">
            <v>流動負債</v>
          </cell>
          <cell r="J26" t="str">
            <v>敷金、テナント保証敷金</v>
          </cell>
          <cell r="K26">
            <v>0</v>
          </cell>
          <cell r="L26" t="str">
            <v>200203</v>
          </cell>
        </row>
        <row r="27">
          <cell r="D27" t="str">
            <v>190112</v>
          </cell>
          <cell r="E27" t="str">
            <v>預り敷金（駐車場）</v>
          </cell>
          <cell r="F27" t="str">
            <v>2400</v>
          </cell>
          <cell r="G27" t="str">
            <v>1000</v>
          </cell>
          <cell r="H27" t="str">
            <v>2400-1000</v>
          </cell>
          <cell r="I27" t="str">
            <v>流動負債</v>
          </cell>
          <cell r="J27" t="str">
            <v>敷金、テナント保証敷金</v>
          </cell>
          <cell r="K27">
            <v>0</v>
          </cell>
          <cell r="L27" t="str">
            <v>200203</v>
          </cell>
        </row>
        <row r="28">
          <cell r="D28" t="str">
            <v>119915</v>
          </cell>
          <cell r="E28" t="str">
            <v>損害金</v>
          </cell>
          <cell r="F28" t="str">
            <v>4200</v>
          </cell>
          <cell r="G28" t="str">
            <v>2000</v>
          </cell>
          <cell r="H28" t="str">
            <v>4200-2000</v>
          </cell>
          <cell r="I28" t="str">
            <v>その他非課税収益</v>
          </cell>
          <cell r="J28" t="str">
            <v>違約金</v>
          </cell>
          <cell r="K28">
            <v>0</v>
          </cell>
          <cell r="L28" t="str">
            <v>200203</v>
          </cell>
        </row>
        <row r="29">
          <cell r="D29" t="str">
            <v>911111</v>
          </cell>
          <cell r="E29" t="str">
            <v>受取利息</v>
          </cell>
          <cell r="F29" t="str">
            <v>4650</v>
          </cell>
          <cell r="G29" t="str">
            <v>0000</v>
          </cell>
          <cell r="H29" t="str">
            <v>4650-0000</v>
          </cell>
          <cell r="I29" t="str">
            <v>その他非課税収益</v>
          </cell>
          <cell r="J29" t="str">
            <v>預金利息</v>
          </cell>
          <cell r="K29">
            <v>0</v>
          </cell>
          <cell r="L29" t="str">
            <v>200203</v>
          </cell>
        </row>
        <row r="30">
          <cell r="F30" t="str">
            <v>2000</v>
          </cell>
          <cell r="G30" t="str">
            <v>4000</v>
          </cell>
          <cell r="H30" t="str">
            <v>2000-4000</v>
          </cell>
          <cell r="I30" t="str">
            <v>流動負債</v>
          </cell>
          <cell r="J30" t="str">
            <v>借受消費税</v>
          </cell>
          <cell r="K30">
            <v>0</v>
          </cell>
          <cell r="L30" t="str">
            <v>200203</v>
          </cell>
        </row>
        <row r="31">
          <cell r="L31" t="str">
            <v>200203</v>
          </cell>
        </row>
        <row r="32">
          <cell r="L32" t="str">
            <v>200203</v>
          </cell>
        </row>
        <row r="33">
          <cell r="L33" t="str">
            <v>200203</v>
          </cell>
        </row>
        <row r="34">
          <cell r="L34" t="str">
            <v>200203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 Additions"/>
      <sheetName val="Depreciation Report"/>
      <sheetName val="Basic"/>
      <sheetName val="Report"/>
      <sheetName val="2002_Additions"/>
      <sheetName val="Depreciation_Report"/>
      <sheetName val="2002_Additions1"/>
      <sheetName val="Depreciation_Report1"/>
    </sheetNames>
    <sheetDataSet>
      <sheetData sheetId="0" refreshError="1"/>
      <sheetData sheetId="1" refreshError="1"/>
      <sheetData sheetId="2" refreshError="1">
        <row r="1">
          <cell r="C1" t="str">
            <v>%,HAsset ID,RCOST,FASSET_ID,B</v>
          </cell>
          <cell r="D1" t="str">
            <v>%,HCategory,RCOST,FCATEGORY,B</v>
          </cell>
          <cell r="E1" t="str">
            <v>%,HIn Service,RBOOK,FIN_SERVICE_DT,B</v>
          </cell>
          <cell r="F1" t="str">
            <v>%,HMax Proj,RCOST,FPROJECT_ID,B</v>
          </cell>
          <cell r="G1" t="str">
            <v>%,HLife,RBOOK,FLIFE,B</v>
          </cell>
          <cell r="H1" t="str">
            <v>%,HConvention,RBOOK,FCONVENTION,B</v>
          </cell>
          <cell r="I1" t="str">
            <v>%,HMethod,RBOOK,FMETHOD,B</v>
          </cell>
        </row>
        <row r="3">
          <cell r="C3" t="str">
            <v>Asset ID</v>
          </cell>
          <cell r="D3" t="str">
            <v>Category</v>
          </cell>
          <cell r="E3" t="str">
            <v>In Service</v>
          </cell>
          <cell r="F3" t="str">
            <v>Max Proj</v>
          </cell>
          <cell r="G3" t="str">
            <v>Life</v>
          </cell>
          <cell r="H3" t="str">
            <v>Convention</v>
          </cell>
          <cell r="I3" t="str">
            <v>Method</v>
          </cell>
        </row>
        <row r="4">
          <cell r="C4" t="str">
            <v>000030001815</v>
          </cell>
          <cell r="D4" t="str">
            <v>LSCOM</v>
          </cell>
          <cell r="E4" t="str">
            <v>2002-09-01</v>
          </cell>
          <cell r="F4" t="str">
            <v>03TPA00104</v>
          </cell>
          <cell r="G4">
            <v>36</v>
          </cell>
          <cell r="H4" t="str">
            <v>MM</v>
          </cell>
          <cell r="I4" t="str">
            <v>SL</v>
          </cell>
        </row>
        <row r="5">
          <cell r="C5" t="str">
            <v>000030001816</v>
          </cell>
          <cell r="D5" t="str">
            <v>LSCOM</v>
          </cell>
          <cell r="E5" t="str">
            <v>2003-02-01</v>
          </cell>
          <cell r="F5" t="str">
            <v>03DAL01708</v>
          </cell>
          <cell r="G5">
            <v>60</v>
          </cell>
          <cell r="H5" t="str">
            <v>MM</v>
          </cell>
          <cell r="I5" t="str">
            <v>SL</v>
          </cell>
        </row>
        <row r="6">
          <cell r="C6" t="str">
            <v>000030001817</v>
          </cell>
          <cell r="D6" t="str">
            <v>STDTI</v>
          </cell>
          <cell r="E6" t="str">
            <v>2002-08-01</v>
          </cell>
          <cell r="F6" t="str">
            <v>03SAT00701</v>
          </cell>
          <cell r="G6">
            <v>480</v>
          </cell>
          <cell r="H6" t="str">
            <v>MM</v>
          </cell>
          <cell r="I6" t="str">
            <v>SL</v>
          </cell>
        </row>
        <row r="7">
          <cell r="C7" t="str">
            <v>000030001818</v>
          </cell>
          <cell r="D7" t="str">
            <v>DDREC</v>
          </cell>
          <cell r="E7" t="str">
            <v>2002-08-01</v>
          </cell>
          <cell r="F7" t="str">
            <v>03DAL01708</v>
          </cell>
          <cell r="G7">
            <v>480</v>
          </cell>
          <cell r="H7" t="str">
            <v>MM</v>
          </cell>
          <cell r="I7" t="str">
            <v>SL</v>
          </cell>
        </row>
        <row r="8">
          <cell r="C8" t="str">
            <v>000030001819</v>
          </cell>
          <cell r="D8" t="str">
            <v>DDREC</v>
          </cell>
          <cell r="E8" t="str">
            <v>2002-08-01</v>
          </cell>
          <cell r="F8" t="str">
            <v>03DAL01733</v>
          </cell>
          <cell r="G8">
            <v>480</v>
          </cell>
          <cell r="H8" t="str">
            <v>MM</v>
          </cell>
          <cell r="I8" t="str">
            <v>SL</v>
          </cell>
        </row>
        <row r="9">
          <cell r="C9" t="str">
            <v>000030001820</v>
          </cell>
          <cell r="D9" t="str">
            <v>DDREC</v>
          </cell>
          <cell r="E9" t="str">
            <v>2002-08-01</v>
          </cell>
          <cell r="F9" t="str">
            <v>03DAL01735</v>
          </cell>
          <cell r="G9">
            <v>480</v>
          </cell>
          <cell r="H9" t="str">
            <v>MM</v>
          </cell>
          <cell r="I9" t="str">
            <v>SL</v>
          </cell>
        </row>
        <row r="10">
          <cell r="C10" t="str">
            <v>000030001821</v>
          </cell>
          <cell r="D10" t="str">
            <v>STDTI</v>
          </cell>
          <cell r="E10" t="str">
            <v>2002-08-01</v>
          </cell>
          <cell r="F10" t="str">
            <v>03ORL00106</v>
          </cell>
          <cell r="G10">
            <v>480</v>
          </cell>
          <cell r="H10" t="str">
            <v>MM</v>
          </cell>
          <cell r="I10" t="str">
            <v>SL</v>
          </cell>
        </row>
        <row r="11">
          <cell r="C11" t="str">
            <v>000030001822</v>
          </cell>
          <cell r="D11" t="str">
            <v>DDREC</v>
          </cell>
          <cell r="E11" t="str">
            <v>2002-08-01</v>
          </cell>
          <cell r="F11" t="str">
            <v>03TPA00111</v>
          </cell>
          <cell r="G11">
            <v>480</v>
          </cell>
          <cell r="H11" t="str">
            <v>MM</v>
          </cell>
          <cell r="I11" t="str">
            <v>SL</v>
          </cell>
        </row>
        <row r="12">
          <cell r="C12" t="str">
            <v>000030001823</v>
          </cell>
          <cell r="D12" t="str">
            <v>DDREC</v>
          </cell>
          <cell r="E12" t="str">
            <v>2002-08-01</v>
          </cell>
          <cell r="F12" t="str">
            <v>03TPA00112</v>
          </cell>
          <cell r="G12">
            <v>480</v>
          </cell>
          <cell r="H12" t="str">
            <v>MM</v>
          </cell>
          <cell r="I12" t="str">
            <v>SL</v>
          </cell>
        </row>
        <row r="13">
          <cell r="C13" t="str">
            <v>000030001824</v>
          </cell>
          <cell r="D13" t="str">
            <v>DDREC</v>
          </cell>
          <cell r="E13" t="str">
            <v>2002-08-01</v>
          </cell>
          <cell r="F13" t="str">
            <v>03TPA00305</v>
          </cell>
          <cell r="G13">
            <v>480</v>
          </cell>
          <cell r="H13" t="str">
            <v>MM</v>
          </cell>
          <cell r="I13" t="str">
            <v>SL</v>
          </cell>
        </row>
        <row r="14">
          <cell r="C14" t="str">
            <v>000030001825</v>
          </cell>
          <cell r="D14" t="str">
            <v>DDREC</v>
          </cell>
          <cell r="E14" t="str">
            <v>2002-08-01</v>
          </cell>
          <cell r="F14" t="str">
            <v>03TPA00502</v>
          </cell>
          <cell r="G14">
            <v>480</v>
          </cell>
          <cell r="H14" t="str">
            <v>MM</v>
          </cell>
          <cell r="I14" t="str">
            <v>SL</v>
          </cell>
        </row>
        <row r="15">
          <cell r="C15" t="str">
            <v>000030001826</v>
          </cell>
          <cell r="D15" t="str">
            <v>DDREC</v>
          </cell>
          <cell r="E15" t="str">
            <v>2002-08-01</v>
          </cell>
          <cell r="F15" t="str">
            <v>03TPA00504</v>
          </cell>
          <cell r="G15">
            <v>480</v>
          </cell>
          <cell r="H15" t="str">
            <v>MM</v>
          </cell>
          <cell r="I15" t="str">
            <v>SL</v>
          </cell>
        </row>
        <row r="16">
          <cell r="C16" t="str">
            <v>000030001827</v>
          </cell>
          <cell r="D16" t="str">
            <v>DDREC</v>
          </cell>
          <cell r="E16" t="str">
            <v>2002-08-01</v>
          </cell>
          <cell r="F16" t="str">
            <v>03TPA00803</v>
          </cell>
          <cell r="G16">
            <v>480</v>
          </cell>
          <cell r="H16" t="str">
            <v>MM</v>
          </cell>
          <cell r="I16" t="str">
            <v>SL</v>
          </cell>
        </row>
        <row r="17">
          <cell r="C17" t="str">
            <v>000030001828</v>
          </cell>
          <cell r="D17" t="str">
            <v>STDTI</v>
          </cell>
          <cell r="E17" t="str">
            <v>2002-08-01</v>
          </cell>
          <cell r="F17" t="str">
            <v>03TPA00104</v>
          </cell>
          <cell r="G17">
            <v>480</v>
          </cell>
          <cell r="H17" t="str">
            <v>MM</v>
          </cell>
          <cell r="I17" t="str">
            <v>SL</v>
          </cell>
        </row>
        <row r="18">
          <cell r="C18" t="str">
            <v>000030001829</v>
          </cell>
          <cell r="D18" t="str">
            <v>STDTI</v>
          </cell>
          <cell r="E18" t="str">
            <v>2002-08-01</v>
          </cell>
          <cell r="F18" t="str">
            <v>03TPA00301</v>
          </cell>
          <cell r="G18">
            <v>480</v>
          </cell>
          <cell r="H18" t="str">
            <v>MM</v>
          </cell>
          <cell r="I18" t="str">
            <v>SL</v>
          </cell>
        </row>
        <row r="19">
          <cell r="C19" t="str">
            <v>000030001830</v>
          </cell>
          <cell r="D19" t="str">
            <v>STDTI</v>
          </cell>
          <cell r="E19" t="str">
            <v>2002-08-01</v>
          </cell>
          <cell r="F19" t="str">
            <v>03TPA00510</v>
          </cell>
          <cell r="G19">
            <v>480</v>
          </cell>
          <cell r="H19" t="str">
            <v>MM</v>
          </cell>
          <cell r="I19" t="str">
            <v>SL</v>
          </cell>
        </row>
        <row r="20">
          <cell r="C20" t="str">
            <v>000030001831</v>
          </cell>
          <cell r="D20" t="str">
            <v>STDTI</v>
          </cell>
          <cell r="E20" t="str">
            <v>2002-08-01</v>
          </cell>
          <cell r="F20" t="str">
            <v>03TPA00513</v>
          </cell>
          <cell r="G20">
            <v>480</v>
          </cell>
          <cell r="H20" t="str">
            <v>MM</v>
          </cell>
          <cell r="I20" t="str">
            <v>SL</v>
          </cell>
        </row>
        <row r="21">
          <cell r="C21" t="str">
            <v>000030001832</v>
          </cell>
          <cell r="D21" t="str">
            <v>STDTI</v>
          </cell>
          <cell r="E21" t="str">
            <v>2002-09-01</v>
          </cell>
          <cell r="F21" t="str">
            <v>03TPA00510</v>
          </cell>
          <cell r="G21">
            <v>480</v>
          </cell>
          <cell r="H21" t="str">
            <v>MM</v>
          </cell>
          <cell r="I21" t="str">
            <v>SL</v>
          </cell>
        </row>
        <row r="22">
          <cell r="C22" t="str">
            <v>000030001833</v>
          </cell>
          <cell r="D22" t="str">
            <v>STDTI</v>
          </cell>
          <cell r="E22" t="str">
            <v>2002-09-01</v>
          </cell>
          <cell r="F22" t="str">
            <v>03ORL00106</v>
          </cell>
          <cell r="G22">
            <v>480</v>
          </cell>
          <cell r="H22" t="str">
            <v>MM</v>
          </cell>
          <cell r="I22" t="str">
            <v>SL</v>
          </cell>
        </row>
        <row r="23">
          <cell r="C23" t="str">
            <v>000030001834</v>
          </cell>
          <cell r="D23" t="str">
            <v>STDTI</v>
          </cell>
          <cell r="E23" t="str">
            <v>2002-09-01</v>
          </cell>
          <cell r="F23" t="str">
            <v>03TPA00104</v>
          </cell>
          <cell r="G23">
            <v>480</v>
          </cell>
          <cell r="H23" t="str">
            <v>MM</v>
          </cell>
          <cell r="I23" t="str">
            <v>SL</v>
          </cell>
        </row>
        <row r="24">
          <cell r="C24" t="str">
            <v>000030001835</v>
          </cell>
          <cell r="D24" t="str">
            <v>DDREC</v>
          </cell>
          <cell r="E24" t="str">
            <v>2002-09-01</v>
          </cell>
          <cell r="F24" t="str">
            <v>03TPA00110</v>
          </cell>
          <cell r="G24">
            <v>480</v>
          </cell>
          <cell r="H24" t="str">
            <v>MM</v>
          </cell>
          <cell r="I24" t="str">
            <v>SL</v>
          </cell>
        </row>
        <row r="25">
          <cell r="C25" t="str">
            <v>000030001836</v>
          </cell>
          <cell r="D25" t="str">
            <v>STDTI</v>
          </cell>
          <cell r="E25" t="str">
            <v>2002-09-01</v>
          </cell>
          <cell r="F25" t="str">
            <v>03TPA00110</v>
          </cell>
          <cell r="G25">
            <v>480</v>
          </cell>
          <cell r="H25" t="str">
            <v>MM</v>
          </cell>
          <cell r="I25" t="str">
            <v>SL</v>
          </cell>
        </row>
        <row r="26">
          <cell r="C26" t="str">
            <v>000030001837</v>
          </cell>
          <cell r="D26" t="str">
            <v>DDREC</v>
          </cell>
          <cell r="E26" t="str">
            <v>2002-09-01</v>
          </cell>
          <cell r="F26" t="str">
            <v>03TPA00112</v>
          </cell>
          <cell r="G26">
            <v>480</v>
          </cell>
          <cell r="H26" t="str">
            <v>MM</v>
          </cell>
          <cell r="I26" t="str">
            <v>SL</v>
          </cell>
        </row>
        <row r="27">
          <cell r="C27" t="str">
            <v>000030001838</v>
          </cell>
          <cell r="D27" t="str">
            <v>DDREC</v>
          </cell>
          <cell r="E27" t="str">
            <v>2002-09-01</v>
          </cell>
          <cell r="F27" t="str">
            <v>03TPA00301</v>
          </cell>
          <cell r="G27">
            <v>480</v>
          </cell>
          <cell r="H27" t="str">
            <v>MM</v>
          </cell>
          <cell r="I27" t="str">
            <v>SL</v>
          </cell>
        </row>
        <row r="28">
          <cell r="C28" t="str">
            <v>000030001839</v>
          </cell>
          <cell r="D28" t="str">
            <v>STDTI</v>
          </cell>
          <cell r="E28" t="str">
            <v>2002-09-01</v>
          </cell>
          <cell r="F28" t="str">
            <v>03TPA00301</v>
          </cell>
          <cell r="G28">
            <v>480</v>
          </cell>
          <cell r="H28" t="str">
            <v>MM</v>
          </cell>
          <cell r="I28" t="str">
            <v>SL</v>
          </cell>
        </row>
        <row r="29">
          <cell r="C29" t="str">
            <v>000030001840</v>
          </cell>
          <cell r="D29" t="str">
            <v>DDREC</v>
          </cell>
          <cell r="E29" t="str">
            <v>2002-09-01</v>
          </cell>
          <cell r="F29" t="str">
            <v>03TPA00305</v>
          </cell>
          <cell r="G29">
            <v>480</v>
          </cell>
          <cell r="H29" t="str">
            <v>MM</v>
          </cell>
          <cell r="I29" t="str">
            <v>SL</v>
          </cell>
        </row>
        <row r="30">
          <cell r="C30" t="str">
            <v>000030001841</v>
          </cell>
          <cell r="D30" t="str">
            <v>STDTI</v>
          </cell>
          <cell r="E30" t="str">
            <v>2002-09-01</v>
          </cell>
          <cell r="F30" t="str">
            <v>03TPA00305</v>
          </cell>
          <cell r="G30">
            <v>480</v>
          </cell>
          <cell r="H30" t="str">
            <v>MM</v>
          </cell>
          <cell r="I30" t="str">
            <v>SL</v>
          </cell>
        </row>
        <row r="31">
          <cell r="C31" t="str">
            <v>000030001842</v>
          </cell>
          <cell r="D31" t="str">
            <v>STDTI</v>
          </cell>
          <cell r="E31" t="str">
            <v>2002-09-01</v>
          </cell>
          <cell r="F31" t="str">
            <v>03TPA00510</v>
          </cell>
          <cell r="G31">
            <v>480</v>
          </cell>
          <cell r="H31" t="str">
            <v>MM</v>
          </cell>
          <cell r="I31" t="str">
            <v>SL</v>
          </cell>
        </row>
        <row r="32">
          <cell r="C32" t="str">
            <v>000030001843</v>
          </cell>
          <cell r="D32" t="str">
            <v>STDTI</v>
          </cell>
          <cell r="E32" t="str">
            <v>2002-09-01</v>
          </cell>
          <cell r="F32" t="str">
            <v>03TPA00513</v>
          </cell>
          <cell r="G32">
            <v>480</v>
          </cell>
          <cell r="H32" t="str">
            <v>MM</v>
          </cell>
          <cell r="I32" t="str">
            <v>SL</v>
          </cell>
        </row>
        <row r="33">
          <cell r="C33" t="str">
            <v>000030001844</v>
          </cell>
          <cell r="D33" t="str">
            <v>DDREC</v>
          </cell>
          <cell r="E33" t="str">
            <v>2002-09-01</v>
          </cell>
          <cell r="F33" t="str">
            <v>03TPA00701</v>
          </cell>
          <cell r="G33">
            <v>480</v>
          </cell>
          <cell r="H33" t="str">
            <v>MM</v>
          </cell>
          <cell r="I33" t="str">
            <v>SL</v>
          </cell>
        </row>
        <row r="34">
          <cell r="C34" t="str">
            <v>000030001845</v>
          </cell>
          <cell r="D34" t="str">
            <v>DDREC</v>
          </cell>
          <cell r="E34" t="str">
            <v>2002-09-01</v>
          </cell>
          <cell r="F34" t="str">
            <v>03DAL01735</v>
          </cell>
          <cell r="G34">
            <v>480</v>
          </cell>
          <cell r="H34" t="str">
            <v>MM</v>
          </cell>
          <cell r="I34" t="str">
            <v>SL</v>
          </cell>
        </row>
        <row r="35">
          <cell r="C35" t="str">
            <v>000030001846</v>
          </cell>
          <cell r="D35" t="str">
            <v>LCC2</v>
          </cell>
          <cell r="E35" t="str">
            <v>2002-10-08</v>
          </cell>
          <cell r="F35" t="str">
            <v>03SAT00701</v>
          </cell>
          <cell r="G35">
            <v>24</v>
          </cell>
          <cell r="H35" t="str">
            <v>MM</v>
          </cell>
          <cell r="I35" t="str">
            <v>SL</v>
          </cell>
        </row>
        <row r="36">
          <cell r="C36" t="str">
            <v>000030001847</v>
          </cell>
          <cell r="D36" t="str">
            <v>LSCOM</v>
          </cell>
          <cell r="E36" t="str">
            <v>2003-01-01</v>
          </cell>
          <cell r="F36" t="str">
            <v>03DAL01735</v>
          </cell>
          <cell r="G36">
            <v>60</v>
          </cell>
          <cell r="H36" t="str">
            <v>MM</v>
          </cell>
          <cell r="I36" t="str">
            <v>SL</v>
          </cell>
        </row>
        <row r="37">
          <cell r="C37" t="str">
            <v>000030001848</v>
          </cell>
          <cell r="D37" t="str">
            <v>STDTI</v>
          </cell>
          <cell r="E37" t="str">
            <v>2002-10-01</v>
          </cell>
          <cell r="F37" t="str">
            <v>03DAL01734</v>
          </cell>
          <cell r="G37">
            <v>480</v>
          </cell>
          <cell r="H37" t="str">
            <v>MM</v>
          </cell>
          <cell r="I37" t="str">
            <v>SL</v>
          </cell>
        </row>
        <row r="38">
          <cell r="C38" t="str">
            <v>000030001849</v>
          </cell>
          <cell r="D38" t="str">
            <v>DDREC</v>
          </cell>
          <cell r="E38" t="str">
            <v>2002-10-01</v>
          </cell>
          <cell r="F38" t="str">
            <v>03SAT00701</v>
          </cell>
          <cell r="G38">
            <v>480</v>
          </cell>
          <cell r="H38" t="str">
            <v>MM</v>
          </cell>
          <cell r="I38" t="str">
            <v>SL</v>
          </cell>
        </row>
        <row r="39">
          <cell r="C39" t="str">
            <v>000030001850</v>
          </cell>
          <cell r="D39" t="str">
            <v>STDTI</v>
          </cell>
          <cell r="E39" t="str">
            <v>2002-10-01</v>
          </cell>
          <cell r="F39" t="str">
            <v>03SAT00701</v>
          </cell>
          <cell r="G39">
            <v>480</v>
          </cell>
          <cell r="H39" t="str">
            <v>MM</v>
          </cell>
          <cell r="I39" t="str">
            <v>SL</v>
          </cell>
        </row>
        <row r="40">
          <cell r="C40" t="str">
            <v>000030001851</v>
          </cell>
          <cell r="D40" t="str">
            <v>DDREC</v>
          </cell>
          <cell r="E40" t="str">
            <v>2002-10-01</v>
          </cell>
          <cell r="F40" t="str">
            <v>03TPA00104</v>
          </cell>
          <cell r="G40">
            <v>480</v>
          </cell>
          <cell r="H40" t="str">
            <v>MM</v>
          </cell>
          <cell r="I40" t="str">
            <v>SL</v>
          </cell>
        </row>
        <row r="41">
          <cell r="C41" t="str">
            <v>000030001852</v>
          </cell>
          <cell r="D41" t="str">
            <v>STDTI</v>
          </cell>
          <cell r="E41" t="str">
            <v>2002-10-01</v>
          </cell>
          <cell r="F41" t="str">
            <v>03TPA00104</v>
          </cell>
          <cell r="G41">
            <v>480</v>
          </cell>
          <cell r="H41" t="str">
            <v>MM</v>
          </cell>
          <cell r="I41" t="str">
            <v>SL</v>
          </cell>
        </row>
        <row r="42">
          <cell r="C42" t="str">
            <v>000030001853</v>
          </cell>
          <cell r="D42" t="str">
            <v>DDREC</v>
          </cell>
          <cell r="E42" t="str">
            <v>2002-10-01</v>
          </cell>
          <cell r="F42" t="str">
            <v>03TPA00105</v>
          </cell>
          <cell r="G42">
            <v>480</v>
          </cell>
          <cell r="H42" t="str">
            <v>MM</v>
          </cell>
          <cell r="I42" t="str">
            <v>SL</v>
          </cell>
        </row>
        <row r="43">
          <cell r="C43" t="str">
            <v>000030001854</v>
          </cell>
          <cell r="D43" t="str">
            <v>STDTI</v>
          </cell>
          <cell r="E43" t="str">
            <v>2002-10-01</v>
          </cell>
          <cell r="F43" t="str">
            <v>03TPA00110</v>
          </cell>
          <cell r="G43">
            <v>480</v>
          </cell>
          <cell r="H43" t="str">
            <v>MM</v>
          </cell>
          <cell r="I43" t="str">
            <v>SL</v>
          </cell>
        </row>
        <row r="44">
          <cell r="C44" t="str">
            <v>000030001855</v>
          </cell>
          <cell r="D44" t="str">
            <v>DDREC</v>
          </cell>
          <cell r="E44" t="str">
            <v>2002-10-01</v>
          </cell>
          <cell r="F44" t="str">
            <v>03TPA00114</v>
          </cell>
          <cell r="G44">
            <v>480</v>
          </cell>
          <cell r="H44" t="str">
            <v>MM</v>
          </cell>
          <cell r="I44" t="str">
            <v>SL</v>
          </cell>
        </row>
        <row r="45">
          <cell r="C45" t="str">
            <v>000030001856</v>
          </cell>
          <cell r="D45" t="str">
            <v>DDREC</v>
          </cell>
          <cell r="E45" t="str">
            <v>2002-10-01</v>
          </cell>
          <cell r="F45" t="str">
            <v>03TPA00509</v>
          </cell>
          <cell r="G45">
            <v>480</v>
          </cell>
          <cell r="H45" t="str">
            <v>MM</v>
          </cell>
          <cell r="I45" t="str">
            <v>SL</v>
          </cell>
        </row>
        <row r="46">
          <cell r="C46" t="str">
            <v>000030001857</v>
          </cell>
          <cell r="D46" t="str">
            <v>STDTI</v>
          </cell>
          <cell r="E46" t="str">
            <v>2002-10-01</v>
          </cell>
          <cell r="F46" t="str">
            <v>03TPA00701</v>
          </cell>
          <cell r="G46">
            <v>480</v>
          </cell>
          <cell r="H46" t="str">
            <v>MM</v>
          </cell>
          <cell r="I46" t="str">
            <v>SL</v>
          </cell>
        </row>
        <row r="47">
          <cell r="C47" t="str">
            <v>000030001858</v>
          </cell>
          <cell r="D47" t="str">
            <v>STDTI</v>
          </cell>
          <cell r="E47" t="str">
            <v>2002-10-01</v>
          </cell>
          <cell r="F47" t="str">
            <v>03TPA00104</v>
          </cell>
          <cell r="G47">
            <v>480</v>
          </cell>
          <cell r="H47" t="str">
            <v>MM</v>
          </cell>
          <cell r="I47" t="str">
            <v>SL</v>
          </cell>
        </row>
        <row r="48">
          <cell r="C48" t="str">
            <v>000030001859</v>
          </cell>
          <cell r="D48" t="str">
            <v>STDTI</v>
          </cell>
          <cell r="E48" t="str">
            <v>2002-10-01</v>
          </cell>
          <cell r="F48" t="str">
            <v>03TPA00305</v>
          </cell>
          <cell r="G48">
            <v>480</v>
          </cell>
          <cell r="H48" t="str">
            <v>MM</v>
          </cell>
          <cell r="I48" t="str">
            <v>SL</v>
          </cell>
        </row>
        <row r="49">
          <cell r="C49" t="str">
            <v>000030001860</v>
          </cell>
          <cell r="D49" t="str">
            <v>STDTI</v>
          </cell>
          <cell r="E49" t="str">
            <v>2002-10-01</v>
          </cell>
          <cell r="F49" t="str">
            <v>03TPA00305</v>
          </cell>
          <cell r="G49">
            <v>480</v>
          </cell>
          <cell r="H49" t="str">
            <v>MM</v>
          </cell>
          <cell r="I49" t="str">
            <v>SL</v>
          </cell>
        </row>
        <row r="50">
          <cell r="C50" t="str">
            <v>000030001861</v>
          </cell>
          <cell r="D50" t="str">
            <v>STDTI</v>
          </cell>
          <cell r="E50" t="str">
            <v>2002-10-01</v>
          </cell>
          <cell r="F50" t="str">
            <v>03TPA00510</v>
          </cell>
          <cell r="G50">
            <v>480</v>
          </cell>
          <cell r="H50" t="str">
            <v>MM</v>
          </cell>
          <cell r="I50" t="str">
            <v>SL</v>
          </cell>
        </row>
        <row r="51">
          <cell r="C51" t="str">
            <v>000030001862</v>
          </cell>
          <cell r="D51" t="str">
            <v>LAND</v>
          </cell>
          <cell r="E51" t="str">
            <v>2002-06-26</v>
          </cell>
          <cell r="F51" t="str">
            <v>03SAT00701</v>
          </cell>
          <cell r="G51">
            <v>1</v>
          </cell>
          <cell r="H51" t="str">
            <v>MM</v>
          </cell>
          <cell r="I51" t="str">
            <v>SL</v>
          </cell>
        </row>
        <row r="52">
          <cell r="C52" t="str">
            <v>000030001863</v>
          </cell>
          <cell r="D52" t="str">
            <v>BLDG</v>
          </cell>
          <cell r="E52" t="str">
            <v>2002-06-26</v>
          </cell>
          <cell r="F52" t="str">
            <v>03SAT00701</v>
          </cell>
          <cell r="G52">
            <v>480</v>
          </cell>
          <cell r="H52" t="str">
            <v>MM</v>
          </cell>
          <cell r="I52" t="str">
            <v>SL</v>
          </cell>
        </row>
        <row r="53">
          <cell r="C53" t="str">
            <v>000030001864</v>
          </cell>
          <cell r="D53" t="str">
            <v>DDREC</v>
          </cell>
          <cell r="E53" t="str">
            <v>2002-10-01</v>
          </cell>
          <cell r="F53" t="str">
            <v>03SAT00701</v>
          </cell>
          <cell r="G53">
            <v>480</v>
          </cell>
          <cell r="H53" t="str">
            <v>MM</v>
          </cell>
          <cell r="I53" t="str">
            <v>SL</v>
          </cell>
        </row>
        <row r="54">
          <cell r="C54" t="str">
            <v>000030001865</v>
          </cell>
          <cell r="D54" t="str">
            <v>STDTI</v>
          </cell>
          <cell r="E54" t="str">
            <v>2002-10-01</v>
          </cell>
          <cell r="F54" t="str">
            <v>03SAT00701</v>
          </cell>
          <cell r="G54">
            <v>480</v>
          </cell>
          <cell r="H54" t="str">
            <v>MM</v>
          </cell>
          <cell r="I54" t="str">
            <v>SL</v>
          </cell>
        </row>
        <row r="55">
          <cell r="C55" t="str">
            <v>000030001866</v>
          </cell>
          <cell r="D55" t="str">
            <v>STDTI</v>
          </cell>
          <cell r="E55" t="str">
            <v>2002-10-01</v>
          </cell>
          <cell r="F55" t="str">
            <v>03SAT00701</v>
          </cell>
          <cell r="G55">
            <v>480</v>
          </cell>
          <cell r="H55" t="str">
            <v>MM</v>
          </cell>
          <cell r="I55" t="str">
            <v>SL</v>
          </cell>
        </row>
        <row r="56">
          <cell r="C56" t="str">
            <v>000030001867</v>
          </cell>
          <cell r="D56" t="str">
            <v>LCC2</v>
          </cell>
          <cell r="E56" t="str">
            <v>2002-10-01</v>
          </cell>
          <cell r="F56" t="str">
            <v>03SAT00701</v>
          </cell>
          <cell r="G56">
            <v>24</v>
          </cell>
          <cell r="H56" t="str">
            <v>MM</v>
          </cell>
          <cell r="I56" t="str">
            <v>SL</v>
          </cell>
        </row>
        <row r="57">
          <cell r="C57" t="str">
            <v>000030001868</v>
          </cell>
          <cell r="D57" t="str">
            <v>LAND</v>
          </cell>
          <cell r="E57" t="str">
            <v>2002-06-26</v>
          </cell>
          <cell r="F57" t="str">
            <v>03SAT00701</v>
          </cell>
          <cell r="G57">
            <v>1</v>
          </cell>
          <cell r="H57" t="str">
            <v>MM</v>
          </cell>
          <cell r="I57" t="str">
            <v>SL</v>
          </cell>
        </row>
        <row r="58">
          <cell r="C58" t="str">
            <v>000030001869</v>
          </cell>
          <cell r="D58" t="str">
            <v>BLDG</v>
          </cell>
          <cell r="E58" t="str">
            <v>2002-10-01</v>
          </cell>
          <cell r="F58" t="str">
            <v>03CIN01501</v>
          </cell>
          <cell r="G58">
            <v>480</v>
          </cell>
          <cell r="H58" t="str">
            <v>MM</v>
          </cell>
          <cell r="I58" t="str">
            <v>SL</v>
          </cell>
        </row>
        <row r="59">
          <cell r="C59" t="str">
            <v>000030001870</v>
          </cell>
          <cell r="D59" t="str">
            <v>LAND</v>
          </cell>
          <cell r="E59" t="str">
            <v>2002-10-01</v>
          </cell>
          <cell r="F59" t="str">
            <v>03CIN01501</v>
          </cell>
          <cell r="G59">
            <v>1</v>
          </cell>
          <cell r="H59" t="str">
            <v>MM</v>
          </cell>
          <cell r="I59" t="str">
            <v>SL</v>
          </cell>
        </row>
        <row r="60">
          <cell r="C60" t="str">
            <v>000030001871</v>
          </cell>
          <cell r="D60" t="str">
            <v>BLDG</v>
          </cell>
          <cell r="E60" t="str">
            <v>2002-10-01</v>
          </cell>
          <cell r="F60" t="str">
            <v>03HOU02701</v>
          </cell>
          <cell r="G60">
            <v>480</v>
          </cell>
          <cell r="H60" t="str">
            <v>MM</v>
          </cell>
          <cell r="I60" t="str">
            <v>SL</v>
          </cell>
        </row>
        <row r="61">
          <cell r="C61" t="str">
            <v>000030001872</v>
          </cell>
          <cell r="D61" t="str">
            <v>LAND</v>
          </cell>
          <cell r="E61" t="str">
            <v>2002-10-01</v>
          </cell>
          <cell r="F61" t="str">
            <v>03HOU02701</v>
          </cell>
          <cell r="G61">
            <v>1</v>
          </cell>
          <cell r="H61" t="str">
            <v>MM</v>
          </cell>
          <cell r="I61" t="str">
            <v>SL</v>
          </cell>
        </row>
        <row r="62">
          <cell r="C62" t="str">
            <v>000030001873</v>
          </cell>
          <cell r="D62" t="str">
            <v>RCXPK</v>
          </cell>
          <cell r="E62" t="str">
            <v>2002-10-21</v>
          </cell>
          <cell r="F62" t="str">
            <v>03BRC00301</v>
          </cell>
          <cell r="G62">
            <v>480</v>
          </cell>
          <cell r="H62" t="str">
            <v>MM</v>
          </cell>
          <cell r="I62" t="str">
            <v>SL</v>
          </cell>
        </row>
        <row r="63">
          <cell r="C63" t="str">
            <v>000030001874</v>
          </cell>
          <cell r="D63" t="str">
            <v>RCOTH</v>
          </cell>
          <cell r="E63" t="str">
            <v>2002-10-29</v>
          </cell>
          <cell r="F63" t="str">
            <v>03TPA00113</v>
          </cell>
          <cell r="G63">
            <v>480</v>
          </cell>
          <cell r="H63" t="str">
            <v>MM</v>
          </cell>
          <cell r="I63" t="str">
            <v>SL</v>
          </cell>
        </row>
        <row r="64">
          <cell r="C64" t="str">
            <v>30000001</v>
          </cell>
          <cell r="D64" t="str">
            <v>LCC2</v>
          </cell>
          <cell r="E64" t="str">
            <v>1999-02-01</v>
          </cell>
          <cell r="F64" t="str">
            <v>03TPA00301</v>
          </cell>
          <cell r="G64">
            <v>24</v>
          </cell>
          <cell r="H64" t="str">
            <v>MM</v>
          </cell>
          <cell r="I64" t="str">
            <v>SL</v>
          </cell>
        </row>
        <row r="65">
          <cell r="C65" t="str">
            <v>30000002</v>
          </cell>
          <cell r="D65" t="str">
            <v>LSCOM</v>
          </cell>
          <cell r="E65" t="str">
            <v>1999-02-01</v>
          </cell>
          <cell r="F65" t="str">
            <v>03TPA00509</v>
          </cell>
          <cell r="G65">
            <v>60</v>
          </cell>
          <cell r="H65" t="str">
            <v>MM</v>
          </cell>
          <cell r="I65" t="str">
            <v>SL</v>
          </cell>
        </row>
        <row r="66">
          <cell r="C66" t="str">
            <v>30000003</v>
          </cell>
          <cell r="D66" t="str">
            <v>LSCOM</v>
          </cell>
          <cell r="E66" t="str">
            <v>1998-12-01</v>
          </cell>
          <cell r="F66" t="str">
            <v>03TPA00110</v>
          </cell>
          <cell r="G66">
            <v>60</v>
          </cell>
          <cell r="H66" t="str">
            <v>MM</v>
          </cell>
          <cell r="I66" t="str">
            <v>SL</v>
          </cell>
        </row>
        <row r="67">
          <cell r="C67" t="str">
            <v>30000004</v>
          </cell>
          <cell r="D67" t="str">
            <v>STDTI</v>
          </cell>
          <cell r="E67" t="str">
            <v>1999-03-20</v>
          </cell>
          <cell r="F67" t="str">
            <v>03DAL01707</v>
          </cell>
          <cell r="G67">
            <v>480</v>
          </cell>
          <cell r="H67" t="str">
            <v>MM</v>
          </cell>
          <cell r="I67" t="str">
            <v>SL</v>
          </cell>
        </row>
        <row r="68">
          <cell r="C68" t="str">
            <v>30000005</v>
          </cell>
          <cell r="D68" t="str">
            <v>STDTI</v>
          </cell>
          <cell r="E68" t="str">
            <v>1999-03-20</v>
          </cell>
          <cell r="F68" t="str">
            <v>03DAL01708</v>
          </cell>
          <cell r="G68">
            <v>480</v>
          </cell>
          <cell r="H68" t="str">
            <v>MM</v>
          </cell>
          <cell r="I68" t="str">
            <v>SL</v>
          </cell>
        </row>
        <row r="69">
          <cell r="C69" t="str">
            <v>30000006</v>
          </cell>
          <cell r="D69" t="str">
            <v>STDTI</v>
          </cell>
          <cell r="E69" t="str">
            <v>1999-03-20</v>
          </cell>
          <cell r="F69" t="str">
            <v>03TPA00106</v>
          </cell>
          <cell r="G69">
            <v>480</v>
          </cell>
          <cell r="H69" t="str">
            <v>MM</v>
          </cell>
          <cell r="I69" t="str">
            <v>SL</v>
          </cell>
        </row>
        <row r="70">
          <cell r="C70" t="str">
            <v>30000007</v>
          </cell>
          <cell r="D70" t="str">
            <v>STDTI</v>
          </cell>
          <cell r="E70" t="str">
            <v>1999-03-20</v>
          </cell>
          <cell r="F70" t="str">
            <v>03TPA01001</v>
          </cell>
          <cell r="G70">
            <v>480</v>
          </cell>
          <cell r="H70" t="str">
            <v>MM</v>
          </cell>
          <cell r="I70" t="str">
            <v>SL</v>
          </cell>
        </row>
        <row r="71">
          <cell r="C71" t="str">
            <v>30000008</v>
          </cell>
          <cell r="D71" t="str">
            <v>STDTI</v>
          </cell>
          <cell r="E71" t="str">
            <v>1999-03-20</v>
          </cell>
          <cell r="F71" t="str">
            <v>03TPA00301</v>
          </cell>
          <cell r="G71">
            <v>480</v>
          </cell>
          <cell r="H71" t="str">
            <v>MM</v>
          </cell>
          <cell r="I71" t="str">
            <v>SL</v>
          </cell>
        </row>
        <row r="72">
          <cell r="C72" t="str">
            <v>30000009</v>
          </cell>
          <cell r="D72" t="str">
            <v>STDTI</v>
          </cell>
          <cell r="E72" t="str">
            <v>1999-03-20</v>
          </cell>
          <cell r="F72" t="str">
            <v>03TPA00305</v>
          </cell>
          <cell r="G72">
            <v>480</v>
          </cell>
          <cell r="H72" t="str">
            <v>MM</v>
          </cell>
          <cell r="I72" t="str">
            <v>SL</v>
          </cell>
        </row>
        <row r="73">
          <cell r="C73" t="str">
            <v>30000010</v>
          </cell>
          <cell r="D73" t="str">
            <v>STDTI</v>
          </cell>
          <cell r="E73" t="str">
            <v>1999-03-20</v>
          </cell>
          <cell r="F73" t="str">
            <v>03TPA00104</v>
          </cell>
          <cell r="G73">
            <v>480</v>
          </cell>
          <cell r="H73" t="str">
            <v>MM</v>
          </cell>
          <cell r="I73" t="str">
            <v>SL</v>
          </cell>
        </row>
        <row r="74">
          <cell r="C74" t="str">
            <v>30000011</v>
          </cell>
          <cell r="D74" t="str">
            <v>STDTI</v>
          </cell>
          <cell r="E74" t="str">
            <v>1999-03-20</v>
          </cell>
          <cell r="F74" t="str">
            <v>03TPA01008</v>
          </cell>
          <cell r="G74">
            <v>480</v>
          </cell>
          <cell r="H74" t="str">
            <v>MM</v>
          </cell>
          <cell r="I74" t="str">
            <v>SL</v>
          </cell>
        </row>
        <row r="75">
          <cell r="C75" t="str">
            <v>30000012</v>
          </cell>
          <cell r="D75" t="str">
            <v>STDTI</v>
          </cell>
          <cell r="E75" t="str">
            <v>1999-03-20</v>
          </cell>
          <cell r="F75" t="str">
            <v>03TPA00110</v>
          </cell>
          <cell r="G75">
            <v>480</v>
          </cell>
          <cell r="H75" t="str">
            <v>MM</v>
          </cell>
          <cell r="I75" t="str">
            <v>SL</v>
          </cell>
        </row>
        <row r="76">
          <cell r="C76" t="str">
            <v>30000013</v>
          </cell>
          <cell r="D76" t="str">
            <v>STDTI</v>
          </cell>
          <cell r="E76" t="str">
            <v>1999-03-20</v>
          </cell>
          <cell r="F76" t="str">
            <v>03TPA00112</v>
          </cell>
          <cell r="G76">
            <v>480</v>
          </cell>
          <cell r="H76" t="str">
            <v>MM</v>
          </cell>
          <cell r="I76" t="str">
            <v>SL</v>
          </cell>
        </row>
        <row r="77">
          <cell r="C77" t="str">
            <v>30000014</v>
          </cell>
          <cell r="D77" t="str">
            <v>STDTI</v>
          </cell>
          <cell r="E77" t="str">
            <v>1999-03-20</v>
          </cell>
          <cell r="F77" t="str">
            <v>03TPA00509</v>
          </cell>
          <cell r="G77">
            <v>480</v>
          </cell>
          <cell r="H77" t="str">
            <v>MM</v>
          </cell>
          <cell r="I77" t="str">
            <v>SL</v>
          </cell>
        </row>
        <row r="78">
          <cell r="C78" t="str">
            <v>30000015</v>
          </cell>
          <cell r="D78" t="str">
            <v>STDTI</v>
          </cell>
          <cell r="E78" t="str">
            <v>1999-03-20</v>
          </cell>
          <cell r="F78" t="str">
            <v>03TPA00602</v>
          </cell>
          <cell r="G78">
            <v>480</v>
          </cell>
          <cell r="H78" t="str">
            <v>MM</v>
          </cell>
          <cell r="I78" t="str">
            <v>SL</v>
          </cell>
        </row>
        <row r="79">
          <cell r="C79" t="str">
            <v>30000016</v>
          </cell>
          <cell r="D79" t="str">
            <v>STDTI</v>
          </cell>
          <cell r="E79" t="str">
            <v>1999-03-20</v>
          </cell>
          <cell r="F79" t="str">
            <v>03CIN00901</v>
          </cell>
          <cell r="G79">
            <v>480</v>
          </cell>
          <cell r="H79" t="str">
            <v>MM</v>
          </cell>
          <cell r="I79" t="str">
            <v>SL</v>
          </cell>
        </row>
        <row r="80">
          <cell r="C80" t="str">
            <v>30000016</v>
          </cell>
          <cell r="D80" t="str">
            <v>STDTI</v>
          </cell>
          <cell r="E80" t="str">
            <v>1999-03-20</v>
          </cell>
          <cell r="F80" t="str">
            <v>03CIN00902</v>
          </cell>
          <cell r="G80">
            <v>480</v>
          </cell>
          <cell r="H80" t="str">
            <v>MM</v>
          </cell>
          <cell r="I80" t="str">
            <v>SL</v>
          </cell>
        </row>
        <row r="81">
          <cell r="C81" t="str">
            <v>30000017</v>
          </cell>
          <cell r="D81" t="str">
            <v>RCOTH</v>
          </cell>
          <cell r="E81" t="str">
            <v>1999-03-20</v>
          </cell>
          <cell r="F81" t="str">
            <v>03TPA00801</v>
          </cell>
          <cell r="G81">
            <v>480</v>
          </cell>
          <cell r="H81" t="str">
            <v>MM</v>
          </cell>
          <cell r="I81" t="str">
            <v>SL</v>
          </cell>
        </row>
        <row r="82">
          <cell r="C82" t="str">
            <v>30000018</v>
          </cell>
          <cell r="D82" t="str">
            <v>RCOTH</v>
          </cell>
          <cell r="E82" t="str">
            <v>1999-03-20</v>
          </cell>
          <cell r="F82" t="str">
            <v>03TPA00803</v>
          </cell>
          <cell r="G82">
            <v>480</v>
          </cell>
          <cell r="H82" t="str">
            <v>MM</v>
          </cell>
          <cell r="I82" t="str">
            <v>SL</v>
          </cell>
        </row>
        <row r="83">
          <cell r="C83" t="str">
            <v>30000019</v>
          </cell>
          <cell r="D83" t="str">
            <v>RCOTH</v>
          </cell>
          <cell r="E83" t="str">
            <v>1999-03-20</v>
          </cell>
          <cell r="F83" t="str">
            <v>03TPA00106</v>
          </cell>
          <cell r="G83">
            <v>480</v>
          </cell>
          <cell r="H83" t="str">
            <v>MM</v>
          </cell>
          <cell r="I83" t="str">
            <v>SL</v>
          </cell>
        </row>
        <row r="84">
          <cell r="C84" t="str">
            <v>30000020</v>
          </cell>
          <cell r="D84" t="str">
            <v>RCOTH</v>
          </cell>
          <cell r="E84" t="str">
            <v>1999-03-20</v>
          </cell>
          <cell r="F84" t="str">
            <v>03TPA01001</v>
          </cell>
          <cell r="G84">
            <v>480</v>
          </cell>
          <cell r="H84" t="str">
            <v>MM</v>
          </cell>
          <cell r="I84" t="str">
            <v>SL</v>
          </cell>
        </row>
        <row r="85">
          <cell r="C85" t="str">
            <v>30000021</v>
          </cell>
          <cell r="D85" t="str">
            <v>RCOTH</v>
          </cell>
          <cell r="E85" t="str">
            <v>1999-03-20</v>
          </cell>
          <cell r="F85" t="str">
            <v>03TPA00301</v>
          </cell>
          <cell r="G85">
            <v>480</v>
          </cell>
          <cell r="H85" t="str">
            <v>MM</v>
          </cell>
          <cell r="I85" t="str">
            <v>SL</v>
          </cell>
        </row>
        <row r="86">
          <cell r="C86" t="str">
            <v>30000022</v>
          </cell>
          <cell r="D86" t="str">
            <v>RCOTH</v>
          </cell>
          <cell r="E86" t="str">
            <v>1999-03-20</v>
          </cell>
          <cell r="F86" t="str">
            <v>03TPA00305</v>
          </cell>
          <cell r="G86">
            <v>480</v>
          </cell>
          <cell r="H86" t="str">
            <v>MM</v>
          </cell>
          <cell r="I86" t="str">
            <v>SL</v>
          </cell>
        </row>
        <row r="87">
          <cell r="C87" t="str">
            <v>30000023</v>
          </cell>
          <cell r="D87" t="str">
            <v>RCOTH</v>
          </cell>
          <cell r="E87" t="str">
            <v>1999-03-20</v>
          </cell>
          <cell r="F87" t="str">
            <v>03TPA00101</v>
          </cell>
          <cell r="G87">
            <v>480</v>
          </cell>
          <cell r="H87" t="str">
            <v>MM</v>
          </cell>
          <cell r="I87" t="str">
            <v>SL</v>
          </cell>
        </row>
        <row r="88">
          <cell r="C88" t="str">
            <v>30000024</v>
          </cell>
          <cell r="D88" t="str">
            <v>RCOTH</v>
          </cell>
          <cell r="E88" t="str">
            <v>1999-03-20</v>
          </cell>
          <cell r="F88" t="str">
            <v>03TPA00102</v>
          </cell>
          <cell r="G88">
            <v>480</v>
          </cell>
          <cell r="H88" t="str">
            <v>MM</v>
          </cell>
          <cell r="I88" t="str">
            <v>SL</v>
          </cell>
        </row>
        <row r="89">
          <cell r="C89" t="str">
            <v>30000025</v>
          </cell>
          <cell r="D89" t="str">
            <v>RCOTH</v>
          </cell>
          <cell r="E89" t="str">
            <v>1999-03-20</v>
          </cell>
          <cell r="F89" t="str">
            <v>03TPA00104</v>
          </cell>
          <cell r="G89">
            <v>480</v>
          </cell>
          <cell r="H89" t="str">
            <v>MM</v>
          </cell>
          <cell r="I89" t="str">
            <v>SL</v>
          </cell>
        </row>
        <row r="90">
          <cell r="C90" t="str">
            <v>30000026</v>
          </cell>
          <cell r="D90" t="str">
            <v>RCOTH</v>
          </cell>
          <cell r="E90" t="str">
            <v>1999-03-20</v>
          </cell>
          <cell r="F90" t="str">
            <v>03TPA00105</v>
          </cell>
          <cell r="G90">
            <v>480</v>
          </cell>
          <cell r="H90" t="str">
            <v>MM</v>
          </cell>
          <cell r="I90" t="str">
            <v>SL</v>
          </cell>
        </row>
        <row r="91">
          <cell r="C91" t="str">
            <v>30000027</v>
          </cell>
          <cell r="D91" t="str">
            <v>RCOTH</v>
          </cell>
          <cell r="E91" t="str">
            <v>1999-03-20</v>
          </cell>
          <cell r="F91" t="str">
            <v>03TPA01008</v>
          </cell>
          <cell r="G91">
            <v>480</v>
          </cell>
          <cell r="H91" t="str">
            <v>MM</v>
          </cell>
          <cell r="I91" t="str">
            <v>SL</v>
          </cell>
        </row>
        <row r="92">
          <cell r="C92" t="str">
            <v>30000028</v>
          </cell>
          <cell r="D92" t="str">
            <v>RCOTH</v>
          </cell>
          <cell r="E92" t="str">
            <v>1999-03-20</v>
          </cell>
          <cell r="F92" t="str">
            <v>03TPA00107</v>
          </cell>
          <cell r="G92">
            <v>480</v>
          </cell>
          <cell r="H92" t="str">
            <v>MM</v>
          </cell>
          <cell r="I92" t="str">
            <v>SL</v>
          </cell>
        </row>
        <row r="93">
          <cell r="C93" t="str">
            <v>30000029</v>
          </cell>
          <cell r="D93" t="str">
            <v>RCOTH</v>
          </cell>
          <cell r="E93" t="str">
            <v>1999-03-20</v>
          </cell>
          <cell r="F93" t="str">
            <v>03TPA01009</v>
          </cell>
          <cell r="G93">
            <v>480</v>
          </cell>
          <cell r="H93" t="str">
            <v>MM</v>
          </cell>
          <cell r="I93" t="str">
            <v>SL</v>
          </cell>
        </row>
        <row r="94">
          <cell r="C94" t="str">
            <v>30000030</v>
          </cell>
          <cell r="D94" t="str">
            <v>RCOTH</v>
          </cell>
          <cell r="E94" t="str">
            <v>1999-03-20</v>
          </cell>
          <cell r="F94" t="str">
            <v>03TPA00110</v>
          </cell>
          <cell r="G94">
            <v>480</v>
          </cell>
          <cell r="H94" t="str">
            <v>MM</v>
          </cell>
          <cell r="I94" t="str">
            <v>SL</v>
          </cell>
        </row>
        <row r="95">
          <cell r="C95" t="str">
            <v>30000031</v>
          </cell>
          <cell r="D95" t="str">
            <v>RCOTH</v>
          </cell>
          <cell r="E95" t="str">
            <v>1999-03-20</v>
          </cell>
          <cell r="F95" t="str">
            <v>03TPA00111</v>
          </cell>
          <cell r="G95">
            <v>480</v>
          </cell>
          <cell r="H95" t="str">
            <v>MM</v>
          </cell>
          <cell r="I95" t="str">
            <v>SL</v>
          </cell>
        </row>
        <row r="96">
          <cell r="C96" t="str">
            <v>30000032</v>
          </cell>
          <cell r="D96" t="str">
            <v>RCOTH</v>
          </cell>
          <cell r="E96" t="str">
            <v>1999-03-20</v>
          </cell>
          <cell r="F96" t="str">
            <v>03TPA00112</v>
          </cell>
          <cell r="G96">
            <v>480</v>
          </cell>
          <cell r="H96" t="str">
            <v>MM</v>
          </cell>
          <cell r="I96" t="str">
            <v>SL</v>
          </cell>
        </row>
        <row r="97">
          <cell r="C97" t="str">
            <v>30000033</v>
          </cell>
          <cell r="D97" t="str">
            <v>RCOTH</v>
          </cell>
          <cell r="E97" t="str">
            <v>1999-03-20</v>
          </cell>
          <cell r="F97" t="str">
            <v>03TPA00113</v>
          </cell>
          <cell r="G97">
            <v>480</v>
          </cell>
          <cell r="H97" t="str">
            <v>MM</v>
          </cell>
          <cell r="I97" t="str">
            <v>SL</v>
          </cell>
        </row>
        <row r="98">
          <cell r="C98" t="str">
            <v>30000034</v>
          </cell>
          <cell r="D98" t="str">
            <v>RCOTH</v>
          </cell>
          <cell r="E98" t="str">
            <v>1999-03-20</v>
          </cell>
          <cell r="F98" t="str">
            <v>03TPA00114</v>
          </cell>
          <cell r="G98">
            <v>480</v>
          </cell>
          <cell r="H98" t="str">
            <v>MM</v>
          </cell>
          <cell r="I98" t="str">
            <v>SL</v>
          </cell>
        </row>
        <row r="99">
          <cell r="C99" t="str">
            <v>30000035</v>
          </cell>
          <cell r="D99" t="str">
            <v>RCOTH</v>
          </cell>
          <cell r="E99" t="str">
            <v>1999-03-20</v>
          </cell>
          <cell r="F99" t="str">
            <v>03TPA00502</v>
          </cell>
          <cell r="G99">
            <v>480</v>
          </cell>
          <cell r="H99" t="str">
            <v>MM</v>
          </cell>
          <cell r="I99" t="str">
            <v>SL</v>
          </cell>
        </row>
        <row r="100">
          <cell r="C100" t="str">
            <v>30000036</v>
          </cell>
          <cell r="D100" t="str">
            <v>RCOTH</v>
          </cell>
          <cell r="E100" t="str">
            <v>1999-03-20</v>
          </cell>
          <cell r="F100" t="str">
            <v>03TPA00503</v>
          </cell>
          <cell r="G100">
            <v>480</v>
          </cell>
          <cell r="H100" t="str">
            <v>MM</v>
          </cell>
          <cell r="I100" t="str">
            <v>SL</v>
          </cell>
        </row>
        <row r="101">
          <cell r="C101" t="str">
            <v>30000037</v>
          </cell>
          <cell r="D101" t="str">
            <v>RCOTH</v>
          </cell>
          <cell r="E101" t="str">
            <v>1999-03-20</v>
          </cell>
          <cell r="F101" t="str">
            <v>03TPA00504</v>
          </cell>
          <cell r="G101">
            <v>480</v>
          </cell>
          <cell r="H101" t="str">
            <v>MM</v>
          </cell>
          <cell r="I101" t="str">
            <v>SL</v>
          </cell>
        </row>
        <row r="102">
          <cell r="C102" t="str">
            <v>30000038</v>
          </cell>
          <cell r="D102" t="str">
            <v>RCOTH</v>
          </cell>
          <cell r="E102" t="str">
            <v>1999-03-20</v>
          </cell>
          <cell r="F102" t="str">
            <v>03TPA00505</v>
          </cell>
          <cell r="G102">
            <v>480</v>
          </cell>
          <cell r="H102" t="str">
            <v>MM</v>
          </cell>
          <cell r="I102" t="str">
            <v>SL</v>
          </cell>
        </row>
        <row r="103">
          <cell r="C103" t="str">
            <v>30000039</v>
          </cell>
          <cell r="D103" t="str">
            <v>RCOTH</v>
          </cell>
          <cell r="E103" t="str">
            <v>1999-03-20</v>
          </cell>
          <cell r="F103" t="str">
            <v>03TPA00509</v>
          </cell>
          <cell r="G103">
            <v>480</v>
          </cell>
          <cell r="H103" t="str">
            <v>MM</v>
          </cell>
          <cell r="I103" t="str">
            <v>SL</v>
          </cell>
        </row>
        <row r="104">
          <cell r="C104" t="str">
            <v>30000040</v>
          </cell>
          <cell r="D104" t="str">
            <v>RCOTH</v>
          </cell>
          <cell r="E104" t="str">
            <v>1999-03-20</v>
          </cell>
          <cell r="F104" t="str">
            <v>03TPA00510</v>
          </cell>
          <cell r="G104">
            <v>480</v>
          </cell>
          <cell r="H104" t="str">
            <v>MM</v>
          </cell>
          <cell r="I104" t="str">
            <v>SL</v>
          </cell>
        </row>
        <row r="105">
          <cell r="C105" t="str">
            <v>30000041</v>
          </cell>
          <cell r="D105" t="str">
            <v>RCOTH</v>
          </cell>
          <cell r="E105" t="str">
            <v>1999-03-20</v>
          </cell>
          <cell r="F105" t="str">
            <v>03TPA00511</v>
          </cell>
          <cell r="G105">
            <v>480</v>
          </cell>
          <cell r="H105" t="str">
            <v>MM</v>
          </cell>
          <cell r="I105" t="str">
            <v>SL</v>
          </cell>
        </row>
        <row r="106">
          <cell r="C106" t="str">
            <v>30000042</v>
          </cell>
          <cell r="D106" t="str">
            <v>RCOTH</v>
          </cell>
          <cell r="E106" t="str">
            <v>1999-03-20</v>
          </cell>
          <cell r="F106" t="str">
            <v>03TPA00512</v>
          </cell>
          <cell r="G106">
            <v>480</v>
          </cell>
          <cell r="H106" t="str">
            <v>MM</v>
          </cell>
          <cell r="I106" t="str">
            <v>SL</v>
          </cell>
        </row>
        <row r="107">
          <cell r="C107" t="str">
            <v>30000043</v>
          </cell>
          <cell r="D107" t="str">
            <v>RCOTH</v>
          </cell>
          <cell r="E107" t="str">
            <v>1999-03-20</v>
          </cell>
          <cell r="F107" t="str">
            <v>03TPA00513</v>
          </cell>
          <cell r="G107">
            <v>480</v>
          </cell>
          <cell r="H107" t="str">
            <v>MM</v>
          </cell>
          <cell r="I107" t="str">
            <v>SL</v>
          </cell>
        </row>
        <row r="108">
          <cell r="C108" t="str">
            <v>30000044</v>
          </cell>
          <cell r="D108" t="str">
            <v>RCOTH</v>
          </cell>
          <cell r="E108" t="str">
            <v>1999-03-20</v>
          </cell>
          <cell r="F108" t="str">
            <v>03TPA00515</v>
          </cell>
          <cell r="G108">
            <v>480</v>
          </cell>
          <cell r="H108" t="str">
            <v>MM</v>
          </cell>
          <cell r="I108" t="str">
            <v>SL</v>
          </cell>
        </row>
        <row r="109">
          <cell r="C109" t="str">
            <v>30000045</v>
          </cell>
          <cell r="D109" t="str">
            <v>RCOTH</v>
          </cell>
          <cell r="E109" t="str">
            <v>1999-03-20</v>
          </cell>
          <cell r="F109" t="str">
            <v>03TPA00516</v>
          </cell>
          <cell r="G109">
            <v>480</v>
          </cell>
          <cell r="H109" t="str">
            <v>MM</v>
          </cell>
          <cell r="I109" t="str">
            <v>SL</v>
          </cell>
        </row>
        <row r="110">
          <cell r="C110" t="str">
            <v>30000046</v>
          </cell>
          <cell r="D110" t="str">
            <v>RCOTH</v>
          </cell>
          <cell r="E110" t="str">
            <v>1999-03-20</v>
          </cell>
          <cell r="F110" t="str">
            <v>03TPA00601</v>
          </cell>
          <cell r="G110">
            <v>480</v>
          </cell>
          <cell r="H110" t="str">
            <v>MM</v>
          </cell>
          <cell r="I110" t="str">
            <v>SL</v>
          </cell>
        </row>
        <row r="111">
          <cell r="C111" t="str">
            <v>30000047</v>
          </cell>
          <cell r="D111" t="str">
            <v>RCOTH</v>
          </cell>
          <cell r="E111" t="str">
            <v>1999-03-20</v>
          </cell>
          <cell r="F111" t="str">
            <v>03TPA00602</v>
          </cell>
          <cell r="G111">
            <v>480</v>
          </cell>
          <cell r="H111" t="str">
            <v>MM</v>
          </cell>
          <cell r="I111" t="str">
            <v>SL</v>
          </cell>
        </row>
        <row r="112">
          <cell r="C112" t="str">
            <v>30000048</v>
          </cell>
          <cell r="D112" t="str">
            <v>RCOTH</v>
          </cell>
          <cell r="E112" t="str">
            <v>1999-03-20</v>
          </cell>
          <cell r="F112" t="str">
            <v>03TPA00701</v>
          </cell>
          <cell r="G112">
            <v>480</v>
          </cell>
          <cell r="H112" t="str">
            <v>MM</v>
          </cell>
          <cell r="I112" t="str">
            <v>SL</v>
          </cell>
        </row>
        <row r="113">
          <cell r="C113" t="str">
            <v>30000049</v>
          </cell>
          <cell r="D113" t="str">
            <v>RCOTH</v>
          </cell>
          <cell r="E113" t="str">
            <v>1999-03-20</v>
          </cell>
          <cell r="F113" t="str">
            <v>03TPA00702</v>
          </cell>
          <cell r="G113">
            <v>480</v>
          </cell>
          <cell r="H113" t="str">
            <v>MM</v>
          </cell>
          <cell r="I113" t="str">
            <v>SL</v>
          </cell>
        </row>
        <row r="114">
          <cell r="C114" t="str">
            <v>30000050</v>
          </cell>
          <cell r="D114" t="str">
            <v>RCOTH</v>
          </cell>
          <cell r="E114" t="str">
            <v>1999-03-20</v>
          </cell>
          <cell r="F114" t="str">
            <v>03TPA00703</v>
          </cell>
          <cell r="G114">
            <v>480</v>
          </cell>
          <cell r="H114" t="str">
            <v>MM</v>
          </cell>
          <cell r="I114" t="str">
            <v>SL</v>
          </cell>
        </row>
        <row r="115">
          <cell r="C115" t="str">
            <v>30000051</v>
          </cell>
          <cell r="D115" t="str">
            <v>RCOTH</v>
          </cell>
          <cell r="E115" t="str">
            <v>1999-03-20</v>
          </cell>
          <cell r="F115" t="str">
            <v>03TPA00704</v>
          </cell>
          <cell r="G115">
            <v>480</v>
          </cell>
          <cell r="H115" t="str">
            <v>MM</v>
          </cell>
          <cell r="I115" t="str">
            <v>SL</v>
          </cell>
        </row>
        <row r="116">
          <cell r="C116" t="str">
            <v>30000052</v>
          </cell>
          <cell r="D116" t="str">
            <v>RCOTH</v>
          </cell>
          <cell r="E116" t="str">
            <v>1999-03-20</v>
          </cell>
          <cell r="F116" t="str">
            <v>03ORL00106</v>
          </cell>
          <cell r="G116">
            <v>480</v>
          </cell>
          <cell r="H116" t="str">
            <v>MM</v>
          </cell>
          <cell r="I116" t="str">
            <v>SL</v>
          </cell>
        </row>
        <row r="117">
          <cell r="C117" t="str">
            <v>30000053</v>
          </cell>
          <cell r="D117" t="str">
            <v>RCOTH</v>
          </cell>
          <cell r="E117" t="str">
            <v>1999-03-20</v>
          </cell>
          <cell r="F117" t="str">
            <v>03BRC00401</v>
          </cell>
          <cell r="G117">
            <v>480</v>
          </cell>
          <cell r="H117" t="str">
            <v>MM</v>
          </cell>
          <cell r="I117" t="str">
            <v>SL</v>
          </cell>
        </row>
        <row r="118">
          <cell r="C118" t="str">
            <v>30000054</v>
          </cell>
          <cell r="D118" t="str">
            <v>RCOTH</v>
          </cell>
          <cell r="E118" t="str">
            <v>1999-03-20</v>
          </cell>
          <cell r="F118" t="str">
            <v>03BRC00301</v>
          </cell>
          <cell r="G118">
            <v>480</v>
          </cell>
          <cell r="H118" t="str">
            <v>MM</v>
          </cell>
          <cell r="I118" t="str">
            <v>SL</v>
          </cell>
        </row>
        <row r="119">
          <cell r="C119" t="str">
            <v>30000055</v>
          </cell>
          <cell r="D119" t="str">
            <v>RCOTH</v>
          </cell>
          <cell r="E119" t="str">
            <v>1999-03-20</v>
          </cell>
          <cell r="F119" t="str">
            <v>03NNJ00401</v>
          </cell>
          <cell r="G119">
            <v>480</v>
          </cell>
          <cell r="H119" t="str">
            <v>MM</v>
          </cell>
          <cell r="I119" t="str">
            <v>SL</v>
          </cell>
        </row>
        <row r="120">
          <cell r="C120" t="str">
            <v>30000055</v>
          </cell>
          <cell r="D120" t="str">
            <v>RCOTH</v>
          </cell>
          <cell r="E120" t="str">
            <v>1999-03-20</v>
          </cell>
          <cell r="F120" t="str">
            <v>03NNJ00402</v>
          </cell>
          <cell r="G120">
            <v>480</v>
          </cell>
          <cell r="H120" t="str">
            <v>MM</v>
          </cell>
          <cell r="I120" t="str">
            <v>SL</v>
          </cell>
        </row>
        <row r="121">
          <cell r="C121" t="str">
            <v>30000056</v>
          </cell>
          <cell r="D121" t="str">
            <v>STDTI</v>
          </cell>
          <cell r="E121" t="str">
            <v>1999-03-20</v>
          </cell>
          <cell r="F121" t="str">
            <v>03TPA00701</v>
          </cell>
          <cell r="G121">
            <v>480</v>
          </cell>
          <cell r="H121" t="str">
            <v>MM</v>
          </cell>
          <cell r="I121" t="str">
            <v>SL</v>
          </cell>
        </row>
        <row r="122">
          <cell r="C122" t="str">
            <v>30000057</v>
          </cell>
          <cell r="D122" t="str">
            <v>RCOTH</v>
          </cell>
          <cell r="E122" t="str">
            <v>1999-03-20</v>
          </cell>
          <cell r="F122" t="str">
            <v>03CIN01004</v>
          </cell>
          <cell r="G122">
            <v>480</v>
          </cell>
          <cell r="H122" t="str">
            <v>MM</v>
          </cell>
          <cell r="I122" t="str">
            <v>SL</v>
          </cell>
        </row>
        <row r="123">
          <cell r="C123" t="str">
            <v>30000058</v>
          </cell>
          <cell r="D123" t="str">
            <v>STDTI</v>
          </cell>
          <cell r="E123" t="str">
            <v>1999-03-20</v>
          </cell>
          <cell r="F123" t="str">
            <v>03CIN01004</v>
          </cell>
          <cell r="G123">
            <v>480</v>
          </cell>
          <cell r="H123" t="str">
            <v>MM</v>
          </cell>
          <cell r="I123" t="str">
            <v>SL</v>
          </cell>
        </row>
        <row r="124">
          <cell r="C124" t="str">
            <v>30000059</v>
          </cell>
          <cell r="D124" t="str">
            <v>LAND</v>
          </cell>
          <cell r="E124" t="str">
            <v>1998-01-05</v>
          </cell>
          <cell r="F124" t="str">
            <v>03DAL01708</v>
          </cell>
          <cell r="G124">
            <v>12</v>
          </cell>
          <cell r="H124" t="str">
            <v>MM</v>
          </cell>
          <cell r="I124" t="str">
            <v>SL</v>
          </cell>
        </row>
        <row r="125">
          <cell r="C125" t="str">
            <v>30000060</v>
          </cell>
          <cell r="D125" t="str">
            <v>BLDG</v>
          </cell>
          <cell r="E125" t="str">
            <v>1998-01-05</v>
          </cell>
          <cell r="F125" t="str">
            <v>03DAL01708</v>
          </cell>
          <cell r="G125">
            <v>480</v>
          </cell>
          <cell r="H125" t="str">
            <v>MM</v>
          </cell>
          <cell r="I125" t="str">
            <v>SL</v>
          </cell>
        </row>
        <row r="126">
          <cell r="C126" t="str">
            <v>30000061</v>
          </cell>
          <cell r="D126" t="str">
            <v>LAND</v>
          </cell>
          <cell r="E126" t="str">
            <v>1998-01-23</v>
          </cell>
          <cell r="F126" t="str">
            <v>03DAL01707</v>
          </cell>
          <cell r="G126">
            <v>12</v>
          </cell>
          <cell r="H126" t="str">
            <v>MM</v>
          </cell>
          <cell r="I126" t="str">
            <v>SL</v>
          </cell>
        </row>
        <row r="127">
          <cell r="C127" t="str">
            <v>30000062</v>
          </cell>
          <cell r="D127" t="str">
            <v>BLDG</v>
          </cell>
          <cell r="E127" t="str">
            <v>1998-01-23</v>
          </cell>
          <cell r="F127" t="str">
            <v>03DAL01707</v>
          </cell>
          <cell r="G127">
            <v>480</v>
          </cell>
          <cell r="H127" t="str">
            <v>MM</v>
          </cell>
          <cell r="I127" t="str">
            <v>SL</v>
          </cell>
        </row>
        <row r="128">
          <cell r="C128" t="str">
            <v>30000063</v>
          </cell>
          <cell r="D128" t="str">
            <v>BLDG</v>
          </cell>
          <cell r="E128" t="str">
            <v>1992-05-01</v>
          </cell>
          <cell r="F128" t="str">
            <v>03ORL00106</v>
          </cell>
          <cell r="G128">
            <v>378</v>
          </cell>
          <cell r="H128" t="str">
            <v>MM</v>
          </cell>
          <cell r="I128" t="str">
            <v>SC</v>
          </cell>
        </row>
        <row r="129">
          <cell r="C129" t="str">
            <v>30000064</v>
          </cell>
          <cell r="D129" t="str">
            <v>BLDG</v>
          </cell>
          <cell r="E129" t="str">
            <v>1994-01-01</v>
          </cell>
          <cell r="F129" t="str">
            <v>03ORL00106</v>
          </cell>
          <cell r="G129">
            <v>468</v>
          </cell>
          <cell r="H129" t="str">
            <v>MM</v>
          </cell>
          <cell r="I129" t="str">
            <v>SL</v>
          </cell>
        </row>
        <row r="130">
          <cell r="C130" t="str">
            <v>30000065</v>
          </cell>
          <cell r="D130" t="str">
            <v>BLDG</v>
          </cell>
          <cell r="E130" t="str">
            <v>1993-09-30</v>
          </cell>
          <cell r="F130" t="str">
            <v>03ORL00106</v>
          </cell>
          <cell r="G130">
            <v>468</v>
          </cell>
          <cell r="H130" t="str">
            <v>MM</v>
          </cell>
          <cell r="I130" t="str">
            <v>SL</v>
          </cell>
        </row>
        <row r="131">
          <cell r="C131" t="str">
            <v>30000066</v>
          </cell>
          <cell r="D131" t="str">
            <v>BLDG</v>
          </cell>
          <cell r="E131" t="str">
            <v>1994-03-01</v>
          </cell>
          <cell r="F131" t="str">
            <v>03ORL00106</v>
          </cell>
          <cell r="G131">
            <v>468</v>
          </cell>
          <cell r="H131" t="str">
            <v>MM</v>
          </cell>
          <cell r="I131" t="str">
            <v>SL</v>
          </cell>
        </row>
        <row r="132">
          <cell r="C132" t="str">
            <v>30000067</v>
          </cell>
          <cell r="D132" t="str">
            <v>BLDG</v>
          </cell>
          <cell r="E132" t="str">
            <v>1993-07-30</v>
          </cell>
          <cell r="F132" t="str">
            <v>03ORL00106</v>
          </cell>
          <cell r="G132">
            <v>468</v>
          </cell>
          <cell r="H132" t="str">
            <v>MM</v>
          </cell>
          <cell r="I132" t="str">
            <v>SL</v>
          </cell>
        </row>
        <row r="133">
          <cell r="C133" t="str">
            <v>30000068</v>
          </cell>
          <cell r="D133" t="str">
            <v>BLDG</v>
          </cell>
          <cell r="E133" t="str">
            <v>1994-08-18</v>
          </cell>
          <cell r="F133" t="str">
            <v>03ORL00106</v>
          </cell>
          <cell r="G133">
            <v>468</v>
          </cell>
          <cell r="H133" t="str">
            <v>MM</v>
          </cell>
          <cell r="I133" t="str">
            <v>SL</v>
          </cell>
        </row>
        <row r="134">
          <cell r="C134" t="str">
            <v>30000069</v>
          </cell>
          <cell r="D134" t="str">
            <v>LAND</v>
          </cell>
          <cell r="E134" t="str">
            <v>1989-01-02</v>
          </cell>
          <cell r="F134" t="str">
            <v>03TPA00509</v>
          </cell>
          <cell r="G134">
            <v>1</v>
          </cell>
          <cell r="H134" t="str">
            <v>MM</v>
          </cell>
          <cell r="I134" t="str">
            <v>SL</v>
          </cell>
        </row>
        <row r="135">
          <cell r="C135" t="str">
            <v>30000070</v>
          </cell>
          <cell r="D135" t="str">
            <v>LAND</v>
          </cell>
          <cell r="E135" t="str">
            <v>1984-07-31</v>
          </cell>
          <cell r="F135" t="str">
            <v>03TPA00509</v>
          </cell>
          <cell r="G135">
            <v>1</v>
          </cell>
          <cell r="H135" t="str">
            <v>MM</v>
          </cell>
          <cell r="I135" t="str">
            <v>SL</v>
          </cell>
        </row>
        <row r="136">
          <cell r="C136" t="str">
            <v>30000071</v>
          </cell>
          <cell r="D136" t="str">
            <v>BLDG</v>
          </cell>
          <cell r="E136" t="str">
            <v>1993-09-30</v>
          </cell>
          <cell r="F136" t="str">
            <v>03TPA00509</v>
          </cell>
          <cell r="G136">
            <v>468</v>
          </cell>
          <cell r="H136" t="str">
            <v>MM</v>
          </cell>
          <cell r="I136" t="str">
            <v>SL</v>
          </cell>
        </row>
        <row r="137">
          <cell r="C137" t="str">
            <v>30000072</v>
          </cell>
          <cell r="D137" t="str">
            <v>BLDG</v>
          </cell>
          <cell r="E137" t="str">
            <v>1989-03-21</v>
          </cell>
          <cell r="F137" t="str">
            <v>03TPA00509</v>
          </cell>
          <cell r="G137">
            <v>378</v>
          </cell>
          <cell r="H137" t="str">
            <v>MM</v>
          </cell>
          <cell r="I137" t="str">
            <v>SC</v>
          </cell>
        </row>
        <row r="138">
          <cell r="C138" t="str">
            <v>30000073</v>
          </cell>
          <cell r="D138" t="str">
            <v>BLDG</v>
          </cell>
          <cell r="E138" t="str">
            <v>1989-03-21</v>
          </cell>
          <cell r="F138" t="str">
            <v>03TPA00509</v>
          </cell>
          <cell r="G138">
            <v>378</v>
          </cell>
          <cell r="H138" t="str">
            <v>MM</v>
          </cell>
          <cell r="I138" t="str">
            <v>SC</v>
          </cell>
        </row>
        <row r="139">
          <cell r="C139" t="str">
            <v>30000074</v>
          </cell>
          <cell r="D139" t="str">
            <v>BLDG</v>
          </cell>
          <cell r="E139" t="str">
            <v>1989-01-02</v>
          </cell>
          <cell r="F139" t="str">
            <v>03TPA00509</v>
          </cell>
          <cell r="G139">
            <v>378</v>
          </cell>
          <cell r="H139" t="str">
            <v>MM</v>
          </cell>
          <cell r="I139" t="str">
            <v>SC</v>
          </cell>
        </row>
        <row r="140">
          <cell r="C140" t="str">
            <v>30000075</v>
          </cell>
          <cell r="D140" t="str">
            <v>BLDG</v>
          </cell>
          <cell r="E140" t="str">
            <v>1989-01-02</v>
          </cell>
          <cell r="F140" t="str">
            <v>03TPA00509</v>
          </cell>
          <cell r="G140">
            <v>378</v>
          </cell>
          <cell r="H140" t="str">
            <v>MM</v>
          </cell>
          <cell r="I140" t="str">
            <v>SC</v>
          </cell>
        </row>
        <row r="141">
          <cell r="C141" t="str">
            <v>30000076</v>
          </cell>
          <cell r="D141" t="str">
            <v>BLDG</v>
          </cell>
          <cell r="E141" t="str">
            <v>1984-07-31</v>
          </cell>
          <cell r="F141" t="str">
            <v>03TPA00509</v>
          </cell>
          <cell r="G141">
            <v>228</v>
          </cell>
          <cell r="H141" t="str">
            <v>MM</v>
          </cell>
          <cell r="I141" t="str">
            <v>SL</v>
          </cell>
        </row>
        <row r="142">
          <cell r="C142" t="str">
            <v>30000077</v>
          </cell>
          <cell r="D142" t="str">
            <v>BLDG</v>
          </cell>
          <cell r="E142" t="str">
            <v>1990-05-31</v>
          </cell>
          <cell r="F142" t="str">
            <v>03TPA00509</v>
          </cell>
          <cell r="G142">
            <v>378</v>
          </cell>
          <cell r="H142" t="str">
            <v>MM</v>
          </cell>
          <cell r="I142" t="str">
            <v>SC</v>
          </cell>
        </row>
        <row r="143">
          <cell r="C143" t="str">
            <v>30000078</v>
          </cell>
          <cell r="D143" t="str">
            <v>BLDG</v>
          </cell>
          <cell r="E143" t="str">
            <v>1990-05-31</v>
          </cell>
          <cell r="F143" t="str">
            <v>03TPA00509</v>
          </cell>
          <cell r="G143">
            <v>378</v>
          </cell>
          <cell r="H143" t="str">
            <v>MM</v>
          </cell>
          <cell r="I143" t="str">
            <v>SC</v>
          </cell>
        </row>
        <row r="144">
          <cell r="C144" t="str">
            <v>30000079</v>
          </cell>
          <cell r="D144" t="str">
            <v>BLDG</v>
          </cell>
          <cell r="E144" t="str">
            <v>1990-05-31</v>
          </cell>
          <cell r="F144" t="str">
            <v>03TPA00509</v>
          </cell>
          <cell r="G144">
            <v>378</v>
          </cell>
          <cell r="H144" t="str">
            <v>MM</v>
          </cell>
          <cell r="I144" t="str">
            <v>SC</v>
          </cell>
        </row>
        <row r="145">
          <cell r="C145" t="str">
            <v>30000080</v>
          </cell>
          <cell r="D145" t="str">
            <v>BLDG</v>
          </cell>
          <cell r="E145" t="str">
            <v>1990-05-31</v>
          </cell>
          <cell r="F145" t="str">
            <v>03TPA00509</v>
          </cell>
          <cell r="G145">
            <v>378</v>
          </cell>
          <cell r="H145" t="str">
            <v>MM</v>
          </cell>
          <cell r="I145" t="str">
            <v>SC</v>
          </cell>
        </row>
        <row r="146">
          <cell r="C146" t="str">
            <v>30000081</v>
          </cell>
          <cell r="D146" t="str">
            <v>BLDG</v>
          </cell>
          <cell r="E146" t="str">
            <v>1989-06-20</v>
          </cell>
          <cell r="F146" t="str">
            <v>03TPA00509</v>
          </cell>
          <cell r="G146">
            <v>378</v>
          </cell>
          <cell r="H146" t="str">
            <v>MM</v>
          </cell>
          <cell r="I146" t="str">
            <v>SC</v>
          </cell>
        </row>
        <row r="147">
          <cell r="C147" t="str">
            <v>30000082</v>
          </cell>
          <cell r="D147" t="str">
            <v>BLDG</v>
          </cell>
          <cell r="E147" t="str">
            <v>1989-06-20</v>
          </cell>
          <cell r="F147" t="str">
            <v>03TPA00509</v>
          </cell>
          <cell r="G147">
            <v>378</v>
          </cell>
          <cell r="H147" t="str">
            <v>MM</v>
          </cell>
          <cell r="I147" t="str">
            <v>SC</v>
          </cell>
        </row>
        <row r="148">
          <cell r="C148" t="str">
            <v>30000083</v>
          </cell>
          <cell r="D148" t="str">
            <v>BLDG</v>
          </cell>
          <cell r="E148" t="str">
            <v>1990-03-06</v>
          </cell>
          <cell r="F148" t="str">
            <v>03TPA00509</v>
          </cell>
          <cell r="G148">
            <v>378</v>
          </cell>
          <cell r="H148" t="str">
            <v>MM</v>
          </cell>
          <cell r="I148" t="str">
            <v>SC</v>
          </cell>
        </row>
        <row r="149">
          <cell r="C149" t="str">
            <v>30000084</v>
          </cell>
          <cell r="D149" t="str">
            <v>BLDG</v>
          </cell>
          <cell r="E149" t="str">
            <v>1989-10-17</v>
          </cell>
          <cell r="F149" t="str">
            <v>03TPA00509</v>
          </cell>
          <cell r="G149">
            <v>378</v>
          </cell>
          <cell r="H149" t="str">
            <v>MM</v>
          </cell>
          <cell r="I149" t="str">
            <v>SC</v>
          </cell>
        </row>
        <row r="150">
          <cell r="C150" t="str">
            <v>30000085</v>
          </cell>
          <cell r="D150" t="str">
            <v>BLDG</v>
          </cell>
          <cell r="E150" t="str">
            <v>1990-03-06</v>
          </cell>
          <cell r="F150" t="str">
            <v>03TPA00509</v>
          </cell>
          <cell r="G150">
            <v>378</v>
          </cell>
          <cell r="H150" t="str">
            <v>MM</v>
          </cell>
          <cell r="I150" t="str">
            <v>SC</v>
          </cell>
        </row>
        <row r="151">
          <cell r="C151" t="str">
            <v>30000086</v>
          </cell>
          <cell r="D151" t="str">
            <v>BLDG</v>
          </cell>
          <cell r="E151" t="str">
            <v>1989-10-17</v>
          </cell>
          <cell r="F151" t="str">
            <v>03TPA00509</v>
          </cell>
          <cell r="G151">
            <v>378</v>
          </cell>
          <cell r="H151" t="str">
            <v>MM</v>
          </cell>
          <cell r="I151" t="str">
            <v>SC</v>
          </cell>
        </row>
        <row r="152">
          <cell r="C152" t="str">
            <v>30000087</v>
          </cell>
          <cell r="D152" t="str">
            <v>BLDG</v>
          </cell>
          <cell r="E152" t="str">
            <v>1989-04-30</v>
          </cell>
          <cell r="F152" t="str">
            <v>03TPA00509</v>
          </cell>
          <cell r="G152">
            <v>378</v>
          </cell>
          <cell r="H152" t="str">
            <v>MM</v>
          </cell>
          <cell r="I152" t="str">
            <v>SC</v>
          </cell>
        </row>
        <row r="153">
          <cell r="C153" t="str">
            <v>30000088</v>
          </cell>
          <cell r="D153" t="str">
            <v>BLDG</v>
          </cell>
          <cell r="E153" t="str">
            <v>1989-06-20</v>
          </cell>
          <cell r="F153" t="str">
            <v>03TPA00509</v>
          </cell>
          <cell r="G153">
            <v>378</v>
          </cell>
          <cell r="H153" t="str">
            <v>MM</v>
          </cell>
          <cell r="I153" t="str">
            <v>SC</v>
          </cell>
        </row>
        <row r="154">
          <cell r="C154" t="str">
            <v>30000089</v>
          </cell>
          <cell r="D154" t="str">
            <v>BLDG</v>
          </cell>
          <cell r="E154" t="str">
            <v>1989-04-30</v>
          </cell>
          <cell r="F154" t="str">
            <v>03TPA00509</v>
          </cell>
          <cell r="G154">
            <v>378</v>
          </cell>
          <cell r="H154" t="str">
            <v>MM</v>
          </cell>
          <cell r="I154" t="str">
            <v>SC</v>
          </cell>
        </row>
        <row r="155">
          <cell r="C155" t="str">
            <v>30000090</v>
          </cell>
          <cell r="D155" t="str">
            <v>BLDG</v>
          </cell>
          <cell r="E155" t="str">
            <v>1989-06-20</v>
          </cell>
          <cell r="F155" t="str">
            <v>03TPA00509</v>
          </cell>
          <cell r="G155">
            <v>378</v>
          </cell>
          <cell r="H155" t="str">
            <v>MM</v>
          </cell>
          <cell r="I155" t="str">
            <v>SC</v>
          </cell>
        </row>
        <row r="156">
          <cell r="C156" t="str">
            <v>30000091</v>
          </cell>
          <cell r="D156" t="str">
            <v>BLDG</v>
          </cell>
          <cell r="E156" t="str">
            <v>1992-01-22</v>
          </cell>
          <cell r="F156" t="str">
            <v>03TPA00509</v>
          </cell>
          <cell r="G156">
            <v>378</v>
          </cell>
          <cell r="H156" t="str">
            <v>MM</v>
          </cell>
          <cell r="I156" t="str">
            <v>SC</v>
          </cell>
        </row>
        <row r="157">
          <cell r="C157" t="str">
            <v>30000092</v>
          </cell>
          <cell r="D157" t="str">
            <v>BLDG</v>
          </cell>
          <cell r="E157" t="str">
            <v>1991-12-01</v>
          </cell>
          <cell r="F157" t="str">
            <v>03TPA00509</v>
          </cell>
          <cell r="G157">
            <v>378</v>
          </cell>
          <cell r="H157" t="str">
            <v>MM</v>
          </cell>
          <cell r="I157" t="str">
            <v>SC</v>
          </cell>
        </row>
        <row r="158">
          <cell r="C158" t="str">
            <v>30000093</v>
          </cell>
          <cell r="D158" t="str">
            <v>BLDG</v>
          </cell>
          <cell r="E158" t="str">
            <v>1993-06-01</v>
          </cell>
          <cell r="F158" t="str">
            <v>03TPA00509</v>
          </cell>
          <cell r="G158">
            <v>378</v>
          </cell>
          <cell r="H158" t="str">
            <v>MM</v>
          </cell>
          <cell r="I158" t="str">
            <v>SC</v>
          </cell>
        </row>
        <row r="159">
          <cell r="C159" t="str">
            <v>30000094</v>
          </cell>
          <cell r="D159" t="str">
            <v>BLDG</v>
          </cell>
          <cell r="E159" t="str">
            <v>1992-01-22</v>
          </cell>
          <cell r="F159" t="str">
            <v>03TPA00509</v>
          </cell>
          <cell r="G159">
            <v>378</v>
          </cell>
          <cell r="H159" t="str">
            <v>MM</v>
          </cell>
          <cell r="I159" t="str">
            <v>SC</v>
          </cell>
        </row>
        <row r="160">
          <cell r="C160" t="str">
            <v>30000095</v>
          </cell>
          <cell r="D160" t="str">
            <v>BLDG</v>
          </cell>
          <cell r="E160" t="str">
            <v>1992-01-22</v>
          </cell>
          <cell r="F160" t="str">
            <v>03TPA00509</v>
          </cell>
          <cell r="G160">
            <v>378</v>
          </cell>
          <cell r="H160" t="str">
            <v>MM</v>
          </cell>
          <cell r="I160" t="str">
            <v>SC</v>
          </cell>
        </row>
        <row r="161">
          <cell r="C161" t="str">
            <v>30000096</v>
          </cell>
          <cell r="D161" t="str">
            <v>BLDG</v>
          </cell>
          <cell r="E161" t="str">
            <v>1991-12-01</v>
          </cell>
          <cell r="F161" t="str">
            <v>03TPA00509</v>
          </cell>
          <cell r="G161">
            <v>378</v>
          </cell>
          <cell r="H161" t="str">
            <v>MM</v>
          </cell>
          <cell r="I161" t="str">
            <v>SC</v>
          </cell>
        </row>
        <row r="162">
          <cell r="C162" t="str">
            <v>30000097</v>
          </cell>
          <cell r="D162" t="str">
            <v>BLDG</v>
          </cell>
          <cell r="E162" t="str">
            <v>1991-12-01</v>
          </cell>
          <cell r="F162" t="str">
            <v>03TPA00509</v>
          </cell>
          <cell r="G162">
            <v>378</v>
          </cell>
          <cell r="H162" t="str">
            <v>MM</v>
          </cell>
          <cell r="I162" t="str">
            <v>SC</v>
          </cell>
        </row>
        <row r="163">
          <cell r="C163" t="str">
            <v>30000098</v>
          </cell>
          <cell r="D163" t="str">
            <v>BLDG</v>
          </cell>
          <cell r="E163" t="str">
            <v>1989-01-02</v>
          </cell>
          <cell r="F163" t="str">
            <v>03TPA00509</v>
          </cell>
          <cell r="G163">
            <v>378</v>
          </cell>
          <cell r="H163" t="str">
            <v>MM</v>
          </cell>
          <cell r="I163" t="str">
            <v>SC</v>
          </cell>
        </row>
        <row r="164">
          <cell r="C164" t="str">
            <v>30000099</v>
          </cell>
          <cell r="D164" t="str">
            <v>BLDG</v>
          </cell>
          <cell r="E164" t="str">
            <v>1988-02-18</v>
          </cell>
          <cell r="F164" t="str">
            <v>03TPA00509</v>
          </cell>
          <cell r="G164">
            <v>378</v>
          </cell>
          <cell r="H164" t="str">
            <v>MM</v>
          </cell>
          <cell r="I164" t="str">
            <v>SC</v>
          </cell>
        </row>
        <row r="165">
          <cell r="C165" t="str">
            <v>30000100</v>
          </cell>
          <cell r="D165" t="str">
            <v>BLDG</v>
          </cell>
          <cell r="E165" t="str">
            <v>1989-01-02</v>
          </cell>
          <cell r="F165" t="str">
            <v>03TPA00509</v>
          </cell>
          <cell r="G165">
            <v>378</v>
          </cell>
          <cell r="H165" t="str">
            <v>MM</v>
          </cell>
          <cell r="I165" t="str">
            <v>SC</v>
          </cell>
        </row>
        <row r="166">
          <cell r="C166" t="str">
            <v>30000101</v>
          </cell>
          <cell r="D166" t="str">
            <v>BLDG</v>
          </cell>
          <cell r="E166" t="str">
            <v>1987-07-31</v>
          </cell>
          <cell r="F166" t="str">
            <v>03TPA00509</v>
          </cell>
          <cell r="G166">
            <v>378</v>
          </cell>
          <cell r="H166" t="str">
            <v>MM</v>
          </cell>
          <cell r="I166" t="str">
            <v>SC</v>
          </cell>
        </row>
        <row r="167">
          <cell r="C167" t="str">
            <v>30000102</v>
          </cell>
          <cell r="D167" t="str">
            <v>BLDG</v>
          </cell>
          <cell r="E167" t="str">
            <v>1989-01-02</v>
          </cell>
          <cell r="F167" t="str">
            <v>03TPA00509</v>
          </cell>
          <cell r="G167">
            <v>378</v>
          </cell>
          <cell r="H167" t="str">
            <v>MM</v>
          </cell>
          <cell r="I167" t="str">
            <v>SC</v>
          </cell>
        </row>
        <row r="168">
          <cell r="C168" t="str">
            <v>30000103</v>
          </cell>
          <cell r="D168" t="str">
            <v>BLDG</v>
          </cell>
          <cell r="E168" t="str">
            <v>1989-01-02</v>
          </cell>
          <cell r="F168" t="str">
            <v>03TPA00509</v>
          </cell>
          <cell r="G168">
            <v>378</v>
          </cell>
          <cell r="H168" t="str">
            <v>MM</v>
          </cell>
          <cell r="I168" t="str">
            <v>SC</v>
          </cell>
        </row>
        <row r="169">
          <cell r="C169" t="str">
            <v>30000104</v>
          </cell>
          <cell r="D169" t="str">
            <v>BLDG</v>
          </cell>
          <cell r="E169" t="str">
            <v>1986-03-31</v>
          </cell>
          <cell r="F169" t="str">
            <v>03TPA00509</v>
          </cell>
          <cell r="G169">
            <v>228</v>
          </cell>
          <cell r="H169" t="str">
            <v>MM</v>
          </cell>
          <cell r="I169" t="str">
            <v>SL</v>
          </cell>
        </row>
        <row r="170">
          <cell r="C170" t="str">
            <v>30000105</v>
          </cell>
          <cell r="D170" t="str">
            <v>BLDG</v>
          </cell>
          <cell r="E170" t="str">
            <v>1985-07-31</v>
          </cell>
          <cell r="F170" t="str">
            <v>03TPA00509</v>
          </cell>
          <cell r="G170">
            <v>120</v>
          </cell>
          <cell r="H170" t="str">
            <v>MM</v>
          </cell>
          <cell r="I170" t="str">
            <v>SL</v>
          </cell>
        </row>
        <row r="171">
          <cell r="C171" t="str">
            <v>30000106</v>
          </cell>
          <cell r="D171" t="str">
            <v>BLDG</v>
          </cell>
          <cell r="E171" t="str">
            <v>1993-06-01</v>
          </cell>
          <cell r="F171" t="str">
            <v>03TPA00509</v>
          </cell>
          <cell r="G171">
            <v>378</v>
          </cell>
          <cell r="H171" t="str">
            <v>MM</v>
          </cell>
          <cell r="I171" t="str">
            <v>SC</v>
          </cell>
        </row>
        <row r="172">
          <cell r="C172" t="str">
            <v>30000107</v>
          </cell>
          <cell r="D172" t="str">
            <v>BLDG</v>
          </cell>
          <cell r="E172" t="str">
            <v>1993-06-01</v>
          </cell>
          <cell r="F172" t="str">
            <v>03TPA00509</v>
          </cell>
          <cell r="G172">
            <v>378</v>
          </cell>
          <cell r="H172" t="str">
            <v>MM</v>
          </cell>
          <cell r="I172" t="str">
            <v>SC</v>
          </cell>
        </row>
        <row r="173">
          <cell r="C173" t="str">
            <v>30000108</v>
          </cell>
          <cell r="D173" t="str">
            <v>BLDG</v>
          </cell>
          <cell r="E173" t="str">
            <v>1993-09-30</v>
          </cell>
          <cell r="F173" t="str">
            <v>03TPA00511</v>
          </cell>
          <cell r="G173">
            <v>468</v>
          </cell>
          <cell r="H173" t="str">
            <v>MM</v>
          </cell>
          <cell r="I173" t="str">
            <v>SL</v>
          </cell>
        </row>
        <row r="174">
          <cell r="C174" t="str">
            <v>30000109</v>
          </cell>
          <cell r="D174" t="str">
            <v>BLDG</v>
          </cell>
          <cell r="E174" t="str">
            <v>1994-08-18</v>
          </cell>
          <cell r="F174" t="str">
            <v>03TPA00511</v>
          </cell>
          <cell r="G174">
            <v>468</v>
          </cell>
          <cell r="H174" t="str">
            <v>MM</v>
          </cell>
          <cell r="I174" t="str">
            <v>SL</v>
          </cell>
        </row>
        <row r="175">
          <cell r="C175" t="str">
            <v>30000110</v>
          </cell>
          <cell r="D175" t="str">
            <v>BLDG</v>
          </cell>
          <cell r="E175" t="str">
            <v>1994-08-18</v>
          </cell>
          <cell r="F175" t="str">
            <v>03TPA00512</v>
          </cell>
          <cell r="G175">
            <v>468</v>
          </cell>
          <cell r="H175" t="str">
            <v>MM</v>
          </cell>
          <cell r="I175" t="str">
            <v>SL</v>
          </cell>
        </row>
        <row r="176">
          <cell r="C176" t="str">
            <v>30000111</v>
          </cell>
          <cell r="D176" t="str">
            <v>BLDG</v>
          </cell>
          <cell r="E176" t="str">
            <v>1994-08-18</v>
          </cell>
          <cell r="F176" t="str">
            <v>03TPA00513</v>
          </cell>
          <cell r="G176">
            <v>468</v>
          </cell>
          <cell r="H176" t="str">
            <v>MM</v>
          </cell>
          <cell r="I176" t="str">
            <v>SL</v>
          </cell>
        </row>
        <row r="177">
          <cell r="C177" t="str">
            <v>30000112</v>
          </cell>
          <cell r="D177" t="str">
            <v>BLDG</v>
          </cell>
          <cell r="E177" t="str">
            <v>1993-09-30</v>
          </cell>
          <cell r="F177" t="str">
            <v>03TPA00112</v>
          </cell>
          <cell r="G177">
            <v>468</v>
          </cell>
          <cell r="H177" t="str">
            <v>MM</v>
          </cell>
          <cell r="I177" t="str">
            <v>SL</v>
          </cell>
        </row>
        <row r="178">
          <cell r="C178" t="str">
            <v>30000113</v>
          </cell>
          <cell r="D178" t="str">
            <v>BLDG</v>
          </cell>
          <cell r="E178" t="str">
            <v>1994-07-19</v>
          </cell>
          <cell r="F178" t="str">
            <v>03TPA00112</v>
          </cell>
          <cell r="G178">
            <v>468</v>
          </cell>
          <cell r="H178" t="str">
            <v>MM</v>
          </cell>
          <cell r="I178" t="str">
            <v>SL</v>
          </cell>
        </row>
        <row r="179">
          <cell r="C179" t="str">
            <v>30000114</v>
          </cell>
          <cell r="D179" t="str">
            <v>BLDG</v>
          </cell>
          <cell r="E179" t="str">
            <v>1986-02-28</v>
          </cell>
          <cell r="F179" t="str">
            <v>03TPA00515</v>
          </cell>
          <cell r="G179">
            <v>228</v>
          </cell>
          <cell r="H179" t="str">
            <v>MM</v>
          </cell>
          <cell r="I179" t="str">
            <v>SL</v>
          </cell>
        </row>
        <row r="180">
          <cell r="C180" t="str">
            <v>30000115</v>
          </cell>
          <cell r="D180" t="str">
            <v>BLDG</v>
          </cell>
          <cell r="E180" t="str">
            <v>1992-08-01</v>
          </cell>
          <cell r="F180" t="str">
            <v>03TPA00515</v>
          </cell>
          <cell r="G180">
            <v>378</v>
          </cell>
          <cell r="H180" t="str">
            <v>MM</v>
          </cell>
          <cell r="I180" t="str">
            <v>SC</v>
          </cell>
        </row>
        <row r="181">
          <cell r="C181" t="str">
            <v>30000116</v>
          </cell>
          <cell r="D181" t="str">
            <v>BLDG</v>
          </cell>
          <cell r="E181" t="str">
            <v>1989-12-12</v>
          </cell>
          <cell r="F181" t="str">
            <v>03TPA00515</v>
          </cell>
          <cell r="G181">
            <v>378</v>
          </cell>
          <cell r="H181" t="str">
            <v>MM</v>
          </cell>
          <cell r="I181" t="str">
            <v>SC</v>
          </cell>
        </row>
        <row r="182">
          <cell r="C182" t="str">
            <v>30000117</v>
          </cell>
          <cell r="D182" t="str">
            <v>BLDG</v>
          </cell>
          <cell r="E182" t="str">
            <v>1988-12-20</v>
          </cell>
          <cell r="F182" t="str">
            <v>03ORL00106</v>
          </cell>
          <cell r="G182">
            <v>378</v>
          </cell>
          <cell r="H182" t="str">
            <v>MM</v>
          </cell>
          <cell r="I182" t="str">
            <v>SC</v>
          </cell>
        </row>
        <row r="183">
          <cell r="C183" t="str">
            <v>30000118</v>
          </cell>
          <cell r="D183" t="str">
            <v>BLDG</v>
          </cell>
          <cell r="E183" t="str">
            <v>1993-11-09</v>
          </cell>
          <cell r="F183" t="str">
            <v>03TPA00602</v>
          </cell>
          <cell r="G183">
            <v>468</v>
          </cell>
          <cell r="H183" t="str">
            <v>MM</v>
          </cell>
          <cell r="I183" t="str">
            <v>SL</v>
          </cell>
        </row>
        <row r="184">
          <cell r="C184" t="str">
            <v>30000119</v>
          </cell>
          <cell r="D184" t="str">
            <v>BLDG</v>
          </cell>
          <cell r="E184" t="str">
            <v>1990-12-31</v>
          </cell>
          <cell r="F184" t="str">
            <v>03TPA00602</v>
          </cell>
          <cell r="G184">
            <v>378</v>
          </cell>
          <cell r="H184" t="str">
            <v>MM</v>
          </cell>
          <cell r="I184" t="str">
            <v>SC</v>
          </cell>
        </row>
        <row r="185">
          <cell r="C185" t="str">
            <v>30000120</v>
          </cell>
          <cell r="D185" t="str">
            <v>BLDG</v>
          </cell>
          <cell r="E185" t="str">
            <v>1988-01-01</v>
          </cell>
          <cell r="F185" t="str">
            <v>03TPA00602</v>
          </cell>
          <cell r="G185">
            <v>378</v>
          </cell>
          <cell r="H185" t="str">
            <v>MM</v>
          </cell>
          <cell r="I185" t="str">
            <v>SC</v>
          </cell>
        </row>
        <row r="186">
          <cell r="C186" t="str">
            <v>30000121</v>
          </cell>
          <cell r="D186" t="str">
            <v>BLDG</v>
          </cell>
          <cell r="E186" t="str">
            <v>1985-07-31</v>
          </cell>
          <cell r="F186" t="str">
            <v>03TPA00602</v>
          </cell>
          <cell r="G186">
            <v>204</v>
          </cell>
          <cell r="H186" t="str">
            <v>MM</v>
          </cell>
          <cell r="I186" t="str">
            <v>SL</v>
          </cell>
        </row>
        <row r="187">
          <cell r="C187" t="str">
            <v>30000122</v>
          </cell>
          <cell r="D187" t="str">
            <v>BLDG</v>
          </cell>
          <cell r="E187" t="str">
            <v>1992-07-01</v>
          </cell>
          <cell r="F187" t="str">
            <v>03TPA00602</v>
          </cell>
          <cell r="G187">
            <v>378</v>
          </cell>
          <cell r="H187" t="str">
            <v>MM</v>
          </cell>
          <cell r="I187" t="str">
            <v>SC</v>
          </cell>
        </row>
        <row r="188">
          <cell r="C188" t="str">
            <v>30000123</v>
          </cell>
          <cell r="D188" t="str">
            <v>BLDG</v>
          </cell>
          <cell r="E188" t="str">
            <v>1991-03-01</v>
          </cell>
          <cell r="F188" t="str">
            <v>03TPA00602</v>
          </cell>
          <cell r="G188">
            <v>378</v>
          </cell>
          <cell r="H188" t="str">
            <v>MM</v>
          </cell>
          <cell r="I188" t="str">
            <v>SC</v>
          </cell>
        </row>
        <row r="189">
          <cell r="C189" t="str">
            <v>30000124</v>
          </cell>
          <cell r="D189" t="str">
            <v>BLDG</v>
          </cell>
          <cell r="E189" t="str">
            <v>1992-08-01</v>
          </cell>
          <cell r="F189" t="str">
            <v>03TPA00602</v>
          </cell>
          <cell r="G189">
            <v>378</v>
          </cell>
          <cell r="H189" t="str">
            <v>MM</v>
          </cell>
          <cell r="I189" t="str">
            <v>SC</v>
          </cell>
        </row>
        <row r="190">
          <cell r="C190" t="str">
            <v>30000125</v>
          </cell>
          <cell r="D190" t="str">
            <v>BLDG</v>
          </cell>
          <cell r="E190" t="str">
            <v>1992-08-01</v>
          </cell>
          <cell r="F190" t="str">
            <v>03TPA00602</v>
          </cell>
          <cell r="G190">
            <v>378</v>
          </cell>
          <cell r="H190" t="str">
            <v>MM</v>
          </cell>
          <cell r="I190" t="str">
            <v>SC</v>
          </cell>
        </row>
        <row r="191">
          <cell r="C191" t="str">
            <v>30000126</v>
          </cell>
          <cell r="D191" t="str">
            <v>BLDG</v>
          </cell>
          <cell r="E191" t="str">
            <v>1993-12-14</v>
          </cell>
          <cell r="F191" t="str">
            <v>03TPA00602</v>
          </cell>
          <cell r="G191">
            <v>468</v>
          </cell>
          <cell r="H191" t="str">
            <v>MM</v>
          </cell>
          <cell r="I191" t="str">
            <v>SL</v>
          </cell>
        </row>
        <row r="192">
          <cell r="C192" t="str">
            <v>30000127</v>
          </cell>
          <cell r="D192" t="str">
            <v>LAND</v>
          </cell>
          <cell r="E192" t="str">
            <v>1992-07-01</v>
          </cell>
          <cell r="F192" t="str">
            <v>03TPA00105</v>
          </cell>
          <cell r="G192">
            <v>1</v>
          </cell>
          <cell r="H192" t="str">
            <v>MM</v>
          </cell>
          <cell r="I192" t="str">
            <v>SL</v>
          </cell>
        </row>
        <row r="193">
          <cell r="C193" t="str">
            <v>30000128</v>
          </cell>
          <cell r="D193" t="str">
            <v>LAND</v>
          </cell>
          <cell r="E193" t="str">
            <v>1993-04-30</v>
          </cell>
          <cell r="F193" t="str">
            <v>03TPA00105</v>
          </cell>
          <cell r="G193">
            <v>1</v>
          </cell>
          <cell r="H193" t="str">
            <v>MM</v>
          </cell>
          <cell r="I193" t="str">
            <v>SL</v>
          </cell>
        </row>
        <row r="194">
          <cell r="C194" t="str">
            <v>30000129</v>
          </cell>
          <cell r="D194" t="str">
            <v>LAND</v>
          </cell>
          <cell r="E194" t="str">
            <v>1990-12-31</v>
          </cell>
          <cell r="F194" t="str">
            <v>03TPA00105</v>
          </cell>
          <cell r="G194">
            <v>1</v>
          </cell>
          <cell r="H194" t="str">
            <v>MM</v>
          </cell>
          <cell r="I194" t="str">
            <v>SL</v>
          </cell>
        </row>
        <row r="195">
          <cell r="C195" t="str">
            <v>30000130</v>
          </cell>
          <cell r="D195" t="str">
            <v>LAND</v>
          </cell>
          <cell r="E195" t="str">
            <v>1988-01-01</v>
          </cell>
          <cell r="F195" t="str">
            <v>03TPA00105</v>
          </cell>
          <cell r="G195">
            <v>1</v>
          </cell>
          <cell r="H195" t="str">
            <v>MM</v>
          </cell>
          <cell r="I195" t="str">
            <v>SL</v>
          </cell>
        </row>
        <row r="196">
          <cell r="C196" t="str">
            <v>30000131</v>
          </cell>
          <cell r="D196" t="str">
            <v>BLDG</v>
          </cell>
          <cell r="E196" t="str">
            <v>1990-12-31</v>
          </cell>
          <cell r="F196" t="str">
            <v>03TPA00105</v>
          </cell>
          <cell r="G196">
            <v>378</v>
          </cell>
          <cell r="H196" t="str">
            <v>MM</v>
          </cell>
          <cell r="I196" t="str">
            <v>SC</v>
          </cell>
        </row>
        <row r="197">
          <cell r="C197" t="str">
            <v>30000132</v>
          </cell>
          <cell r="D197" t="str">
            <v>BLDG</v>
          </cell>
          <cell r="E197" t="str">
            <v>1988-01-01</v>
          </cell>
          <cell r="F197" t="str">
            <v>03TPA00105</v>
          </cell>
          <cell r="G197">
            <v>378</v>
          </cell>
          <cell r="H197" t="str">
            <v>MM</v>
          </cell>
          <cell r="I197" t="str">
            <v>SC</v>
          </cell>
        </row>
        <row r="198">
          <cell r="C198" t="str">
            <v>30000133</v>
          </cell>
          <cell r="D198" t="str">
            <v>BLDG</v>
          </cell>
          <cell r="E198" t="str">
            <v>1993-04-30</v>
          </cell>
          <cell r="F198" t="str">
            <v>03TPA00105</v>
          </cell>
          <cell r="G198">
            <v>378</v>
          </cell>
          <cell r="H198" t="str">
            <v>MM</v>
          </cell>
          <cell r="I198" t="str">
            <v>SC</v>
          </cell>
        </row>
        <row r="199">
          <cell r="C199" t="str">
            <v>30000134</v>
          </cell>
          <cell r="D199" t="str">
            <v>BLDG</v>
          </cell>
          <cell r="E199" t="str">
            <v>1992-07-01</v>
          </cell>
          <cell r="F199" t="str">
            <v>03TPA00105</v>
          </cell>
          <cell r="G199">
            <v>378</v>
          </cell>
          <cell r="H199" t="str">
            <v>MM</v>
          </cell>
          <cell r="I199" t="str">
            <v>SC</v>
          </cell>
        </row>
        <row r="200">
          <cell r="C200" t="str">
            <v>30000135</v>
          </cell>
          <cell r="D200" t="str">
            <v>BLDG</v>
          </cell>
          <cell r="E200" t="str">
            <v>1992-08-01</v>
          </cell>
          <cell r="F200" t="str">
            <v>03TPA00105</v>
          </cell>
          <cell r="G200">
            <v>378</v>
          </cell>
          <cell r="H200" t="str">
            <v>MM</v>
          </cell>
          <cell r="I200" t="str">
            <v>SC</v>
          </cell>
        </row>
        <row r="201">
          <cell r="C201" t="str">
            <v>30000136</v>
          </cell>
          <cell r="D201" t="str">
            <v>BLDG</v>
          </cell>
          <cell r="E201" t="str">
            <v>1992-08-01</v>
          </cell>
          <cell r="F201" t="str">
            <v>03TPA00105</v>
          </cell>
          <cell r="G201">
            <v>378</v>
          </cell>
          <cell r="H201" t="str">
            <v>MM</v>
          </cell>
          <cell r="I201" t="str">
            <v>SC</v>
          </cell>
        </row>
        <row r="202">
          <cell r="C202" t="str">
            <v>30000137</v>
          </cell>
          <cell r="D202" t="str">
            <v>BLDG</v>
          </cell>
          <cell r="E202" t="str">
            <v>1994-01-01</v>
          </cell>
          <cell r="F202" t="str">
            <v>03TPA00105</v>
          </cell>
          <cell r="G202">
            <v>468</v>
          </cell>
          <cell r="H202" t="str">
            <v>MM</v>
          </cell>
          <cell r="I202" t="str">
            <v>SL</v>
          </cell>
        </row>
        <row r="203">
          <cell r="C203" t="str">
            <v>30000138</v>
          </cell>
          <cell r="D203" t="str">
            <v>LAND</v>
          </cell>
          <cell r="E203" t="str">
            <v>1993-04-30</v>
          </cell>
          <cell r="F203" t="str">
            <v>03TPA00114</v>
          </cell>
          <cell r="G203">
            <v>1</v>
          </cell>
          <cell r="H203" t="str">
            <v>MM</v>
          </cell>
          <cell r="I203" t="str">
            <v>SL</v>
          </cell>
        </row>
        <row r="204">
          <cell r="C204" t="str">
            <v>30000139</v>
          </cell>
          <cell r="D204" t="str">
            <v>LAND</v>
          </cell>
          <cell r="E204" t="str">
            <v>1990-12-31</v>
          </cell>
          <cell r="F204" t="str">
            <v>03TPA00114</v>
          </cell>
          <cell r="G204">
            <v>1</v>
          </cell>
          <cell r="H204" t="str">
            <v>MM</v>
          </cell>
          <cell r="I204" t="str">
            <v>SL</v>
          </cell>
        </row>
        <row r="205">
          <cell r="C205" t="str">
            <v>30000140</v>
          </cell>
          <cell r="D205" t="str">
            <v>LAND</v>
          </cell>
          <cell r="E205" t="str">
            <v>1988-01-01</v>
          </cell>
          <cell r="F205" t="str">
            <v>03TPA00114</v>
          </cell>
          <cell r="G205">
            <v>1</v>
          </cell>
          <cell r="H205" t="str">
            <v>MM</v>
          </cell>
          <cell r="I205" t="str">
            <v>SL</v>
          </cell>
        </row>
        <row r="206">
          <cell r="C206" t="str">
            <v>30000141</v>
          </cell>
          <cell r="D206" t="str">
            <v>LAND</v>
          </cell>
          <cell r="E206" t="str">
            <v>1992-07-01</v>
          </cell>
          <cell r="F206" t="str">
            <v>03TPA00114</v>
          </cell>
          <cell r="G206">
            <v>1</v>
          </cell>
          <cell r="H206" t="str">
            <v>MM</v>
          </cell>
          <cell r="I206" t="str">
            <v>SL</v>
          </cell>
        </row>
        <row r="207">
          <cell r="C207" t="str">
            <v>30000142</v>
          </cell>
          <cell r="D207" t="str">
            <v>BLDG</v>
          </cell>
          <cell r="E207" t="str">
            <v>1990-12-31</v>
          </cell>
          <cell r="F207" t="str">
            <v>03TPA00114</v>
          </cell>
          <cell r="G207">
            <v>378</v>
          </cell>
          <cell r="H207" t="str">
            <v>MM</v>
          </cell>
          <cell r="I207" t="str">
            <v>SC</v>
          </cell>
        </row>
        <row r="208">
          <cell r="C208" t="str">
            <v>30000143</v>
          </cell>
          <cell r="D208" t="str">
            <v>BLDG</v>
          </cell>
          <cell r="E208" t="str">
            <v>1988-01-01</v>
          </cell>
          <cell r="F208" t="str">
            <v>03TPA00114</v>
          </cell>
          <cell r="G208">
            <v>378</v>
          </cell>
          <cell r="H208" t="str">
            <v>MM</v>
          </cell>
          <cell r="I208" t="str">
            <v>SC</v>
          </cell>
        </row>
        <row r="209">
          <cell r="C209" t="str">
            <v>30000144</v>
          </cell>
          <cell r="D209" t="str">
            <v>BLDG</v>
          </cell>
          <cell r="E209" t="str">
            <v>1985-07-31</v>
          </cell>
          <cell r="F209" t="str">
            <v>03TPA00114</v>
          </cell>
          <cell r="G209">
            <v>228</v>
          </cell>
          <cell r="H209" t="str">
            <v>MM</v>
          </cell>
          <cell r="I209" t="str">
            <v>SL</v>
          </cell>
        </row>
        <row r="210">
          <cell r="C210" t="str">
            <v>30000145</v>
          </cell>
          <cell r="D210" t="str">
            <v>BLDG</v>
          </cell>
          <cell r="E210" t="str">
            <v>1989-06-20</v>
          </cell>
          <cell r="F210" t="str">
            <v>03TPA00114</v>
          </cell>
          <cell r="G210">
            <v>378</v>
          </cell>
          <cell r="H210" t="str">
            <v>MM</v>
          </cell>
          <cell r="I210" t="str">
            <v>SC</v>
          </cell>
        </row>
        <row r="211">
          <cell r="C211" t="str">
            <v>30000146</v>
          </cell>
          <cell r="D211" t="str">
            <v>BLDG</v>
          </cell>
          <cell r="E211" t="str">
            <v>1989-06-20</v>
          </cell>
          <cell r="F211" t="str">
            <v>03TPA00114</v>
          </cell>
          <cell r="G211">
            <v>378</v>
          </cell>
          <cell r="H211" t="str">
            <v>MM</v>
          </cell>
          <cell r="I211" t="str">
            <v>SC</v>
          </cell>
        </row>
        <row r="212">
          <cell r="C212" t="str">
            <v>30000147</v>
          </cell>
          <cell r="D212" t="str">
            <v>BLDG</v>
          </cell>
          <cell r="E212" t="str">
            <v>1989-08-08</v>
          </cell>
          <cell r="F212" t="str">
            <v>03TPA00114</v>
          </cell>
          <cell r="G212">
            <v>378</v>
          </cell>
          <cell r="H212" t="str">
            <v>MM</v>
          </cell>
          <cell r="I212" t="str">
            <v>SC</v>
          </cell>
        </row>
        <row r="213">
          <cell r="C213" t="str">
            <v>30000148</v>
          </cell>
          <cell r="D213" t="str">
            <v>BLDG</v>
          </cell>
          <cell r="E213" t="str">
            <v>1989-08-08</v>
          </cell>
          <cell r="F213" t="str">
            <v>03TPA00114</v>
          </cell>
          <cell r="G213">
            <v>378</v>
          </cell>
          <cell r="H213" t="str">
            <v>MM</v>
          </cell>
          <cell r="I213" t="str">
            <v>SC</v>
          </cell>
        </row>
        <row r="214">
          <cell r="C214" t="str">
            <v>30000149</v>
          </cell>
          <cell r="D214" t="str">
            <v>BLDG</v>
          </cell>
          <cell r="E214" t="str">
            <v>1992-08-01</v>
          </cell>
          <cell r="F214" t="str">
            <v>03TPA00114</v>
          </cell>
          <cell r="G214">
            <v>378</v>
          </cell>
          <cell r="H214" t="str">
            <v>MM</v>
          </cell>
          <cell r="I214" t="str">
            <v>SC</v>
          </cell>
        </row>
        <row r="215">
          <cell r="C215" t="str">
            <v>30000150</v>
          </cell>
          <cell r="D215" t="str">
            <v>BLDG</v>
          </cell>
          <cell r="E215" t="str">
            <v>1992-08-01</v>
          </cell>
          <cell r="F215" t="str">
            <v>03TPA00114</v>
          </cell>
          <cell r="G215">
            <v>378</v>
          </cell>
          <cell r="H215" t="str">
            <v>MM</v>
          </cell>
          <cell r="I215" t="str">
            <v>SC</v>
          </cell>
        </row>
        <row r="216">
          <cell r="C216" t="str">
            <v>30000151</v>
          </cell>
          <cell r="D216" t="str">
            <v>BLDG</v>
          </cell>
          <cell r="E216" t="str">
            <v>1992-07-01</v>
          </cell>
          <cell r="F216" t="str">
            <v>03TPA00114</v>
          </cell>
          <cell r="G216">
            <v>378</v>
          </cell>
          <cell r="H216" t="str">
            <v>MM</v>
          </cell>
          <cell r="I216" t="str">
            <v>SC</v>
          </cell>
        </row>
        <row r="217">
          <cell r="C217" t="str">
            <v>30000152</v>
          </cell>
          <cell r="D217" t="str">
            <v>LAND</v>
          </cell>
          <cell r="E217" t="str">
            <v>1992-09-21</v>
          </cell>
          <cell r="F217" t="str">
            <v>03TPA00305</v>
          </cell>
          <cell r="G217">
            <v>180</v>
          </cell>
          <cell r="H217" t="str">
            <v>HY</v>
          </cell>
          <cell r="I217" t="str">
            <v>SC</v>
          </cell>
        </row>
        <row r="218">
          <cell r="C218" t="str">
            <v>30000153</v>
          </cell>
          <cell r="D218" t="str">
            <v>BLDG</v>
          </cell>
          <cell r="E218" t="str">
            <v>1993-09-30</v>
          </cell>
          <cell r="F218" t="str">
            <v>03TPA00305</v>
          </cell>
          <cell r="G218">
            <v>468</v>
          </cell>
          <cell r="H218" t="str">
            <v>MM</v>
          </cell>
          <cell r="I218" t="str">
            <v>SL</v>
          </cell>
        </row>
        <row r="219">
          <cell r="C219" t="str">
            <v>30000154</v>
          </cell>
          <cell r="D219" t="str">
            <v>BLDG</v>
          </cell>
          <cell r="E219" t="str">
            <v>1993-04-01</v>
          </cell>
          <cell r="F219" t="str">
            <v>03TPA00305</v>
          </cell>
          <cell r="G219">
            <v>378</v>
          </cell>
          <cell r="H219" t="str">
            <v>MM</v>
          </cell>
          <cell r="I219" t="str">
            <v>SC</v>
          </cell>
        </row>
        <row r="220">
          <cell r="C220" t="str">
            <v>30000155</v>
          </cell>
          <cell r="D220" t="str">
            <v>BLDG</v>
          </cell>
          <cell r="E220" t="str">
            <v>1993-01-26</v>
          </cell>
          <cell r="F220" t="str">
            <v>03TPA00305</v>
          </cell>
          <cell r="G220">
            <v>378</v>
          </cell>
          <cell r="H220" t="str">
            <v>MM</v>
          </cell>
          <cell r="I220" t="str">
            <v>SC</v>
          </cell>
        </row>
        <row r="221">
          <cell r="C221" t="str">
            <v>30000156</v>
          </cell>
          <cell r="D221" t="str">
            <v>BLDG</v>
          </cell>
          <cell r="E221" t="str">
            <v>1994-06-01</v>
          </cell>
          <cell r="F221" t="str">
            <v>03TPA00305</v>
          </cell>
          <cell r="G221">
            <v>468</v>
          </cell>
          <cell r="H221" t="str">
            <v>MM</v>
          </cell>
          <cell r="I221" t="str">
            <v>SL</v>
          </cell>
        </row>
        <row r="222">
          <cell r="C222" t="str">
            <v>30000157</v>
          </cell>
          <cell r="D222" t="str">
            <v>LAND</v>
          </cell>
          <cell r="E222" t="str">
            <v>1993-05-24</v>
          </cell>
          <cell r="F222" t="str">
            <v>03TPA00516</v>
          </cell>
          <cell r="G222">
            <v>180</v>
          </cell>
          <cell r="H222" t="str">
            <v>HY</v>
          </cell>
          <cell r="I222" t="str">
            <v>SC</v>
          </cell>
        </row>
        <row r="223">
          <cell r="C223" t="str">
            <v>30000158</v>
          </cell>
          <cell r="D223" t="str">
            <v>BLDG</v>
          </cell>
          <cell r="E223" t="str">
            <v>1993-09-30</v>
          </cell>
          <cell r="F223" t="str">
            <v>03TPA00516</v>
          </cell>
          <cell r="G223">
            <v>468</v>
          </cell>
          <cell r="H223" t="str">
            <v>MM</v>
          </cell>
          <cell r="I223" t="str">
            <v>SL</v>
          </cell>
        </row>
        <row r="224">
          <cell r="C224" t="str">
            <v>30000159</v>
          </cell>
          <cell r="D224" t="str">
            <v>BLDG</v>
          </cell>
          <cell r="E224" t="str">
            <v>1990-06-19</v>
          </cell>
          <cell r="F224" t="str">
            <v>03TPA01008</v>
          </cell>
          <cell r="G224">
            <v>378</v>
          </cell>
          <cell r="H224" t="str">
            <v>MM</v>
          </cell>
          <cell r="I224" t="str">
            <v>SC</v>
          </cell>
        </row>
        <row r="225">
          <cell r="C225" t="str">
            <v>30000160</v>
          </cell>
          <cell r="D225" t="str">
            <v>BLDG</v>
          </cell>
          <cell r="E225" t="str">
            <v>1991-02-11</v>
          </cell>
          <cell r="F225" t="str">
            <v>03TPA01008</v>
          </cell>
          <cell r="G225">
            <v>378</v>
          </cell>
          <cell r="H225" t="str">
            <v>MM</v>
          </cell>
          <cell r="I225" t="str">
            <v>SC</v>
          </cell>
        </row>
        <row r="226">
          <cell r="C226" t="str">
            <v>30000161</v>
          </cell>
          <cell r="D226" t="str">
            <v>BLDG</v>
          </cell>
          <cell r="E226" t="str">
            <v>1993-09-30</v>
          </cell>
          <cell r="F226" t="str">
            <v>03TPA01008</v>
          </cell>
          <cell r="G226">
            <v>468</v>
          </cell>
          <cell r="H226" t="str">
            <v>MM</v>
          </cell>
          <cell r="I226" t="str">
            <v>SL</v>
          </cell>
        </row>
        <row r="227">
          <cell r="C227" t="str">
            <v>30000162</v>
          </cell>
          <cell r="D227" t="str">
            <v>BLDG</v>
          </cell>
          <cell r="E227" t="str">
            <v>1994-05-01</v>
          </cell>
          <cell r="F227" t="str">
            <v>03TPA01008</v>
          </cell>
          <cell r="G227">
            <v>468</v>
          </cell>
          <cell r="H227" t="str">
            <v>MM</v>
          </cell>
          <cell r="I227" t="str">
            <v>SL</v>
          </cell>
        </row>
        <row r="228">
          <cell r="C228" t="str">
            <v>30000163</v>
          </cell>
          <cell r="D228" t="str">
            <v>LAND</v>
          </cell>
          <cell r="E228" t="str">
            <v>1993-06-30</v>
          </cell>
          <cell r="F228" t="str">
            <v>03TPA01009</v>
          </cell>
          <cell r="G228">
            <v>1</v>
          </cell>
          <cell r="H228" t="str">
            <v>MM</v>
          </cell>
          <cell r="I228" t="str">
            <v>SL</v>
          </cell>
        </row>
        <row r="229">
          <cell r="C229" t="str">
            <v>30000164</v>
          </cell>
          <cell r="D229" t="str">
            <v>BLDG</v>
          </cell>
          <cell r="E229" t="str">
            <v>1994-09-19</v>
          </cell>
          <cell r="F229" t="str">
            <v>03TPA01008</v>
          </cell>
          <cell r="G229">
            <v>468</v>
          </cell>
          <cell r="H229" t="str">
            <v>MM</v>
          </cell>
          <cell r="I229" t="str">
            <v>SL</v>
          </cell>
        </row>
        <row r="230">
          <cell r="C230" t="str">
            <v>30000165</v>
          </cell>
          <cell r="D230" t="str">
            <v>LAND</v>
          </cell>
          <cell r="E230" t="str">
            <v>1993-11-09</v>
          </cell>
          <cell r="F230" t="str">
            <v>03TPA01009</v>
          </cell>
          <cell r="G230">
            <v>468</v>
          </cell>
          <cell r="H230" t="str">
            <v>MM</v>
          </cell>
          <cell r="I230" t="str">
            <v>SL</v>
          </cell>
        </row>
        <row r="231">
          <cell r="C231" t="str">
            <v>30000166</v>
          </cell>
          <cell r="D231" t="str">
            <v>BLDG</v>
          </cell>
          <cell r="E231" t="str">
            <v>1993-06-30</v>
          </cell>
          <cell r="F231" t="str">
            <v>03TPA01009</v>
          </cell>
          <cell r="G231">
            <v>378</v>
          </cell>
          <cell r="H231" t="str">
            <v>MM</v>
          </cell>
          <cell r="I231" t="str">
            <v>SC</v>
          </cell>
        </row>
        <row r="232">
          <cell r="C232" t="str">
            <v>30000167</v>
          </cell>
          <cell r="D232" t="str">
            <v>BLDG</v>
          </cell>
          <cell r="E232" t="str">
            <v>1990-04-24</v>
          </cell>
          <cell r="F232" t="str">
            <v>03TPA01009</v>
          </cell>
          <cell r="G232">
            <v>378</v>
          </cell>
          <cell r="H232" t="str">
            <v>MM</v>
          </cell>
          <cell r="I232" t="str">
            <v>SC</v>
          </cell>
        </row>
        <row r="233">
          <cell r="C233" t="str">
            <v>30000168</v>
          </cell>
          <cell r="D233" t="str">
            <v>BLDG</v>
          </cell>
          <cell r="E233" t="str">
            <v>1990-04-24</v>
          </cell>
          <cell r="F233" t="str">
            <v>03TPA01009</v>
          </cell>
          <cell r="G233">
            <v>378</v>
          </cell>
          <cell r="H233" t="str">
            <v>MM</v>
          </cell>
          <cell r="I233" t="str">
            <v>SC</v>
          </cell>
        </row>
        <row r="234">
          <cell r="C234" t="str">
            <v>30000169</v>
          </cell>
          <cell r="D234" t="str">
            <v>BLDG</v>
          </cell>
          <cell r="E234" t="str">
            <v>1993-09-30</v>
          </cell>
          <cell r="F234" t="str">
            <v>03TPA01009</v>
          </cell>
          <cell r="G234">
            <v>468</v>
          </cell>
          <cell r="H234" t="str">
            <v>MM</v>
          </cell>
          <cell r="I234" t="str">
            <v>SL</v>
          </cell>
        </row>
        <row r="235">
          <cell r="C235" t="str">
            <v>30000170</v>
          </cell>
          <cell r="D235" t="str">
            <v>LAND</v>
          </cell>
          <cell r="E235" t="str">
            <v>1985-12-15</v>
          </cell>
          <cell r="F235" t="str">
            <v>03ORL00106</v>
          </cell>
          <cell r="G235">
            <v>1</v>
          </cell>
          <cell r="H235" t="str">
            <v>MM</v>
          </cell>
          <cell r="I235" t="str">
            <v>SL</v>
          </cell>
        </row>
        <row r="236">
          <cell r="C236" t="str">
            <v>30000171</v>
          </cell>
          <cell r="D236" t="str">
            <v>BLDG</v>
          </cell>
          <cell r="E236" t="str">
            <v>1987-09-30</v>
          </cell>
          <cell r="F236" t="str">
            <v>03ORL00106</v>
          </cell>
          <cell r="G236">
            <v>378</v>
          </cell>
          <cell r="H236" t="str">
            <v>MM</v>
          </cell>
          <cell r="I236" t="str">
            <v>SC</v>
          </cell>
        </row>
        <row r="237">
          <cell r="C237" t="str">
            <v>30000172</v>
          </cell>
          <cell r="D237" t="str">
            <v>BLDG</v>
          </cell>
          <cell r="E237" t="str">
            <v>1988-11-17</v>
          </cell>
          <cell r="F237" t="str">
            <v>03ORL00106</v>
          </cell>
          <cell r="G237">
            <v>378</v>
          </cell>
          <cell r="H237" t="str">
            <v>MM</v>
          </cell>
          <cell r="I237" t="str">
            <v>SC</v>
          </cell>
        </row>
        <row r="238">
          <cell r="C238" t="str">
            <v>30000173</v>
          </cell>
          <cell r="D238" t="str">
            <v>BLDG</v>
          </cell>
          <cell r="E238" t="str">
            <v>1985-12-15</v>
          </cell>
          <cell r="F238" t="str">
            <v>03ORL00106</v>
          </cell>
          <cell r="G238">
            <v>300</v>
          </cell>
          <cell r="H238" t="str">
            <v>MM</v>
          </cell>
          <cell r="I238" t="str">
            <v>SL</v>
          </cell>
        </row>
        <row r="239">
          <cell r="C239" t="str">
            <v>30000174</v>
          </cell>
          <cell r="D239" t="str">
            <v>LAND</v>
          </cell>
          <cell r="E239" t="str">
            <v>1993-01-01</v>
          </cell>
          <cell r="F239" t="str">
            <v>03TPA00602</v>
          </cell>
          <cell r="G239">
            <v>180</v>
          </cell>
          <cell r="H239" t="str">
            <v>HY</v>
          </cell>
          <cell r="I239" t="str">
            <v>SC</v>
          </cell>
        </row>
        <row r="240">
          <cell r="C240" t="str">
            <v>30000175</v>
          </cell>
          <cell r="D240" t="str">
            <v>LAND</v>
          </cell>
          <cell r="E240" t="str">
            <v>1989-04-30</v>
          </cell>
          <cell r="G240">
            <v>1</v>
          </cell>
          <cell r="H240" t="str">
            <v>MM</v>
          </cell>
          <cell r="I240" t="str">
            <v>SL</v>
          </cell>
        </row>
        <row r="241">
          <cell r="C241" t="str">
            <v>30000175</v>
          </cell>
          <cell r="D241" t="str">
            <v>LAND</v>
          </cell>
          <cell r="E241" t="str">
            <v>1989-04-30</v>
          </cell>
          <cell r="F241" t="str">
            <v>03TPA00806</v>
          </cell>
          <cell r="G241">
            <v>1</v>
          </cell>
          <cell r="H241" t="str">
            <v>MM</v>
          </cell>
          <cell r="I241" t="str">
            <v>SL</v>
          </cell>
        </row>
        <row r="242">
          <cell r="C242" t="str">
            <v>30000176</v>
          </cell>
          <cell r="D242" t="str">
            <v>BLDG</v>
          </cell>
          <cell r="E242" t="str">
            <v>1973-03-31</v>
          </cell>
          <cell r="G242">
            <v>300</v>
          </cell>
          <cell r="H242" t="str">
            <v>MM</v>
          </cell>
          <cell r="I242" t="str">
            <v>SL</v>
          </cell>
        </row>
        <row r="243">
          <cell r="C243" t="str">
            <v>30000176</v>
          </cell>
          <cell r="D243" t="str">
            <v>BLDG</v>
          </cell>
          <cell r="E243" t="str">
            <v>1973-03-31</v>
          </cell>
          <cell r="F243" t="str">
            <v>03TPA00806</v>
          </cell>
          <cell r="G243">
            <v>300</v>
          </cell>
          <cell r="H243" t="str">
            <v>MM</v>
          </cell>
          <cell r="I243" t="str">
            <v>SL</v>
          </cell>
        </row>
        <row r="244">
          <cell r="C244" t="str">
            <v>30000177</v>
          </cell>
          <cell r="D244" t="str">
            <v>LAND</v>
          </cell>
          <cell r="E244" t="str">
            <v>1990-10-09</v>
          </cell>
          <cell r="F244" t="str">
            <v>03TPA00107</v>
          </cell>
          <cell r="G244">
            <v>180</v>
          </cell>
          <cell r="H244" t="str">
            <v>HY</v>
          </cell>
          <cell r="I244" t="str">
            <v>SC</v>
          </cell>
        </row>
        <row r="245">
          <cell r="C245" t="str">
            <v>30000178</v>
          </cell>
          <cell r="D245" t="str">
            <v>LAND</v>
          </cell>
          <cell r="E245" t="str">
            <v>1990-08-31</v>
          </cell>
          <cell r="F245" t="str">
            <v>03TPA00107</v>
          </cell>
          <cell r="G245">
            <v>180</v>
          </cell>
          <cell r="H245" t="str">
            <v>HY</v>
          </cell>
          <cell r="I245" t="str">
            <v>SC</v>
          </cell>
        </row>
        <row r="246">
          <cell r="C246" t="str">
            <v>30000179</v>
          </cell>
          <cell r="D246" t="str">
            <v>LAND</v>
          </cell>
          <cell r="E246" t="str">
            <v>1993-01-01</v>
          </cell>
          <cell r="F246" t="str">
            <v>03TPA00502</v>
          </cell>
          <cell r="G246">
            <v>180</v>
          </cell>
          <cell r="H246" t="str">
            <v>HY</v>
          </cell>
          <cell r="I246" t="str">
            <v>SC</v>
          </cell>
        </row>
        <row r="247">
          <cell r="C247" t="str">
            <v>30000180</v>
          </cell>
          <cell r="D247" t="str">
            <v>BLDG</v>
          </cell>
          <cell r="E247" t="str">
            <v>1992-12-15</v>
          </cell>
          <cell r="F247" t="str">
            <v>03TPA00502</v>
          </cell>
          <cell r="G247">
            <v>378</v>
          </cell>
          <cell r="H247" t="str">
            <v>MM</v>
          </cell>
          <cell r="I247" t="str">
            <v>SC</v>
          </cell>
        </row>
        <row r="248">
          <cell r="C248" t="str">
            <v>30000181</v>
          </cell>
          <cell r="D248" t="str">
            <v>LAND</v>
          </cell>
          <cell r="E248" t="str">
            <v>1994-02-16</v>
          </cell>
          <cell r="F248" t="str">
            <v>03BRC00401</v>
          </cell>
          <cell r="G248">
            <v>180</v>
          </cell>
          <cell r="H248" t="str">
            <v>HY</v>
          </cell>
          <cell r="I248" t="str">
            <v>SC</v>
          </cell>
        </row>
        <row r="249">
          <cell r="C249" t="str">
            <v>30000182</v>
          </cell>
          <cell r="D249" t="str">
            <v>BLDG</v>
          </cell>
          <cell r="E249" t="str">
            <v>1994-07-12</v>
          </cell>
          <cell r="F249" t="str">
            <v>03BRC00401</v>
          </cell>
          <cell r="G249">
            <v>468</v>
          </cell>
          <cell r="H249" t="str">
            <v>MM</v>
          </cell>
          <cell r="I249" t="str">
            <v>SL</v>
          </cell>
        </row>
        <row r="250">
          <cell r="C250" t="str">
            <v>30000183</v>
          </cell>
          <cell r="D250" t="str">
            <v>BLDG</v>
          </cell>
          <cell r="E250" t="str">
            <v>1987-04-14</v>
          </cell>
          <cell r="F250" t="str">
            <v>03TPA00106</v>
          </cell>
          <cell r="G250">
            <v>378</v>
          </cell>
          <cell r="H250" t="str">
            <v>MM</v>
          </cell>
          <cell r="I250" t="str">
            <v>SC</v>
          </cell>
        </row>
        <row r="251">
          <cell r="C251" t="str">
            <v>30000184</v>
          </cell>
          <cell r="D251" t="str">
            <v>BLDG</v>
          </cell>
          <cell r="E251" t="str">
            <v>1988-05-03</v>
          </cell>
          <cell r="F251" t="str">
            <v>03CIN00901</v>
          </cell>
          <cell r="G251">
            <v>378</v>
          </cell>
          <cell r="H251" t="str">
            <v>MM</v>
          </cell>
          <cell r="I251" t="str">
            <v>SC</v>
          </cell>
        </row>
        <row r="252">
          <cell r="C252" t="str">
            <v>30000185</v>
          </cell>
          <cell r="D252" t="str">
            <v>BLDG</v>
          </cell>
          <cell r="E252" t="str">
            <v>1987-07-20</v>
          </cell>
          <cell r="F252" t="str">
            <v>03CIN00901</v>
          </cell>
          <cell r="G252">
            <v>378</v>
          </cell>
          <cell r="H252" t="str">
            <v>MM</v>
          </cell>
          <cell r="I252" t="str">
            <v>SC</v>
          </cell>
        </row>
        <row r="253">
          <cell r="C253" t="str">
            <v>30000186</v>
          </cell>
          <cell r="D253" t="str">
            <v>BLDG</v>
          </cell>
          <cell r="E253" t="str">
            <v>1989-06-20</v>
          </cell>
          <cell r="F253" t="str">
            <v>03CIN00901</v>
          </cell>
          <cell r="G253">
            <v>378</v>
          </cell>
          <cell r="H253" t="str">
            <v>MM</v>
          </cell>
          <cell r="I253" t="str">
            <v>SC</v>
          </cell>
        </row>
        <row r="254">
          <cell r="C254" t="str">
            <v>30000187</v>
          </cell>
          <cell r="D254" t="str">
            <v>BLDG</v>
          </cell>
          <cell r="E254" t="str">
            <v>1989-01-01</v>
          </cell>
          <cell r="F254" t="str">
            <v>03TPA00701</v>
          </cell>
          <cell r="G254">
            <v>378</v>
          </cell>
          <cell r="H254" t="str">
            <v>MM</v>
          </cell>
          <cell r="I254" t="str">
            <v>SC</v>
          </cell>
        </row>
        <row r="255">
          <cell r="C255" t="str">
            <v>30000188</v>
          </cell>
          <cell r="D255" t="str">
            <v>BLDG</v>
          </cell>
          <cell r="E255" t="str">
            <v>1992-06-01</v>
          </cell>
          <cell r="F255" t="str">
            <v>03TPA00701</v>
          </cell>
          <cell r="G255">
            <v>378</v>
          </cell>
          <cell r="H255" t="str">
            <v>MM</v>
          </cell>
          <cell r="I255" t="str">
            <v>SC</v>
          </cell>
        </row>
        <row r="256">
          <cell r="C256" t="str">
            <v>30000189</v>
          </cell>
          <cell r="D256" t="str">
            <v>BLDG</v>
          </cell>
          <cell r="E256" t="str">
            <v>1992-06-01</v>
          </cell>
          <cell r="F256" t="str">
            <v>03TPA00701</v>
          </cell>
          <cell r="G256">
            <v>378</v>
          </cell>
          <cell r="H256" t="str">
            <v>MM</v>
          </cell>
          <cell r="I256" t="str">
            <v>SC</v>
          </cell>
        </row>
        <row r="257">
          <cell r="C257" t="str">
            <v>30000190</v>
          </cell>
          <cell r="D257" t="str">
            <v>BLDG</v>
          </cell>
          <cell r="E257" t="str">
            <v>1992-11-10</v>
          </cell>
          <cell r="F257" t="str">
            <v>03TPA00701</v>
          </cell>
          <cell r="G257">
            <v>378</v>
          </cell>
          <cell r="H257" t="str">
            <v>MM</v>
          </cell>
          <cell r="I257" t="str">
            <v>SC</v>
          </cell>
        </row>
        <row r="258">
          <cell r="C258" t="str">
            <v>30000191</v>
          </cell>
          <cell r="D258" t="str">
            <v>BLDG</v>
          </cell>
          <cell r="E258" t="str">
            <v>1988-12-22</v>
          </cell>
          <cell r="F258" t="str">
            <v>03TPA00701</v>
          </cell>
          <cell r="G258">
            <v>378</v>
          </cell>
          <cell r="H258" t="str">
            <v>MM</v>
          </cell>
          <cell r="I258" t="str">
            <v>SC</v>
          </cell>
        </row>
        <row r="259">
          <cell r="C259" t="str">
            <v>30000192</v>
          </cell>
          <cell r="D259" t="str">
            <v>BLDG</v>
          </cell>
          <cell r="E259" t="str">
            <v>1994-08-18</v>
          </cell>
          <cell r="F259" t="str">
            <v>03TPA00701</v>
          </cell>
          <cell r="G259">
            <v>468</v>
          </cell>
          <cell r="H259" t="str">
            <v>MM</v>
          </cell>
          <cell r="I259" t="str">
            <v>SL</v>
          </cell>
        </row>
        <row r="260">
          <cell r="C260" t="str">
            <v>30000193</v>
          </cell>
          <cell r="D260" t="str">
            <v>BLDG</v>
          </cell>
          <cell r="E260" t="str">
            <v>1993-09-30</v>
          </cell>
          <cell r="F260" t="str">
            <v>03TPA00701</v>
          </cell>
          <cell r="G260">
            <v>468</v>
          </cell>
          <cell r="H260" t="str">
            <v>MM</v>
          </cell>
          <cell r="I260" t="str">
            <v>SL</v>
          </cell>
        </row>
        <row r="261">
          <cell r="C261" t="str">
            <v>30000194</v>
          </cell>
          <cell r="D261" t="str">
            <v>BLDG</v>
          </cell>
          <cell r="E261" t="str">
            <v>1994-03-01</v>
          </cell>
          <cell r="F261" t="str">
            <v>03TPA00701</v>
          </cell>
          <cell r="G261">
            <v>468</v>
          </cell>
          <cell r="H261" t="str">
            <v>MM</v>
          </cell>
          <cell r="I261" t="str">
            <v>SL</v>
          </cell>
        </row>
        <row r="262">
          <cell r="C262" t="str">
            <v>30000195</v>
          </cell>
          <cell r="D262" t="str">
            <v>BLDG</v>
          </cell>
          <cell r="E262" t="str">
            <v>1993-12-14</v>
          </cell>
          <cell r="F262" t="str">
            <v>03TPA00701</v>
          </cell>
          <cell r="G262">
            <v>468</v>
          </cell>
          <cell r="H262" t="str">
            <v>MM</v>
          </cell>
          <cell r="I262" t="str">
            <v>SL</v>
          </cell>
        </row>
        <row r="263">
          <cell r="C263" t="str">
            <v>30000196</v>
          </cell>
          <cell r="D263" t="str">
            <v>BLDG</v>
          </cell>
          <cell r="E263" t="str">
            <v>1988-03-31</v>
          </cell>
          <cell r="F263" t="str">
            <v>03TPA00702</v>
          </cell>
          <cell r="G263">
            <v>378</v>
          </cell>
          <cell r="H263" t="str">
            <v>MM</v>
          </cell>
          <cell r="I263" t="str">
            <v>SC</v>
          </cell>
        </row>
        <row r="264">
          <cell r="C264" t="str">
            <v>30000197</v>
          </cell>
          <cell r="D264" t="str">
            <v>BLDG</v>
          </cell>
          <cell r="E264" t="str">
            <v>1988-08-31</v>
          </cell>
          <cell r="F264" t="str">
            <v>03TPA00702</v>
          </cell>
          <cell r="G264">
            <v>378</v>
          </cell>
          <cell r="H264" t="str">
            <v>MM</v>
          </cell>
          <cell r="I264" t="str">
            <v>SC</v>
          </cell>
        </row>
        <row r="265">
          <cell r="C265" t="str">
            <v>30000198</v>
          </cell>
          <cell r="D265" t="str">
            <v>BLDG</v>
          </cell>
          <cell r="E265" t="str">
            <v>1991-12-01</v>
          </cell>
          <cell r="F265" t="str">
            <v>03TPA00702</v>
          </cell>
          <cell r="G265">
            <v>378</v>
          </cell>
          <cell r="H265" t="str">
            <v>MM</v>
          </cell>
          <cell r="I265" t="str">
            <v>SC</v>
          </cell>
        </row>
        <row r="266">
          <cell r="C266" t="str">
            <v>30000199</v>
          </cell>
          <cell r="D266" t="str">
            <v>BLDG</v>
          </cell>
          <cell r="E266" t="str">
            <v>1993-09-30</v>
          </cell>
          <cell r="F266" t="str">
            <v>03TPA00702</v>
          </cell>
          <cell r="G266">
            <v>468</v>
          </cell>
          <cell r="H266" t="str">
            <v>MM</v>
          </cell>
          <cell r="I266" t="str">
            <v>SL</v>
          </cell>
        </row>
        <row r="267">
          <cell r="C267" t="str">
            <v>30000200</v>
          </cell>
          <cell r="D267" t="str">
            <v>BLDG</v>
          </cell>
          <cell r="E267" t="str">
            <v>1989-12-27</v>
          </cell>
          <cell r="F267" t="str">
            <v>03TPA00101</v>
          </cell>
          <cell r="G267">
            <v>180</v>
          </cell>
          <cell r="H267" t="str">
            <v>HY</v>
          </cell>
          <cell r="I267" t="str">
            <v>SC</v>
          </cell>
        </row>
        <row r="268">
          <cell r="C268" t="str">
            <v>30000201</v>
          </cell>
          <cell r="D268" t="str">
            <v>BLDG</v>
          </cell>
          <cell r="E268" t="str">
            <v>1992-02-01</v>
          </cell>
          <cell r="F268" t="str">
            <v>03TPA00101</v>
          </cell>
          <cell r="G268">
            <v>378</v>
          </cell>
          <cell r="H268" t="str">
            <v>MM</v>
          </cell>
          <cell r="I268" t="str">
            <v>SC</v>
          </cell>
        </row>
        <row r="269">
          <cell r="C269" t="str">
            <v>30000202</v>
          </cell>
          <cell r="D269" t="str">
            <v>BLDG</v>
          </cell>
          <cell r="E269" t="str">
            <v>1991-02-28</v>
          </cell>
          <cell r="F269" t="str">
            <v>03TPA00102</v>
          </cell>
          <cell r="G269">
            <v>378</v>
          </cell>
          <cell r="H269" t="str">
            <v>MM</v>
          </cell>
          <cell r="I269" t="str">
            <v>SC</v>
          </cell>
        </row>
        <row r="270">
          <cell r="C270" t="str">
            <v>30000203</v>
          </cell>
          <cell r="D270" t="str">
            <v>LAND</v>
          </cell>
          <cell r="E270" t="str">
            <v>1990-08-22</v>
          </cell>
          <cell r="F270" t="str">
            <v>03TPA00503</v>
          </cell>
          <cell r="G270">
            <v>180</v>
          </cell>
          <cell r="H270" t="str">
            <v>HY</v>
          </cell>
          <cell r="I270" t="str">
            <v>SC</v>
          </cell>
        </row>
        <row r="271">
          <cell r="C271" t="str">
            <v>30000204</v>
          </cell>
          <cell r="D271" t="str">
            <v>LAND</v>
          </cell>
          <cell r="E271" t="str">
            <v>1993-07-01</v>
          </cell>
          <cell r="F271" t="str">
            <v>03TPA00505</v>
          </cell>
          <cell r="G271">
            <v>180</v>
          </cell>
          <cell r="H271" t="str">
            <v>HY</v>
          </cell>
          <cell r="I271" t="str">
            <v>SC</v>
          </cell>
        </row>
        <row r="272">
          <cell r="C272" t="str">
            <v>30000205</v>
          </cell>
          <cell r="D272" t="str">
            <v>LAND</v>
          </cell>
          <cell r="E272" t="str">
            <v>1993-11-16</v>
          </cell>
          <cell r="F272" t="str">
            <v>03TPA00505</v>
          </cell>
          <cell r="G272">
            <v>468</v>
          </cell>
          <cell r="H272" t="str">
            <v>MM</v>
          </cell>
          <cell r="I272" t="str">
            <v>SL</v>
          </cell>
        </row>
        <row r="273">
          <cell r="C273" t="str">
            <v>30000206</v>
          </cell>
          <cell r="D273" t="str">
            <v>LAND</v>
          </cell>
          <cell r="E273" t="str">
            <v>1985-12-31</v>
          </cell>
          <cell r="G273">
            <v>1</v>
          </cell>
          <cell r="H273" t="str">
            <v>MM</v>
          </cell>
          <cell r="I273" t="str">
            <v>SL</v>
          </cell>
        </row>
        <row r="274">
          <cell r="C274" t="str">
            <v>30000206</v>
          </cell>
          <cell r="D274" t="str">
            <v>LAND</v>
          </cell>
          <cell r="E274" t="str">
            <v>1985-12-31</v>
          </cell>
          <cell r="F274" t="str">
            <v>03TPA00704</v>
          </cell>
          <cell r="G274">
            <v>1</v>
          </cell>
          <cell r="H274" t="str">
            <v>MM</v>
          </cell>
          <cell r="I274" t="str">
            <v>SL</v>
          </cell>
        </row>
        <row r="275">
          <cell r="C275" t="str">
            <v>30000207</v>
          </cell>
          <cell r="D275" t="str">
            <v>LAND</v>
          </cell>
          <cell r="E275" t="str">
            <v>1992-09-22</v>
          </cell>
          <cell r="G275">
            <v>180</v>
          </cell>
          <cell r="H275" t="str">
            <v>HY</v>
          </cell>
          <cell r="I275" t="str">
            <v>SC</v>
          </cell>
        </row>
        <row r="276">
          <cell r="C276" t="str">
            <v>30000207</v>
          </cell>
          <cell r="D276" t="str">
            <v>LAND</v>
          </cell>
          <cell r="E276" t="str">
            <v>1992-09-22</v>
          </cell>
          <cell r="F276" t="str">
            <v>03TPA00704</v>
          </cell>
          <cell r="G276">
            <v>180</v>
          </cell>
          <cell r="H276" t="str">
            <v>HY</v>
          </cell>
          <cell r="I276" t="str">
            <v>SC</v>
          </cell>
        </row>
        <row r="277">
          <cell r="C277" t="str">
            <v>30000208</v>
          </cell>
          <cell r="D277" t="str">
            <v>BLDG</v>
          </cell>
          <cell r="E277" t="str">
            <v>1983-08-31</v>
          </cell>
          <cell r="G277">
            <v>180</v>
          </cell>
          <cell r="H277" t="str">
            <v>MM</v>
          </cell>
          <cell r="I277" t="str">
            <v>SL</v>
          </cell>
        </row>
        <row r="278">
          <cell r="C278" t="str">
            <v>30000208</v>
          </cell>
          <cell r="D278" t="str">
            <v>BLDG</v>
          </cell>
          <cell r="E278" t="str">
            <v>1983-08-31</v>
          </cell>
          <cell r="F278" t="str">
            <v>03TPA00704</v>
          </cell>
          <cell r="G278">
            <v>180</v>
          </cell>
          <cell r="H278" t="str">
            <v>MM</v>
          </cell>
          <cell r="I278" t="str">
            <v>SL</v>
          </cell>
        </row>
        <row r="279">
          <cell r="C279" t="str">
            <v>30000209</v>
          </cell>
          <cell r="D279" t="str">
            <v>BLDG</v>
          </cell>
          <cell r="E279" t="str">
            <v>1986-12-31</v>
          </cell>
          <cell r="G279">
            <v>228</v>
          </cell>
          <cell r="H279" t="str">
            <v>MM</v>
          </cell>
          <cell r="I279" t="str">
            <v>SL</v>
          </cell>
        </row>
        <row r="280">
          <cell r="C280" t="str">
            <v>30000209</v>
          </cell>
          <cell r="D280" t="str">
            <v>BLDG</v>
          </cell>
          <cell r="E280" t="str">
            <v>1986-12-31</v>
          </cell>
          <cell r="F280" t="str">
            <v>03TPA00704</v>
          </cell>
          <cell r="G280">
            <v>228</v>
          </cell>
          <cell r="H280" t="str">
            <v>MM</v>
          </cell>
          <cell r="I280" t="str">
            <v>SL</v>
          </cell>
        </row>
        <row r="281">
          <cell r="C281" t="str">
            <v>30000210</v>
          </cell>
          <cell r="D281" t="str">
            <v>BLDG</v>
          </cell>
          <cell r="E281" t="str">
            <v>1985-12-31</v>
          </cell>
          <cell r="G281">
            <v>216</v>
          </cell>
          <cell r="H281" t="str">
            <v>MM</v>
          </cell>
          <cell r="I281" t="str">
            <v>SL</v>
          </cell>
        </row>
        <row r="282">
          <cell r="C282" t="str">
            <v>30000210</v>
          </cell>
          <cell r="D282" t="str">
            <v>BLDG</v>
          </cell>
          <cell r="E282" t="str">
            <v>1985-12-31</v>
          </cell>
          <cell r="F282" t="str">
            <v>03TPA00704</v>
          </cell>
          <cell r="G282">
            <v>216</v>
          </cell>
          <cell r="H282" t="str">
            <v>MM</v>
          </cell>
          <cell r="I282" t="str">
            <v>SL</v>
          </cell>
        </row>
        <row r="283">
          <cell r="C283" t="str">
            <v>30000211</v>
          </cell>
          <cell r="D283" t="str">
            <v>BLDG</v>
          </cell>
          <cell r="E283" t="str">
            <v>1988-08-31</v>
          </cell>
          <cell r="G283">
            <v>378</v>
          </cell>
          <cell r="H283" t="str">
            <v>MM</v>
          </cell>
          <cell r="I283" t="str">
            <v>SC</v>
          </cell>
        </row>
        <row r="284">
          <cell r="C284" t="str">
            <v>30000211</v>
          </cell>
          <cell r="D284" t="str">
            <v>BLDG</v>
          </cell>
          <cell r="E284" t="str">
            <v>1988-08-31</v>
          </cell>
          <cell r="F284" t="str">
            <v>03TPA00704</v>
          </cell>
          <cell r="G284">
            <v>378</v>
          </cell>
          <cell r="H284" t="str">
            <v>MM</v>
          </cell>
          <cell r="I284" t="str">
            <v>SC</v>
          </cell>
        </row>
        <row r="285">
          <cell r="C285" t="str">
            <v>30000212</v>
          </cell>
          <cell r="D285" t="str">
            <v>BLDG</v>
          </cell>
          <cell r="E285" t="str">
            <v>1989-02-07</v>
          </cell>
          <cell r="G285">
            <v>378</v>
          </cell>
          <cell r="H285" t="str">
            <v>MM</v>
          </cell>
          <cell r="I285" t="str">
            <v>SC</v>
          </cell>
        </row>
        <row r="286">
          <cell r="C286" t="str">
            <v>30000212</v>
          </cell>
          <cell r="D286" t="str">
            <v>BLDG</v>
          </cell>
          <cell r="E286" t="str">
            <v>1989-02-07</v>
          </cell>
          <cell r="F286" t="str">
            <v>03TPA00704</v>
          </cell>
          <cell r="G286">
            <v>378</v>
          </cell>
          <cell r="H286" t="str">
            <v>MM</v>
          </cell>
          <cell r="I286" t="str">
            <v>SC</v>
          </cell>
        </row>
        <row r="287">
          <cell r="C287" t="str">
            <v>30000213</v>
          </cell>
          <cell r="D287" t="str">
            <v>BLDG</v>
          </cell>
          <cell r="E287" t="str">
            <v>1988-12-06</v>
          </cell>
          <cell r="G287">
            <v>378</v>
          </cell>
          <cell r="H287" t="str">
            <v>MM</v>
          </cell>
          <cell r="I287" t="str">
            <v>SC</v>
          </cell>
        </row>
        <row r="288">
          <cell r="C288" t="str">
            <v>30000213</v>
          </cell>
          <cell r="D288" t="str">
            <v>BLDG</v>
          </cell>
          <cell r="E288" t="str">
            <v>1988-12-06</v>
          </cell>
          <cell r="F288" t="str">
            <v>03TPA00704</v>
          </cell>
          <cell r="G288">
            <v>378</v>
          </cell>
          <cell r="H288" t="str">
            <v>MM</v>
          </cell>
          <cell r="I288" t="str">
            <v>SC</v>
          </cell>
        </row>
        <row r="289">
          <cell r="C289" t="str">
            <v>30000214</v>
          </cell>
          <cell r="D289" t="str">
            <v>LAND</v>
          </cell>
          <cell r="E289" t="str">
            <v>1991-05-17</v>
          </cell>
          <cell r="F289" t="str">
            <v>03TPA00104</v>
          </cell>
          <cell r="G289">
            <v>180</v>
          </cell>
          <cell r="H289" t="str">
            <v>HY</v>
          </cell>
          <cell r="I289" t="str">
            <v>SC</v>
          </cell>
        </row>
        <row r="290">
          <cell r="C290" t="str">
            <v>30000215</v>
          </cell>
          <cell r="D290" t="str">
            <v>BLDG</v>
          </cell>
          <cell r="E290" t="str">
            <v>1984-06-30</v>
          </cell>
          <cell r="F290" t="str">
            <v>03TPA00104</v>
          </cell>
          <cell r="G290">
            <v>216</v>
          </cell>
          <cell r="H290" t="str">
            <v>MM</v>
          </cell>
          <cell r="I290" t="str">
            <v>SL</v>
          </cell>
        </row>
        <row r="291">
          <cell r="C291" t="str">
            <v>30000216</v>
          </cell>
          <cell r="D291" t="str">
            <v>BLDG</v>
          </cell>
          <cell r="E291" t="str">
            <v>1992-06-16</v>
          </cell>
          <cell r="F291" t="str">
            <v>03TPA00104</v>
          </cell>
          <cell r="G291">
            <v>378</v>
          </cell>
          <cell r="H291" t="str">
            <v>MM</v>
          </cell>
          <cell r="I291" t="str">
            <v>SC</v>
          </cell>
        </row>
        <row r="292">
          <cell r="C292" t="str">
            <v>30000217</v>
          </cell>
          <cell r="D292" t="str">
            <v>BLDG</v>
          </cell>
          <cell r="E292" t="str">
            <v>1992-05-01</v>
          </cell>
          <cell r="F292" t="str">
            <v>03TPA00104</v>
          </cell>
          <cell r="G292">
            <v>378</v>
          </cell>
          <cell r="H292" t="str">
            <v>MM</v>
          </cell>
          <cell r="I292" t="str">
            <v>SC</v>
          </cell>
        </row>
        <row r="293">
          <cell r="C293" t="str">
            <v>30000218</v>
          </cell>
          <cell r="D293" t="str">
            <v>BLDG</v>
          </cell>
          <cell r="E293" t="str">
            <v>1992-06-16</v>
          </cell>
          <cell r="F293" t="str">
            <v>03TPA00104</v>
          </cell>
          <cell r="G293">
            <v>378</v>
          </cell>
          <cell r="H293" t="str">
            <v>MM</v>
          </cell>
          <cell r="I293" t="str">
            <v>SC</v>
          </cell>
        </row>
        <row r="294">
          <cell r="C294" t="str">
            <v>30000219</v>
          </cell>
          <cell r="D294" t="str">
            <v>BLDG</v>
          </cell>
          <cell r="E294" t="str">
            <v>1989-06-20</v>
          </cell>
          <cell r="F294" t="str">
            <v>03TPA00104</v>
          </cell>
          <cell r="G294">
            <v>378</v>
          </cell>
          <cell r="H294" t="str">
            <v>MM</v>
          </cell>
          <cell r="I294" t="str">
            <v>SC</v>
          </cell>
        </row>
        <row r="295">
          <cell r="C295" t="str">
            <v>30000220</v>
          </cell>
          <cell r="D295" t="str">
            <v>BLDG</v>
          </cell>
          <cell r="E295" t="str">
            <v>1993-09-30</v>
          </cell>
          <cell r="F295" t="str">
            <v>03TPA00104</v>
          </cell>
          <cell r="G295">
            <v>468</v>
          </cell>
          <cell r="H295" t="str">
            <v>MM</v>
          </cell>
          <cell r="I295" t="str">
            <v>SL</v>
          </cell>
        </row>
        <row r="296">
          <cell r="C296" t="str">
            <v>30000221</v>
          </cell>
          <cell r="D296" t="str">
            <v>BLDG</v>
          </cell>
          <cell r="E296" t="str">
            <v>1993-06-01</v>
          </cell>
          <cell r="G296">
            <v>378</v>
          </cell>
          <cell r="H296" t="str">
            <v>MM</v>
          </cell>
          <cell r="I296" t="str">
            <v>SC</v>
          </cell>
        </row>
        <row r="297">
          <cell r="C297" t="str">
            <v>30000221</v>
          </cell>
          <cell r="D297" t="str">
            <v>BLDG</v>
          </cell>
          <cell r="E297" t="str">
            <v>1993-06-01</v>
          </cell>
          <cell r="F297" t="str">
            <v>03TPA00801</v>
          </cell>
          <cell r="G297">
            <v>378</v>
          </cell>
          <cell r="H297" t="str">
            <v>MM</v>
          </cell>
          <cell r="I297" t="str">
            <v>SC</v>
          </cell>
        </row>
        <row r="298">
          <cell r="C298" t="str">
            <v>30000222</v>
          </cell>
          <cell r="D298" t="str">
            <v>LAND</v>
          </cell>
          <cell r="E298" t="str">
            <v>1988-12-20</v>
          </cell>
          <cell r="F298" t="str">
            <v>03TPA00803</v>
          </cell>
          <cell r="G298">
            <v>180</v>
          </cell>
          <cell r="H298" t="str">
            <v>HY</v>
          </cell>
          <cell r="I298" t="str">
            <v>SC</v>
          </cell>
        </row>
        <row r="299">
          <cell r="C299" t="str">
            <v>30000223</v>
          </cell>
          <cell r="D299" t="str">
            <v>BLDG</v>
          </cell>
          <cell r="E299" t="str">
            <v>1993-09-30</v>
          </cell>
          <cell r="F299" t="str">
            <v>03TPA00803</v>
          </cell>
          <cell r="G299">
            <v>468</v>
          </cell>
          <cell r="H299" t="str">
            <v>MM</v>
          </cell>
          <cell r="I299" t="str">
            <v>SL</v>
          </cell>
        </row>
        <row r="300">
          <cell r="C300" t="str">
            <v>30000224</v>
          </cell>
          <cell r="D300" t="str">
            <v>BLDG</v>
          </cell>
          <cell r="E300" t="str">
            <v>1993-11-09</v>
          </cell>
          <cell r="F300" t="str">
            <v>03TPA00803</v>
          </cell>
          <cell r="G300">
            <v>468</v>
          </cell>
          <cell r="H300" t="str">
            <v>MM</v>
          </cell>
          <cell r="I300" t="str">
            <v>SL</v>
          </cell>
        </row>
        <row r="301">
          <cell r="C301" t="str">
            <v>30000225</v>
          </cell>
          <cell r="D301" t="str">
            <v>LAND</v>
          </cell>
          <cell r="E301" t="str">
            <v>1992-07-01</v>
          </cell>
          <cell r="F301" t="str">
            <v>03TPA00602</v>
          </cell>
          <cell r="G301">
            <v>1</v>
          </cell>
          <cell r="H301" t="str">
            <v>MM</v>
          </cell>
          <cell r="I301" t="str">
            <v>SL</v>
          </cell>
        </row>
        <row r="302">
          <cell r="C302" t="str">
            <v>30000226</v>
          </cell>
          <cell r="D302" t="str">
            <v>LAND</v>
          </cell>
          <cell r="E302" t="str">
            <v>1990-12-31</v>
          </cell>
          <cell r="F302" t="str">
            <v>03TPA00602</v>
          </cell>
          <cell r="G302">
            <v>1</v>
          </cell>
          <cell r="H302" t="str">
            <v>MM</v>
          </cell>
          <cell r="I302" t="str">
            <v>SL</v>
          </cell>
        </row>
        <row r="303">
          <cell r="C303" t="str">
            <v>30000227</v>
          </cell>
          <cell r="D303" t="str">
            <v>LAND</v>
          </cell>
          <cell r="E303" t="str">
            <v>1988-01-01</v>
          </cell>
          <cell r="F303" t="str">
            <v>03TPA00602</v>
          </cell>
          <cell r="G303">
            <v>1</v>
          </cell>
          <cell r="H303" t="str">
            <v>MM</v>
          </cell>
          <cell r="I303" t="str">
            <v>SL</v>
          </cell>
        </row>
        <row r="304">
          <cell r="C304" t="str">
            <v>30000228</v>
          </cell>
          <cell r="D304" t="str">
            <v>LAND</v>
          </cell>
          <cell r="E304" t="str">
            <v>1985-07-31</v>
          </cell>
          <cell r="F304" t="str">
            <v>03TPA00602</v>
          </cell>
          <cell r="G304">
            <v>1</v>
          </cell>
          <cell r="H304" t="str">
            <v>MM</v>
          </cell>
          <cell r="I304" t="str">
            <v>SL</v>
          </cell>
        </row>
        <row r="305">
          <cell r="C305" t="str">
            <v>30000229</v>
          </cell>
          <cell r="D305" t="str">
            <v>PURST</v>
          </cell>
          <cell r="E305" t="str">
            <v>1994-10-28</v>
          </cell>
          <cell r="F305" t="str">
            <v>03CIN00901</v>
          </cell>
          <cell r="G305">
            <v>480</v>
          </cell>
          <cell r="H305" t="str">
            <v>MM</v>
          </cell>
          <cell r="I305" t="str">
            <v>SL</v>
          </cell>
        </row>
        <row r="306">
          <cell r="C306" t="str">
            <v>30000230</v>
          </cell>
          <cell r="D306" t="str">
            <v>BLDG</v>
          </cell>
          <cell r="E306" t="str">
            <v>1988-05-31</v>
          </cell>
          <cell r="F306" t="str">
            <v>03TPA00701</v>
          </cell>
          <cell r="G306">
            <v>378</v>
          </cell>
          <cell r="H306" t="str">
            <v>MM</v>
          </cell>
          <cell r="I306" t="str">
            <v>SC</v>
          </cell>
        </row>
        <row r="307">
          <cell r="C307" t="str">
            <v>30000231</v>
          </cell>
          <cell r="D307" t="str">
            <v>PURST</v>
          </cell>
          <cell r="E307" t="str">
            <v>1994-10-28</v>
          </cell>
          <cell r="F307" t="str">
            <v>03TPA00701</v>
          </cell>
          <cell r="G307">
            <v>480</v>
          </cell>
          <cell r="H307" t="str">
            <v>MM</v>
          </cell>
          <cell r="I307" t="str">
            <v>SL</v>
          </cell>
        </row>
        <row r="308">
          <cell r="C308" t="str">
            <v>30000232</v>
          </cell>
          <cell r="D308" t="str">
            <v>LAND</v>
          </cell>
          <cell r="E308" t="str">
            <v>1992-12-15</v>
          </cell>
          <cell r="F308" t="str">
            <v>03TPA00504</v>
          </cell>
          <cell r="G308">
            <v>1</v>
          </cell>
          <cell r="H308" t="str">
            <v>MM</v>
          </cell>
          <cell r="I308" t="str">
            <v>SL</v>
          </cell>
        </row>
        <row r="309">
          <cell r="C309" t="str">
            <v>30000233</v>
          </cell>
          <cell r="D309" t="str">
            <v>BLDG</v>
          </cell>
          <cell r="E309" t="str">
            <v>1993-02-01</v>
          </cell>
          <cell r="F309" t="str">
            <v>03TPA00504</v>
          </cell>
          <cell r="G309">
            <v>378</v>
          </cell>
          <cell r="H309" t="str">
            <v>MM</v>
          </cell>
          <cell r="I309" t="str">
            <v>SC</v>
          </cell>
        </row>
        <row r="310">
          <cell r="C310" t="str">
            <v>30000234</v>
          </cell>
          <cell r="D310" t="str">
            <v>PURST</v>
          </cell>
          <cell r="E310" t="str">
            <v>1994-10-28</v>
          </cell>
          <cell r="F310" t="str">
            <v>03TPA00504</v>
          </cell>
          <cell r="G310">
            <v>480</v>
          </cell>
          <cell r="H310" t="str">
            <v>MM</v>
          </cell>
          <cell r="I310" t="str">
            <v>SL</v>
          </cell>
        </row>
        <row r="311">
          <cell r="C311" t="str">
            <v>30000235</v>
          </cell>
          <cell r="D311" t="str">
            <v>LAND</v>
          </cell>
          <cell r="E311" t="str">
            <v>1994-10-28</v>
          </cell>
          <cell r="F311" t="str">
            <v>03TPA00510</v>
          </cell>
          <cell r="G311">
            <v>1</v>
          </cell>
          <cell r="H311" t="str">
            <v>MM</v>
          </cell>
          <cell r="I311" t="str">
            <v>SL</v>
          </cell>
        </row>
        <row r="312">
          <cell r="C312" t="str">
            <v>30000236</v>
          </cell>
          <cell r="D312" t="str">
            <v>BLDG</v>
          </cell>
          <cell r="E312" t="str">
            <v>1994-10-28</v>
          </cell>
          <cell r="F312" t="str">
            <v>03TPA00510</v>
          </cell>
          <cell r="G312">
            <v>480</v>
          </cell>
          <cell r="H312" t="str">
            <v>MM</v>
          </cell>
          <cell r="I312" t="str">
            <v>SL</v>
          </cell>
        </row>
        <row r="313">
          <cell r="C313" t="str">
            <v>30000237</v>
          </cell>
          <cell r="D313" t="str">
            <v>PURST</v>
          </cell>
          <cell r="E313" t="str">
            <v>1994-10-28</v>
          </cell>
          <cell r="F313" t="str">
            <v>03TPA00510</v>
          </cell>
          <cell r="G313">
            <v>480</v>
          </cell>
          <cell r="H313" t="str">
            <v>MM</v>
          </cell>
          <cell r="I313" t="str">
            <v>SL</v>
          </cell>
        </row>
        <row r="314">
          <cell r="C314" t="str">
            <v>30000238</v>
          </cell>
          <cell r="D314" t="str">
            <v>LAND</v>
          </cell>
          <cell r="E314" t="str">
            <v>1991-05-31</v>
          </cell>
          <cell r="F314" t="str">
            <v>03TPA00511</v>
          </cell>
          <cell r="G314">
            <v>1</v>
          </cell>
          <cell r="H314" t="str">
            <v>MM</v>
          </cell>
          <cell r="I314" t="str">
            <v>SL</v>
          </cell>
        </row>
        <row r="315">
          <cell r="C315" t="str">
            <v>30000239</v>
          </cell>
          <cell r="D315" t="str">
            <v>BLDG</v>
          </cell>
          <cell r="E315" t="str">
            <v>1991-05-31</v>
          </cell>
          <cell r="F315" t="str">
            <v>03TPA00511</v>
          </cell>
          <cell r="G315">
            <v>378</v>
          </cell>
          <cell r="H315" t="str">
            <v>MM</v>
          </cell>
          <cell r="I315" t="str">
            <v>SC</v>
          </cell>
        </row>
        <row r="316">
          <cell r="C316" t="str">
            <v>30000240</v>
          </cell>
          <cell r="D316" t="str">
            <v>PURST</v>
          </cell>
          <cell r="E316" t="str">
            <v>1994-10-28</v>
          </cell>
          <cell r="F316" t="str">
            <v>03TPA00511</v>
          </cell>
          <cell r="G316">
            <v>480</v>
          </cell>
          <cell r="H316" t="str">
            <v>MM</v>
          </cell>
          <cell r="I316" t="str">
            <v>SL</v>
          </cell>
        </row>
        <row r="317">
          <cell r="C317" t="str">
            <v>30000241</v>
          </cell>
          <cell r="D317" t="str">
            <v>LAND</v>
          </cell>
          <cell r="E317" t="str">
            <v>1991-05-31</v>
          </cell>
          <cell r="F317" t="str">
            <v>03TPA00512</v>
          </cell>
          <cell r="G317">
            <v>1</v>
          </cell>
          <cell r="H317" t="str">
            <v>MM</v>
          </cell>
          <cell r="I317" t="str">
            <v>SL</v>
          </cell>
        </row>
        <row r="318">
          <cell r="C318" t="str">
            <v>30000242</v>
          </cell>
          <cell r="D318" t="str">
            <v>BLDG</v>
          </cell>
          <cell r="E318" t="str">
            <v>1991-05-31</v>
          </cell>
          <cell r="F318" t="str">
            <v>03TPA00512</v>
          </cell>
          <cell r="G318">
            <v>378</v>
          </cell>
          <cell r="H318" t="str">
            <v>MM</v>
          </cell>
          <cell r="I318" t="str">
            <v>SC</v>
          </cell>
        </row>
        <row r="319">
          <cell r="C319" t="str">
            <v>30000243</v>
          </cell>
          <cell r="D319" t="str">
            <v>PURST</v>
          </cell>
          <cell r="E319" t="str">
            <v>1994-10-28</v>
          </cell>
          <cell r="F319" t="str">
            <v>03TPA00512</v>
          </cell>
          <cell r="G319">
            <v>480</v>
          </cell>
          <cell r="H319" t="str">
            <v>MM</v>
          </cell>
          <cell r="I319" t="str">
            <v>SL</v>
          </cell>
        </row>
        <row r="320">
          <cell r="C320" t="str">
            <v>30000244</v>
          </cell>
          <cell r="D320" t="str">
            <v>LAND</v>
          </cell>
          <cell r="E320" t="str">
            <v>1991-05-31</v>
          </cell>
          <cell r="F320" t="str">
            <v>03TPA00513</v>
          </cell>
          <cell r="G320">
            <v>1</v>
          </cell>
          <cell r="H320" t="str">
            <v>MM</v>
          </cell>
          <cell r="I320" t="str">
            <v>SL</v>
          </cell>
        </row>
        <row r="321">
          <cell r="C321" t="str">
            <v>30000245</v>
          </cell>
          <cell r="D321" t="str">
            <v>BLDG</v>
          </cell>
          <cell r="E321" t="str">
            <v>1991-05-31</v>
          </cell>
          <cell r="F321" t="str">
            <v>03TPA00513</v>
          </cell>
          <cell r="G321">
            <v>378</v>
          </cell>
          <cell r="H321" t="str">
            <v>MM</v>
          </cell>
          <cell r="I321" t="str">
            <v>SC</v>
          </cell>
        </row>
        <row r="322">
          <cell r="C322" t="str">
            <v>30000246</v>
          </cell>
          <cell r="D322" t="str">
            <v>PURST</v>
          </cell>
          <cell r="E322" t="str">
            <v>1994-10-28</v>
          </cell>
          <cell r="F322" t="str">
            <v>03TPA00513</v>
          </cell>
          <cell r="G322">
            <v>480</v>
          </cell>
          <cell r="H322" t="str">
            <v>MM</v>
          </cell>
          <cell r="I322" t="str">
            <v>SL</v>
          </cell>
        </row>
        <row r="323">
          <cell r="C323" t="str">
            <v>30000247</v>
          </cell>
          <cell r="D323" t="str">
            <v>LAND</v>
          </cell>
          <cell r="E323" t="str">
            <v>1992-12-15</v>
          </cell>
          <cell r="F323" t="str">
            <v>03TPA00502</v>
          </cell>
          <cell r="G323">
            <v>1</v>
          </cell>
          <cell r="H323" t="str">
            <v>MM</v>
          </cell>
          <cell r="I323" t="str">
            <v>SL</v>
          </cell>
        </row>
        <row r="324">
          <cell r="C324" t="str">
            <v>30000248</v>
          </cell>
          <cell r="D324" t="str">
            <v>BLDG</v>
          </cell>
          <cell r="E324" t="str">
            <v>1993-01-01</v>
          </cell>
          <cell r="F324" t="str">
            <v>03TPA00502</v>
          </cell>
          <cell r="G324">
            <v>378</v>
          </cell>
          <cell r="H324" t="str">
            <v>MM</v>
          </cell>
          <cell r="I324" t="str">
            <v>SC</v>
          </cell>
        </row>
        <row r="325">
          <cell r="C325" t="str">
            <v>30000249</v>
          </cell>
          <cell r="D325" t="str">
            <v>PURST</v>
          </cell>
          <cell r="E325" t="str">
            <v>1994-10-28</v>
          </cell>
          <cell r="F325" t="str">
            <v>03TPA00502</v>
          </cell>
          <cell r="G325">
            <v>480</v>
          </cell>
          <cell r="H325" t="str">
            <v>MM</v>
          </cell>
          <cell r="I325" t="str">
            <v>SL</v>
          </cell>
        </row>
        <row r="326">
          <cell r="C326" t="str">
            <v>30000250</v>
          </cell>
          <cell r="D326" t="str">
            <v>LAND</v>
          </cell>
          <cell r="E326" t="str">
            <v>1989-12-21</v>
          </cell>
          <cell r="F326" t="str">
            <v>03TPA00703</v>
          </cell>
          <cell r="G326">
            <v>1</v>
          </cell>
          <cell r="H326" t="str">
            <v>MM</v>
          </cell>
          <cell r="I326" t="str">
            <v>SL</v>
          </cell>
        </row>
        <row r="327">
          <cell r="C327" t="str">
            <v>30000251</v>
          </cell>
          <cell r="D327" t="str">
            <v>BLDG</v>
          </cell>
          <cell r="E327" t="str">
            <v>1989-12-21</v>
          </cell>
          <cell r="F327" t="str">
            <v>03TPA00703</v>
          </cell>
          <cell r="G327">
            <v>378</v>
          </cell>
          <cell r="H327" t="str">
            <v>MM</v>
          </cell>
          <cell r="I327" t="str">
            <v>SC</v>
          </cell>
        </row>
        <row r="328">
          <cell r="C328" t="str">
            <v>30000252</v>
          </cell>
          <cell r="D328" t="str">
            <v>PURST</v>
          </cell>
          <cell r="E328" t="str">
            <v>1994-10-28</v>
          </cell>
          <cell r="F328" t="str">
            <v>03TPA00703</v>
          </cell>
          <cell r="G328">
            <v>480</v>
          </cell>
          <cell r="H328" t="str">
            <v>MM</v>
          </cell>
          <cell r="I328" t="str">
            <v>SL</v>
          </cell>
        </row>
        <row r="329">
          <cell r="C329" t="str">
            <v>30000253</v>
          </cell>
          <cell r="D329" t="str">
            <v>LAND</v>
          </cell>
          <cell r="E329" t="str">
            <v>1983-08-31</v>
          </cell>
          <cell r="F329" t="str">
            <v>03TPA00704</v>
          </cell>
          <cell r="G329">
            <v>1</v>
          </cell>
          <cell r="H329" t="str">
            <v>MM</v>
          </cell>
          <cell r="I329" t="str">
            <v>SL</v>
          </cell>
        </row>
        <row r="330">
          <cell r="C330" t="str">
            <v>30000254</v>
          </cell>
          <cell r="D330" t="str">
            <v>BLDG</v>
          </cell>
          <cell r="E330" t="str">
            <v>1973-08-31</v>
          </cell>
          <cell r="F330" t="str">
            <v>03TPA00704</v>
          </cell>
          <cell r="G330">
            <v>360</v>
          </cell>
          <cell r="H330" t="str">
            <v>MM</v>
          </cell>
          <cell r="I330" t="str">
            <v>SL</v>
          </cell>
        </row>
        <row r="331">
          <cell r="C331" t="str">
            <v>30000255</v>
          </cell>
          <cell r="D331" t="str">
            <v>PURST</v>
          </cell>
          <cell r="E331" t="str">
            <v>1994-10-28</v>
          </cell>
          <cell r="F331" t="str">
            <v>03TPA00704</v>
          </cell>
          <cell r="G331">
            <v>480</v>
          </cell>
          <cell r="H331" t="str">
            <v>MM</v>
          </cell>
          <cell r="I331" t="str">
            <v>SL</v>
          </cell>
        </row>
        <row r="332">
          <cell r="C332" t="str">
            <v>30000256</v>
          </cell>
          <cell r="D332" t="str">
            <v>LAND</v>
          </cell>
          <cell r="E332" t="str">
            <v>1986-12-31</v>
          </cell>
          <cell r="F332" t="str">
            <v>03TPA00106</v>
          </cell>
          <cell r="G332">
            <v>1</v>
          </cell>
          <cell r="H332" t="str">
            <v>MM</v>
          </cell>
          <cell r="I332" t="str">
            <v>SL</v>
          </cell>
        </row>
        <row r="333">
          <cell r="C333" t="str">
            <v>30000257</v>
          </cell>
          <cell r="D333" t="str">
            <v>BLDG</v>
          </cell>
          <cell r="E333" t="str">
            <v>1986-12-31</v>
          </cell>
          <cell r="F333" t="str">
            <v>03TPA00106</v>
          </cell>
          <cell r="G333">
            <v>228</v>
          </cell>
          <cell r="H333" t="str">
            <v>MM</v>
          </cell>
          <cell r="I333" t="str">
            <v>SL</v>
          </cell>
        </row>
        <row r="334">
          <cell r="C334" t="str">
            <v>30000258</v>
          </cell>
          <cell r="D334" t="str">
            <v>PURST</v>
          </cell>
          <cell r="E334" t="str">
            <v>1994-10-28</v>
          </cell>
          <cell r="F334" t="str">
            <v>03TPA00106</v>
          </cell>
          <cell r="G334">
            <v>480</v>
          </cell>
          <cell r="H334" t="str">
            <v>MM</v>
          </cell>
          <cell r="I334" t="str">
            <v>SL</v>
          </cell>
        </row>
        <row r="335">
          <cell r="C335" t="str">
            <v>30000259</v>
          </cell>
          <cell r="D335" t="str">
            <v>LAND</v>
          </cell>
          <cell r="E335" t="str">
            <v>1988-03-31</v>
          </cell>
          <cell r="F335" t="str">
            <v>03TPA00702</v>
          </cell>
          <cell r="G335">
            <v>1</v>
          </cell>
          <cell r="H335" t="str">
            <v>MM</v>
          </cell>
          <cell r="I335" t="str">
            <v>SL</v>
          </cell>
        </row>
        <row r="336">
          <cell r="C336" t="str">
            <v>30000260</v>
          </cell>
          <cell r="D336" t="str">
            <v>BLDG</v>
          </cell>
          <cell r="E336" t="str">
            <v>1988-03-31</v>
          </cell>
          <cell r="F336" t="str">
            <v>03TPA00702</v>
          </cell>
          <cell r="G336">
            <v>378</v>
          </cell>
          <cell r="H336" t="str">
            <v>MM</v>
          </cell>
          <cell r="I336" t="str">
            <v>SC</v>
          </cell>
        </row>
        <row r="337">
          <cell r="C337" t="str">
            <v>30000261</v>
          </cell>
          <cell r="D337" t="str">
            <v>PURST</v>
          </cell>
          <cell r="E337" t="str">
            <v>1994-10-28</v>
          </cell>
          <cell r="F337" t="str">
            <v>03TPA00702</v>
          </cell>
          <cell r="G337">
            <v>480</v>
          </cell>
          <cell r="H337" t="str">
            <v>MM</v>
          </cell>
          <cell r="I337" t="str">
            <v>SL</v>
          </cell>
        </row>
        <row r="338">
          <cell r="C338" t="str">
            <v>30000262</v>
          </cell>
          <cell r="D338" t="str">
            <v>LAND</v>
          </cell>
          <cell r="E338" t="str">
            <v>1988-03-31</v>
          </cell>
          <cell r="F338" t="str">
            <v>03TPA00806</v>
          </cell>
          <cell r="G338">
            <v>1</v>
          </cell>
          <cell r="H338" t="str">
            <v>MM</v>
          </cell>
          <cell r="I338" t="str">
            <v>SL</v>
          </cell>
        </row>
        <row r="339">
          <cell r="C339" t="str">
            <v>30000263</v>
          </cell>
          <cell r="D339" t="str">
            <v>BLDG</v>
          </cell>
          <cell r="E339" t="str">
            <v>1988-03-31</v>
          </cell>
          <cell r="F339" t="str">
            <v>03TPA00806</v>
          </cell>
          <cell r="G339">
            <v>378</v>
          </cell>
          <cell r="H339" t="str">
            <v>MM</v>
          </cell>
          <cell r="I339" t="str">
            <v>SC</v>
          </cell>
        </row>
        <row r="340">
          <cell r="C340" t="str">
            <v>30000264</v>
          </cell>
          <cell r="D340" t="str">
            <v>PURST</v>
          </cell>
          <cell r="E340" t="str">
            <v>1994-10-28</v>
          </cell>
          <cell r="F340" t="str">
            <v>03TPA00806</v>
          </cell>
          <cell r="G340">
            <v>480</v>
          </cell>
          <cell r="H340" t="str">
            <v>MM</v>
          </cell>
          <cell r="I340" t="str">
            <v>SL</v>
          </cell>
        </row>
        <row r="341">
          <cell r="C341" t="str">
            <v>30000265</v>
          </cell>
          <cell r="D341" t="str">
            <v>LAND</v>
          </cell>
          <cell r="E341" t="str">
            <v>1985-12-31</v>
          </cell>
          <cell r="F341" t="str">
            <v>03TPA00801</v>
          </cell>
          <cell r="G341">
            <v>1</v>
          </cell>
          <cell r="H341" t="str">
            <v>MM</v>
          </cell>
          <cell r="I341" t="str">
            <v>SL</v>
          </cell>
        </row>
        <row r="342">
          <cell r="C342" t="str">
            <v>30000266</v>
          </cell>
          <cell r="D342" t="str">
            <v>BLDG</v>
          </cell>
          <cell r="E342" t="str">
            <v>1985-12-31</v>
          </cell>
          <cell r="F342" t="str">
            <v>03TPA00801</v>
          </cell>
          <cell r="G342">
            <v>228</v>
          </cell>
          <cell r="H342" t="str">
            <v>MM</v>
          </cell>
          <cell r="I342" t="str">
            <v>SL</v>
          </cell>
        </row>
        <row r="343">
          <cell r="C343" t="str">
            <v>30000267</v>
          </cell>
          <cell r="D343" t="str">
            <v>PURST</v>
          </cell>
          <cell r="E343" t="str">
            <v>1994-10-28</v>
          </cell>
          <cell r="F343" t="str">
            <v>03TPA00801</v>
          </cell>
          <cell r="G343">
            <v>480</v>
          </cell>
          <cell r="H343" t="str">
            <v>MM</v>
          </cell>
          <cell r="I343" t="str">
            <v>SL</v>
          </cell>
        </row>
        <row r="344">
          <cell r="C344" t="str">
            <v>30000268</v>
          </cell>
          <cell r="D344" t="str">
            <v>LAND</v>
          </cell>
          <cell r="E344" t="str">
            <v>1985-12-31</v>
          </cell>
          <cell r="F344" t="str">
            <v>03TPA00803</v>
          </cell>
          <cell r="G344">
            <v>1</v>
          </cell>
          <cell r="H344" t="str">
            <v>MM</v>
          </cell>
          <cell r="I344" t="str">
            <v>SL</v>
          </cell>
        </row>
        <row r="345">
          <cell r="C345" t="str">
            <v>30000269</v>
          </cell>
          <cell r="D345" t="str">
            <v>BLDG</v>
          </cell>
          <cell r="E345" t="str">
            <v>1985-12-31</v>
          </cell>
          <cell r="F345" t="str">
            <v>03TPA00803</v>
          </cell>
          <cell r="G345">
            <v>228</v>
          </cell>
          <cell r="H345" t="str">
            <v>MM</v>
          </cell>
          <cell r="I345" t="str">
            <v>SL</v>
          </cell>
        </row>
        <row r="346">
          <cell r="C346" t="str">
            <v>30000270</v>
          </cell>
          <cell r="D346" t="str">
            <v>PURST</v>
          </cell>
          <cell r="E346" t="str">
            <v>1994-10-28</v>
          </cell>
          <cell r="F346" t="str">
            <v>03TPA00803</v>
          </cell>
          <cell r="G346">
            <v>480</v>
          </cell>
          <cell r="H346" t="str">
            <v>MM</v>
          </cell>
          <cell r="I346" t="str">
            <v>SL</v>
          </cell>
        </row>
        <row r="347">
          <cell r="C347" t="str">
            <v>30000271</v>
          </cell>
          <cell r="D347" t="str">
            <v>LAND</v>
          </cell>
          <cell r="E347" t="str">
            <v>1994-02-16</v>
          </cell>
          <cell r="F347" t="str">
            <v>03BRC00401</v>
          </cell>
          <cell r="G347">
            <v>1</v>
          </cell>
          <cell r="H347" t="str">
            <v>MM</v>
          </cell>
          <cell r="I347" t="str">
            <v>SL</v>
          </cell>
        </row>
        <row r="348">
          <cell r="C348" t="str">
            <v>30000272</v>
          </cell>
          <cell r="D348" t="str">
            <v>BLDG</v>
          </cell>
          <cell r="E348" t="str">
            <v>1994-02-16</v>
          </cell>
          <cell r="F348" t="str">
            <v>03BRC00401</v>
          </cell>
          <cell r="G348">
            <v>468</v>
          </cell>
          <cell r="H348" t="str">
            <v>MM</v>
          </cell>
          <cell r="I348" t="str">
            <v>SL</v>
          </cell>
        </row>
        <row r="349">
          <cell r="C349" t="str">
            <v>30000273</v>
          </cell>
          <cell r="D349" t="str">
            <v>PURST</v>
          </cell>
          <cell r="E349" t="str">
            <v>1994-10-28</v>
          </cell>
          <cell r="F349" t="str">
            <v>03BRC00401</v>
          </cell>
          <cell r="G349">
            <v>480</v>
          </cell>
          <cell r="H349" t="str">
            <v>MM</v>
          </cell>
          <cell r="I349" t="str">
            <v>SL</v>
          </cell>
        </row>
        <row r="350">
          <cell r="C350" t="str">
            <v>30000274</v>
          </cell>
          <cell r="D350" t="str">
            <v>LAND</v>
          </cell>
          <cell r="E350" t="str">
            <v>1991-08-14</v>
          </cell>
          <cell r="F350" t="str">
            <v>03TPA01001</v>
          </cell>
          <cell r="G350">
            <v>1</v>
          </cell>
          <cell r="H350" t="str">
            <v>MM</v>
          </cell>
          <cell r="I350" t="str">
            <v>SL</v>
          </cell>
        </row>
        <row r="351">
          <cell r="C351" t="str">
            <v>30000275</v>
          </cell>
          <cell r="D351" t="str">
            <v>BLDG</v>
          </cell>
          <cell r="E351" t="str">
            <v>1991-12-26</v>
          </cell>
          <cell r="F351" t="str">
            <v>03TPA01001</v>
          </cell>
          <cell r="G351">
            <v>378</v>
          </cell>
          <cell r="H351" t="str">
            <v>MM</v>
          </cell>
          <cell r="I351" t="str">
            <v>SC</v>
          </cell>
        </row>
        <row r="352">
          <cell r="C352" t="str">
            <v>30000276</v>
          </cell>
          <cell r="D352" t="str">
            <v>PURST</v>
          </cell>
          <cell r="E352" t="str">
            <v>1994-10-28</v>
          </cell>
          <cell r="F352" t="str">
            <v>03TPA01001</v>
          </cell>
          <cell r="G352">
            <v>480</v>
          </cell>
          <cell r="H352" t="str">
            <v>MM</v>
          </cell>
          <cell r="I352" t="str">
            <v>SL</v>
          </cell>
        </row>
        <row r="353">
          <cell r="C353" t="str">
            <v>30000277</v>
          </cell>
          <cell r="D353" t="str">
            <v>LAND</v>
          </cell>
          <cell r="E353" t="str">
            <v>1984-03-31</v>
          </cell>
          <cell r="F353" t="str">
            <v>03ORL00106</v>
          </cell>
          <cell r="G353">
            <v>1</v>
          </cell>
          <cell r="H353" t="str">
            <v>MM</v>
          </cell>
          <cell r="I353" t="str">
            <v>SL</v>
          </cell>
        </row>
        <row r="354">
          <cell r="C354" t="str">
            <v>30000278</v>
          </cell>
          <cell r="D354" t="str">
            <v>BLDG</v>
          </cell>
          <cell r="E354" t="str">
            <v>1984-03-31</v>
          </cell>
          <cell r="F354" t="str">
            <v>03ORL00106</v>
          </cell>
          <cell r="G354">
            <v>180</v>
          </cell>
          <cell r="H354" t="str">
            <v>MM</v>
          </cell>
          <cell r="I354" t="str">
            <v>SL</v>
          </cell>
        </row>
        <row r="355">
          <cell r="C355" t="str">
            <v>30000279</v>
          </cell>
          <cell r="D355" t="str">
            <v>LAND</v>
          </cell>
          <cell r="E355" t="str">
            <v>1990-12-20</v>
          </cell>
          <cell r="F355" t="str">
            <v>03TUL00501</v>
          </cell>
          <cell r="G355">
            <v>1</v>
          </cell>
          <cell r="H355" t="str">
            <v>MM</v>
          </cell>
          <cell r="I355" t="str">
            <v>SL</v>
          </cell>
        </row>
        <row r="356">
          <cell r="C356" t="str">
            <v>30000280</v>
          </cell>
          <cell r="D356" t="str">
            <v>BLDG</v>
          </cell>
          <cell r="E356" t="str">
            <v>1990-12-20</v>
          </cell>
          <cell r="F356" t="str">
            <v>03TUL00501</v>
          </cell>
          <cell r="G356">
            <v>378</v>
          </cell>
          <cell r="H356" t="str">
            <v>MM</v>
          </cell>
          <cell r="I356" t="str">
            <v>SC</v>
          </cell>
        </row>
        <row r="357">
          <cell r="C357" t="str">
            <v>30000281</v>
          </cell>
          <cell r="D357" t="str">
            <v>PURST</v>
          </cell>
          <cell r="E357" t="str">
            <v>1994-10-28</v>
          </cell>
          <cell r="F357" t="str">
            <v>03TUL00501</v>
          </cell>
          <cell r="G357">
            <v>480</v>
          </cell>
          <cell r="H357" t="str">
            <v>MM</v>
          </cell>
          <cell r="I357" t="str">
            <v>SL</v>
          </cell>
        </row>
        <row r="358">
          <cell r="C358" t="str">
            <v>30000282</v>
          </cell>
          <cell r="D358" t="str">
            <v>LAND</v>
          </cell>
          <cell r="E358" t="str">
            <v>1986-05-30</v>
          </cell>
          <cell r="F358" t="str">
            <v>03AKN00101</v>
          </cell>
          <cell r="G358">
            <v>1</v>
          </cell>
          <cell r="H358" t="str">
            <v>MM</v>
          </cell>
          <cell r="I358" t="str">
            <v>SL</v>
          </cell>
        </row>
        <row r="359">
          <cell r="C359" t="str">
            <v>30000283</v>
          </cell>
          <cell r="D359" t="str">
            <v>BLDG</v>
          </cell>
          <cell r="E359" t="str">
            <v>1986-05-30</v>
          </cell>
          <cell r="F359" t="str">
            <v>03AKN00101</v>
          </cell>
          <cell r="G359">
            <v>228</v>
          </cell>
          <cell r="H359" t="str">
            <v>MM</v>
          </cell>
          <cell r="I359" t="str">
            <v>SL</v>
          </cell>
        </row>
        <row r="360">
          <cell r="C360" t="str">
            <v>30000284</v>
          </cell>
          <cell r="D360" t="str">
            <v>PURST</v>
          </cell>
          <cell r="E360" t="str">
            <v>1994-10-28</v>
          </cell>
          <cell r="F360" t="str">
            <v>03AKN00101</v>
          </cell>
          <cell r="G360">
            <v>480</v>
          </cell>
          <cell r="H360" t="str">
            <v>MM</v>
          </cell>
          <cell r="I360" t="str">
            <v>SL</v>
          </cell>
        </row>
        <row r="361">
          <cell r="C361" t="str">
            <v>30000285</v>
          </cell>
          <cell r="D361" t="str">
            <v>LAND</v>
          </cell>
          <cell r="E361" t="str">
            <v>1986-12-30</v>
          </cell>
          <cell r="F361" t="str">
            <v>03CIN00901</v>
          </cell>
          <cell r="G361">
            <v>1</v>
          </cell>
          <cell r="H361" t="str">
            <v>MM</v>
          </cell>
          <cell r="I361" t="str">
            <v>SL</v>
          </cell>
        </row>
        <row r="362">
          <cell r="C362" t="str">
            <v>30000286</v>
          </cell>
          <cell r="D362" t="str">
            <v>BLDG</v>
          </cell>
          <cell r="E362" t="str">
            <v>1986-12-30</v>
          </cell>
          <cell r="F362" t="str">
            <v>03CIN00901</v>
          </cell>
          <cell r="G362">
            <v>228</v>
          </cell>
          <cell r="H362" t="str">
            <v>MM</v>
          </cell>
          <cell r="I362" t="str">
            <v>SL</v>
          </cell>
        </row>
        <row r="363">
          <cell r="C363" t="str">
            <v>30000287</v>
          </cell>
          <cell r="D363" t="str">
            <v>LAND</v>
          </cell>
          <cell r="E363" t="str">
            <v>1985-02-28</v>
          </cell>
          <cell r="F363" t="str">
            <v>03TPA00701</v>
          </cell>
          <cell r="G363">
            <v>1</v>
          </cell>
          <cell r="H363" t="str">
            <v>MM</v>
          </cell>
          <cell r="I363" t="str">
            <v>SL</v>
          </cell>
        </row>
        <row r="364">
          <cell r="C364" t="str">
            <v>30000288</v>
          </cell>
          <cell r="D364" t="str">
            <v>BLDG</v>
          </cell>
          <cell r="E364" t="str">
            <v>1988-03-31</v>
          </cell>
          <cell r="F364" t="str">
            <v>03TPA01009</v>
          </cell>
          <cell r="G364">
            <v>378</v>
          </cell>
          <cell r="H364" t="str">
            <v>MM</v>
          </cell>
          <cell r="I364" t="str">
            <v>SC</v>
          </cell>
        </row>
        <row r="365">
          <cell r="C365" t="str">
            <v>30000289</v>
          </cell>
          <cell r="D365" t="str">
            <v>PURST</v>
          </cell>
          <cell r="E365" t="str">
            <v>1994-10-28</v>
          </cell>
          <cell r="F365" t="str">
            <v>03TPA01009</v>
          </cell>
          <cell r="G365">
            <v>480</v>
          </cell>
          <cell r="H365" t="str">
            <v>MM</v>
          </cell>
          <cell r="I365" t="str">
            <v>SL</v>
          </cell>
        </row>
        <row r="366">
          <cell r="C366" t="str">
            <v>30000290</v>
          </cell>
          <cell r="D366" t="str">
            <v>LAND</v>
          </cell>
          <cell r="E366" t="str">
            <v>1994-10-28</v>
          </cell>
          <cell r="F366" t="str">
            <v>03TPA00110</v>
          </cell>
          <cell r="G366">
            <v>1</v>
          </cell>
          <cell r="H366" t="str">
            <v>MM</v>
          </cell>
          <cell r="I366" t="str">
            <v>SL</v>
          </cell>
        </row>
        <row r="367">
          <cell r="C367" t="str">
            <v>30000291</v>
          </cell>
          <cell r="D367" t="str">
            <v>BLDG</v>
          </cell>
          <cell r="E367" t="str">
            <v>1994-10-28</v>
          </cell>
          <cell r="F367" t="str">
            <v>03TPA00110</v>
          </cell>
          <cell r="G367">
            <v>480</v>
          </cell>
          <cell r="H367" t="str">
            <v>MM</v>
          </cell>
          <cell r="I367" t="str">
            <v>SL</v>
          </cell>
        </row>
        <row r="368">
          <cell r="C368" t="str">
            <v>30000292</v>
          </cell>
          <cell r="D368" t="str">
            <v>PURST</v>
          </cell>
          <cell r="E368" t="str">
            <v>1994-10-28</v>
          </cell>
          <cell r="F368" t="str">
            <v>03TPA00110</v>
          </cell>
          <cell r="G368">
            <v>480</v>
          </cell>
          <cell r="H368" t="str">
            <v>MM</v>
          </cell>
          <cell r="I368" t="str">
            <v>SL</v>
          </cell>
        </row>
        <row r="369">
          <cell r="C369" t="str">
            <v>30000293</v>
          </cell>
          <cell r="D369" t="str">
            <v>LAND</v>
          </cell>
          <cell r="E369" t="str">
            <v>1993-03-12</v>
          </cell>
          <cell r="F369" t="str">
            <v>03TPA00111</v>
          </cell>
          <cell r="G369">
            <v>1</v>
          </cell>
          <cell r="H369" t="str">
            <v>MM</v>
          </cell>
          <cell r="I369" t="str">
            <v>SL</v>
          </cell>
        </row>
        <row r="370">
          <cell r="C370" t="str">
            <v>30000294</v>
          </cell>
          <cell r="D370" t="str">
            <v>BLDG</v>
          </cell>
          <cell r="E370" t="str">
            <v>1993-03-12</v>
          </cell>
          <cell r="F370" t="str">
            <v>03TPA00111</v>
          </cell>
          <cell r="G370">
            <v>378</v>
          </cell>
          <cell r="H370" t="str">
            <v>MM</v>
          </cell>
          <cell r="I370" t="str">
            <v>SC</v>
          </cell>
        </row>
        <row r="371">
          <cell r="C371" t="str">
            <v>30000295</v>
          </cell>
          <cell r="D371" t="str">
            <v>PURST</v>
          </cell>
          <cell r="E371" t="str">
            <v>1994-10-28</v>
          </cell>
          <cell r="F371" t="str">
            <v>03TPA00111</v>
          </cell>
          <cell r="G371">
            <v>480</v>
          </cell>
          <cell r="H371" t="str">
            <v>MM</v>
          </cell>
          <cell r="I371" t="str">
            <v>SL</v>
          </cell>
        </row>
        <row r="372">
          <cell r="C372" t="str">
            <v>30000296</v>
          </cell>
          <cell r="D372" t="str">
            <v>LAND</v>
          </cell>
          <cell r="E372" t="str">
            <v>1993-03-12</v>
          </cell>
          <cell r="F372" t="str">
            <v>03TPA00112</v>
          </cell>
          <cell r="G372">
            <v>1</v>
          </cell>
          <cell r="H372" t="str">
            <v>MM</v>
          </cell>
          <cell r="I372" t="str">
            <v>SL</v>
          </cell>
        </row>
        <row r="373">
          <cell r="C373" t="str">
            <v>30000297</v>
          </cell>
          <cell r="D373" t="str">
            <v>BLDG</v>
          </cell>
          <cell r="E373" t="str">
            <v>1993-03-12</v>
          </cell>
          <cell r="F373" t="str">
            <v>03TPA00112</v>
          </cell>
          <cell r="G373">
            <v>378</v>
          </cell>
          <cell r="H373" t="str">
            <v>MM</v>
          </cell>
          <cell r="I373" t="str">
            <v>SC</v>
          </cell>
        </row>
        <row r="374">
          <cell r="C374" t="str">
            <v>30000298</v>
          </cell>
          <cell r="D374" t="str">
            <v>PURST</v>
          </cell>
          <cell r="E374" t="str">
            <v>1994-10-28</v>
          </cell>
          <cell r="F374" t="str">
            <v>03TPA00112</v>
          </cell>
          <cell r="G374">
            <v>480</v>
          </cell>
          <cell r="H374" t="str">
            <v>MM</v>
          </cell>
          <cell r="I374" t="str">
            <v>SL</v>
          </cell>
        </row>
        <row r="375">
          <cell r="C375" t="str">
            <v>30000299</v>
          </cell>
          <cell r="D375" t="str">
            <v>LAND</v>
          </cell>
          <cell r="E375" t="str">
            <v>1993-07-22</v>
          </cell>
          <cell r="F375" t="str">
            <v>03TPA00104</v>
          </cell>
          <cell r="G375">
            <v>1</v>
          </cell>
          <cell r="H375" t="str">
            <v>MM</v>
          </cell>
          <cell r="I375" t="str">
            <v>SL</v>
          </cell>
        </row>
        <row r="376">
          <cell r="C376" t="str">
            <v>30000300</v>
          </cell>
          <cell r="D376" t="str">
            <v>BLDG</v>
          </cell>
          <cell r="E376" t="str">
            <v>1973-10-31</v>
          </cell>
          <cell r="F376" t="str">
            <v>03TPA00104</v>
          </cell>
          <cell r="G376">
            <v>360</v>
          </cell>
          <cell r="H376" t="str">
            <v>MM</v>
          </cell>
          <cell r="I376" t="str">
            <v>SL</v>
          </cell>
        </row>
        <row r="377">
          <cell r="C377" t="str">
            <v>30000301</v>
          </cell>
          <cell r="D377" t="str">
            <v>LAND</v>
          </cell>
          <cell r="E377" t="str">
            <v>1988-03-31</v>
          </cell>
          <cell r="F377" t="str">
            <v>03TPA01009</v>
          </cell>
          <cell r="G377">
            <v>1</v>
          </cell>
          <cell r="H377" t="str">
            <v>MM</v>
          </cell>
          <cell r="I377" t="str">
            <v>SL</v>
          </cell>
        </row>
        <row r="378">
          <cell r="C378" t="str">
            <v>30000302</v>
          </cell>
          <cell r="D378" t="str">
            <v>PURST</v>
          </cell>
          <cell r="E378" t="str">
            <v>1994-10-28</v>
          </cell>
          <cell r="F378" t="str">
            <v>03TPA00104</v>
          </cell>
          <cell r="G378">
            <v>480</v>
          </cell>
          <cell r="H378" t="str">
            <v>MM</v>
          </cell>
          <cell r="I378" t="str">
            <v>SL</v>
          </cell>
        </row>
        <row r="379">
          <cell r="C379" t="str">
            <v>30000303</v>
          </cell>
          <cell r="D379" t="str">
            <v>LAND</v>
          </cell>
          <cell r="E379" t="str">
            <v>1985-07-31</v>
          </cell>
          <cell r="F379" t="str">
            <v>03TPA00105</v>
          </cell>
          <cell r="G379">
            <v>1</v>
          </cell>
          <cell r="H379" t="str">
            <v>MM</v>
          </cell>
          <cell r="I379" t="str">
            <v>SL</v>
          </cell>
        </row>
        <row r="380">
          <cell r="C380" t="str">
            <v>30000304</v>
          </cell>
          <cell r="D380" t="str">
            <v>BLDG</v>
          </cell>
          <cell r="E380" t="str">
            <v>1985-07-31</v>
          </cell>
          <cell r="F380" t="str">
            <v>03TPA00105</v>
          </cell>
          <cell r="G380">
            <v>228</v>
          </cell>
          <cell r="H380" t="str">
            <v>MM</v>
          </cell>
          <cell r="I380" t="str">
            <v>SL</v>
          </cell>
        </row>
        <row r="381">
          <cell r="C381" t="str">
            <v>30000305</v>
          </cell>
          <cell r="D381" t="str">
            <v>PURST</v>
          </cell>
          <cell r="E381" t="str">
            <v>1994-10-28</v>
          </cell>
          <cell r="F381" t="str">
            <v>03TPA00105</v>
          </cell>
          <cell r="G381">
            <v>480</v>
          </cell>
          <cell r="H381" t="str">
            <v>MM</v>
          </cell>
          <cell r="I381" t="str">
            <v>SL</v>
          </cell>
        </row>
        <row r="382">
          <cell r="C382" t="str">
            <v>30000306</v>
          </cell>
          <cell r="D382" t="str">
            <v>LAND</v>
          </cell>
          <cell r="E382" t="str">
            <v>1990-04-30</v>
          </cell>
          <cell r="F382" t="str">
            <v>03TPA00107</v>
          </cell>
          <cell r="G382">
            <v>1</v>
          </cell>
          <cell r="H382" t="str">
            <v>MM</v>
          </cell>
          <cell r="I382" t="str">
            <v>SL</v>
          </cell>
        </row>
        <row r="383">
          <cell r="C383" t="str">
            <v>30000307</v>
          </cell>
          <cell r="D383" t="str">
            <v>BLDG</v>
          </cell>
          <cell r="E383" t="str">
            <v>1990-10-09</v>
          </cell>
          <cell r="F383" t="str">
            <v>03TPA00107</v>
          </cell>
          <cell r="G383">
            <v>378</v>
          </cell>
          <cell r="H383" t="str">
            <v>MM</v>
          </cell>
          <cell r="I383" t="str">
            <v>SC</v>
          </cell>
        </row>
        <row r="384">
          <cell r="C384" t="str">
            <v>30000308</v>
          </cell>
          <cell r="D384" t="str">
            <v>PURST</v>
          </cell>
          <cell r="E384" t="str">
            <v>1994-10-28</v>
          </cell>
          <cell r="F384" t="str">
            <v>03TPA00107</v>
          </cell>
          <cell r="G384">
            <v>480</v>
          </cell>
          <cell r="H384" t="str">
            <v>MM</v>
          </cell>
          <cell r="I384" t="str">
            <v>SL</v>
          </cell>
        </row>
        <row r="385">
          <cell r="C385" t="str">
            <v>30000309</v>
          </cell>
          <cell r="D385" t="str">
            <v>LAND</v>
          </cell>
          <cell r="E385" t="str">
            <v>1990-12-21</v>
          </cell>
          <cell r="F385" t="str">
            <v>03TPA00102</v>
          </cell>
          <cell r="G385">
            <v>1</v>
          </cell>
          <cell r="H385" t="str">
            <v>MM</v>
          </cell>
          <cell r="I385" t="str">
            <v>SL</v>
          </cell>
        </row>
        <row r="386">
          <cell r="C386" t="str">
            <v>30000310</v>
          </cell>
          <cell r="D386" t="str">
            <v>BLDG</v>
          </cell>
          <cell r="E386" t="str">
            <v>1990-12-21</v>
          </cell>
          <cell r="F386" t="str">
            <v>03TPA00102</v>
          </cell>
          <cell r="G386">
            <v>378</v>
          </cell>
          <cell r="H386" t="str">
            <v>MM</v>
          </cell>
          <cell r="I386" t="str">
            <v>SC</v>
          </cell>
        </row>
        <row r="387">
          <cell r="C387" t="str">
            <v>30000311</v>
          </cell>
          <cell r="D387" t="str">
            <v>PURST</v>
          </cell>
          <cell r="E387" t="str">
            <v>1994-10-28</v>
          </cell>
          <cell r="F387" t="str">
            <v>03TPA00102</v>
          </cell>
          <cell r="G387">
            <v>480</v>
          </cell>
          <cell r="H387" t="str">
            <v>MM</v>
          </cell>
          <cell r="I387" t="str">
            <v>SL</v>
          </cell>
        </row>
        <row r="388">
          <cell r="C388" t="str">
            <v>30000312</v>
          </cell>
          <cell r="D388" t="str">
            <v>LAND</v>
          </cell>
          <cell r="E388" t="str">
            <v>1994-10-28</v>
          </cell>
          <cell r="F388" t="str">
            <v>03TPA00113</v>
          </cell>
          <cell r="G388">
            <v>1</v>
          </cell>
          <cell r="H388" t="str">
            <v>MM</v>
          </cell>
          <cell r="I388" t="str">
            <v>SL</v>
          </cell>
        </row>
        <row r="389">
          <cell r="C389" t="str">
            <v>30000313</v>
          </cell>
          <cell r="D389" t="str">
            <v>BLDG</v>
          </cell>
          <cell r="E389" t="str">
            <v>1994-10-28</v>
          </cell>
          <cell r="F389" t="str">
            <v>03TPA00113</v>
          </cell>
          <cell r="G389">
            <v>480</v>
          </cell>
          <cell r="H389" t="str">
            <v>MM</v>
          </cell>
          <cell r="I389" t="str">
            <v>SL</v>
          </cell>
        </row>
        <row r="390">
          <cell r="C390" t="str">
            <v>30000314</v>
          </cell>
          <cell r="D390" t="str">
            <v>PURST</v>
          </cell>
          <cell r="E390" t="str">
            <v>1994-10-28</v>
          </cell>
          <cell r="F390" t="str">
            <v>03TPA00113</v>
          </cell>
          <cell r="G390">
            <v>480</v>
          </cell>
          <cell r="H390" t="str">
            <v>MM</v>
          </cell>
          <cell r="I390" t="str">
            <v>SL</v>
          </cell>
        </row>
        <row r="391">
          <cell r="C391" t="str">
            <v>30000315</v>
          </cell>
          <cell r="D391" t="str">
            <v>LAND</v>
          </cell>
          <cell r="E391" t="str">
            <v>1989-12-27</v>
          </cell>
          <cell r="F391" t="str">
            <v>03TPA00101</v>
          </cell>
          <cell r="G391">
            <v>1</v>
          </cell>
          <cell r="H391" t="str">
            <v>MM</v>
          </cell>
          <cell r="I391" t="str">
            <v>SL</v>
          </cell>
        </row>
        <row r="392">
          <cell r="C392" t="str">
            <v>30000316</v>
          </cell>
          <cell r="D392" t="str">
            <v>BLDG</v>
          </cell>
          <cell r="E392" t="str">
            <v>1989-12-27</v>
          </cell>
          <cell r="F392" t="str">
            <v>03TPA00101</v>
          </cell>
          <cell r="G392">
            <v>378</v>
          </cell>
          <cell r="H392" t="str">
            <v>MM</v>
          </cell>
          <cell r="I392" t="str">
            <v>SC</v>
          </cell>
        </row>
        <row r="393">
          <cell r="C393" t="str">
            <v>30000317</v>
          </cell>
          <cell r="D393" t="str">
            <v>PURST</v>
          </cell>
          <cell r="E393" t="str">
            <v>1994-10-28</v>
          </cell>
          <cell r="F393" t="str">
            <v>03TPA00101</v>
          </cell>
          <cell r="G393">
            <v>480</v>
          </cell>
          <cell r="H393" t="str">
            <v>MM</v>
          </cell>
          <cell r="I393" t="str">
            <v>SL</v>
          </cell>
        </row>
        <row r="394">
          <cell r="C394" t="str">
            <v>30000318</v>
          </cell>
          <cell r="D394" t="str">
            <v>LAND</v>
          </cell>
          <cell r="E394" t="str">
            <v>1992-09-21</v>
          </cell>
          <cell r="F394" t="str">
            <v>03TPA00305</v>
          </cell>
          <cell r="G394">
            <v>1</v>
          </cell>
          <cell r="H394" t="str">
            <v>MM</v>
          </cell>
          <cell r="I394" t="str">
            <v>SL</v>
          </cell>
        </row>
        <row r="395">
          <cell r="C395" t="str">
            <v>30000319</v>
          </cell>
          <cell r="D395" t="str">
            <v>BLDG</v>
          </cell>
          <cell r="E395" t="str">
            <v>1992-09-21</v>
          </cell>
          <cell r="F395" t="str">
            <v>03TPA00305</v>
          </cell>
          <cell r="G395">
            <v>378</v>
          </cell>
          <cell r="H395" t="str">
            <v>MM</v>
          </cell>
          <cell r="I395" t="str">
            <v>SC</v>
          </cell>
        </row>
        <row r="396">
          <cell r="C396" t="str">
            <v>30000320</v>
          </cell>
          <cell r="D396" t="str">
            <v>PURST</v>
          </cell>
          <cell r="E396" t="str">
            <v>1994-10-28</v>
          </cell>
          <cell r="F396" t="str">
            <v>03TPA00305</v>
          </cell>
          <cell r="G396">
            <v>480</v>
          </cell>
          <cell r="H396" t="str">
            <v>MM</v>
          </cell>
          <cell r="I396" t="str">
            <v>SL</v>
          </cell>
        </row>
        <row r="397">
          <cell r="C397" t="str">
            <v>30000321</v>
          </cell>
          <cell r="D397" t="str">
            <v>LAND</v>
          </cell>
          <cell r="E397" t="str">
            <v>1994-10-28</v>
          </cell>
          <cell r="F397" t="str">
            <v>03TPA00301</v>
          </cell>
          <cell r="G397">
            <v>1</v>
          </cell>
          <cell r="H397" t="str">
            <v>MM</v>
          </cell>
          <cell r="I397" t="str">
            <v>SL</v>
          </cell>
        </row>
        <row r="398">
          <cell r="C398" t="str">
            <v>30000322</v>
          </cell>
          <cell r="D398" t="str">
            <v>BLDG</v>
          </cell>
          <cell r="E398" t="str">
            <v>1994-10-28</v>
          </cell>
          <cell r="F398" t="str">
            <v>03TPA00301</v>
          </cell>
          <cell r="G398">
            <v>480</v>
          </cell>
          <cell r="H398" t="str">
            <v>MM</v>
          </cell>
          <cell r="I398" t="str">
            <v>SL</v>
          </cell>
        </row>
        <row r="399">
          <cell r="C399" t="str">
            <v>30000323</v>
          </cell>
          <cell r="D399" t="str">
            <v>PURST</v>
          </cell>
          <cell r="E399" t="str">
            <v>1994-10-28</v>
          </cell>
          <cell r="F399" t="str">
            <v>03TPA00301</v>
          </cell>
          <cell r="G399">
            <v>480</v>
          </cell>
          <cell r="H399" t="str">
            <v>MM</v>
          </cell>
          <cell r="I399" t="str">
            <v>SL</v>
          </cell>
        </row>
        <row r="400">
          <cell r="C400" t="str">
            <v>30000324</v>
          </cell>
          <cell r="D400" t="str">
            <v>LAND</v>
          </cell>
          <cell r="E400" t="str">
            <v>1985-07-31</v>
          </cell>
          <cell r="F400" t="str">
            <v>03TPA00114</v>
          </cell>
          <cell r="G400">
            <v>1</v>
          </cell>
          <cell r="H400" t="str">
            <v>MM</v>
          </cell>
          <cell r="I400" t="str">
            <v>SL</v>
          </cell>
        </row>
        <row r="401">
          <cell r="C401" t="str">
            <v>30000325</v>
          </cell>
          <cell r="D401" t="str">
            <v>BLDG</v>
          </cell>
          <cell r="E401" t="str">
            <v>1993-04-30</v>
          </cell>
          <cell r="F401" t="str">
            <v>03TPA00114</v>
          </cell>
          <cell r="G401">
            <v>378</v>
          </cell>
          <cell r="H401" t="str">
            <v>MM</v>
          </cell>
          <cell r="I401" t="str">
            <v>SC</v>
          </cell>
        </row>
        <row r="402">
          <cell r="C402" t="str">
            <v>30000326</v>
          </cell>
          <cell r="D402" t="str">
            <v>PURST</v>
          </cell>
          <cell r="E402" t="str">
            <v>1994-10-28</v>
          </cell>
          <cell r="F402" t="str">
            <v>03TPA00114</v>
          </cell>
          <cell r="G402">
            <v>480</v>
          </cell>
          <cell r="H402" t="str">
            <v>MM</v>
          </cell>
          <cell r="I402" t="str">
            <v>SL</v>
          </cell>
        </row>
        <row r="403">
          <cell r="C403" t="str">
            <v>30000327</v>
          </cell>
          <cell r="D403" t="str">
            <v>LAND</v>
          </cell>
          <cell r="E403" t="str">
            <v>1980-07-31</v>
          </cell>
          <cell r="F403" t="str">
            <v>03TPA01008</v>
          </cell>
          <cell r="G403">
            <v>1</v>
          </cell>
          <cell r="H403" t="str">
            <v>MM</v>
          </cell>
          <cell r="I403" t="str">
            <v>SL</v>
          </cell>
        </row>
        <row r="404">
          <cell r="C404" t="str">
            <v>30000328</v>
          </cell>
          <cell r="D404" t="str">
            <v>BLDG</v>
          </cell>
          <cell r="E404" t="str">
            <v>1980-07-31</v>
          </cell>
          <cell r="F404" t="str">
            <v>03TPA01008</v>
          </cell>
          <cell r="G404">
            <v>300</v>
          </cell>
          <cell r="H404" t="str">
            <v>MM</v>
          </cell>
          <cell r="I404" t="str">
            <v>SL</v>
          </cell>
        </row>
        <row r="405">
          <cell r="C405" t="str">
            <v>30000329</v>
          </cell>
          <cell r="D405" t="str">
            <v>PURST</v>
          </cell>
          <cell r="E405" t="str">
            <v>1994-10-28</v>
          </cell>
          <cell r="F405" t="str">
            <v>03TPA01008</v>
          </cell>
          <cell r="G405">
            <v>480</v>
          </cell>
          <cell r="H405" t="str">
            <v>MM</v>
          </cell>
          <cell r="I405" t="str">
            <v>SL</v>
          </cell>
        </row>
        <row r="406">
          <cell r="C406" t="str">
            <v>30000330</v>
          </cell>
          <cell r="D406" t="str">
            <v>LAND</v>
          </cell>
          <cell r="E406" t="str">
            <v>1991-06-30</v>
          </cell>
          <cell r="F406" t="str">
            <v>03TPA00509</v>
          </cell>
          <cell r="G406">
            <v>1</v>
          </cell>
          <cell r="H406" t="str">
            <v>MM</v>
          </cell>
          <cell r="I406" t="str">
            <v>SL</v>
          </cell>
        </row>
        <row r="407">
          <cell r="C407" t="str">
            <v>30000331</v>
          </cell>
          <cell r="D407" t="str">
            <v>BLDG</v>
          </cell>
          <cell r="E407" t="str">
            <v>1991-06-30</v>
          </cell>
          <cell r="F407" t="str">
            <v>03TPA00509</v>
          </cell>
          <cell r="G407">
            <v>378</v>
          </cell>
          <cell r="H407" t="str">
            <v>MM</v>
          </cell>
          <cell r="I407" t="str">
            <v>SC</v>
          </cell>
        </row>
        <row r="408">
          <cell r="C408" t="str">
            <v>30000332</v>
          </cell>
          <cell r="D408" t="str">
            <v>PURST</v>
          </cell>
          <cell r="E408" t="str">
            <v>1994-10-28</v>
          </cell>
          <cell r="F408" t="str">
            <v>03TPA00509</v>
          </cell>
          <cell r="G408">
            <v>480</v>
          </cell>
          <cell r="H408" t="str">
            <v>MM</v>
          </cell>
          <cell r="I408" t="str">
            <v>SL</v>
          </cell>
        </row>
        <row r="409">
          <cell r="C409" t="str">
            <v>30000333</v>
          </cell>
          <cell r="D409" t="str">
            <v>LAND</v>
          </cell>
          <cell r="E409" t="str">
            <v>1986-02-28</v>
          </cell>
          <cell r="F409" t="str">
            <v>03TPA00515</v>
          </cell>
          <cell r="G409">
            <v>1</v>
          </cell>
          <cell r="H409" t="str">
            <v>MM</v>
          </cell>
          <cell r="I409" t="str">
            <v>SL</v>
          </cell>
        </row>
        <row r="410">
          <cell r="C410" t="str">
            <v>30000334</v>
          </cell>
          <cell r="D410" t="str">
            <v>BLDG</v>
          </cell>
          <cell r="E410" t="str">
            <v>1986-02-28</v>
          </cell>
          <cell r="F410" t="str">
            <v>03TPA00515</v>
          </cell>
          <cell r="G410">
            <v>228</v>
          </cell>
          <cell r="H410" t="str">
            <v>MM</v>
          </cell>
          <cell r="I410" t="str">
            <v>SL</v>
          </cell>
        </row>
        <row r="411">
          <cell r="C411" t="str">
            <v>30000335</v>
          </cell>
          <cell r="D411" t="str">
            <v>PURST</v>
          </cell>
          <cell r="E411" t="str">
            <v>1994-10-28</v>
          </cell>
          <cell r="F411" t="str">
            <v>03TPA00515</v>
          </cell>
          <cell r="G411">
            <v>480</v>
          </cell>
          <cell r="H411" t="str">
            <v>MM</v>
          </cell>
          <cell r="I411" t="str">
            <v>SL</v>
          </cell>
        </row>
        <row r="412">
          <cell r="C412" t="str">
            <v>30000336</v>
          </cell>
          <cell r="D412" t="str">
            <v>LAND</v>
          </cell>
          <cell r="E412" t="str">
            <v>1993-04-30</v>
          </cell>
          <cell r="F412" t="str">
            <v>03TPA00602</v>
          </cell>
          <cell r="G412">
            <v>1</v>
          </cell>
          <cell r="H412" t="str">
            <v>MM</v>
          </cell>
          <cell r="I412" t="str">
            <v>SL</v>
          </cell>
        </row>
        <row r="413">
          <cell r="C413" t="str">
            <v>30000337</v>
          </cell>
          <cell r="D413" t="str">
            <v>BLDG</v>
          </cell>
          <cell r="E413" t="str">
            <v>1993-04-30</v>
          </cell>
          <cell r="F413" t="str">
            <v>03TPA00602</v>
          </cell>
          <cell r="G413">
            <v>378</v>
          </cell>
          <cell r="H413" t="str">
            <v>MM</v>
          </cell>
          <cell r="I413" t="str">
            <v>SC</v>
          </cell>
        </row>
        <row r="414">
          <cell r="C414" t="str">
            <v>30000338</v>
          </cell>
          <cell r="D414" t="str">
            <v>PURST</v>
          </cell>
          <cell r="E414" t="str">
            <v>1994-10-28</v>
          </cell>
          <cell r="F414" t="str">
            <v>03TPA00602</v>
          </cell>
          <cell r="G414">
            <v>480</v>
          </cell>
          <cell r="H414" t="str">
            <v>MM</v>
          </cell>
          <cell r="I414" t="str">
            <v>SL</v>
          </cell>
        </row>
        <row r="415">
          <cell r="C415" t="str">
            <v>30000339</v>
          </cell>
          <cell r="D415" t="str">
            <v>LAND</v>
          </cell>
          <cell r="E415" t="str">
            <v>1993-01-03</v>
          </cell>
          <cell r="F415" t="str">
            <v>03TPA00505</v>
          </cell>
          <cell r="G415">
            <v>1</v>
          </cell>
          <cell r="H415" t="str">
            <v>MM</v>
          </cell>
          <cell r="I415" t="str">
            <v>SL</v>
          </cell>
        </row>
        <row r="416">
          <cell r="C416" t="str">
            <v>30000340</v>
          </cell>
          <cell r="D416" t="str">
            <v>BLDG</v>
          </cell>
          <cell r="E416" t="str">
            <v>1993-07-01</v>
          </cell>
          <cell r="F416" t="str">
            <v>03TPA00505</v>
          </cell>
          <cell r="G416">
            <v>378</v>
          </cell>
          <cell r="H416" t="str">
            <v>MM</v>
          </cell>
          <cell r="I416" t="str">
            <v>SC</v>
          </cell>
        </row>
        <row r="417">
          <cell r="C417" t="str">
            <v>30000341</v>
          </cell>
          <cell r="D417" t="str">
            <v>PURST</v>
          </cell>
          <cell r="E417" t="str">
            <v>1994-10-28</v>
          </cell>
          <cell r="F417" t="str">
            <v>03TPA00505</v>
          </cell>
          <cell r="G417">
            <v>480</v>
          </cell>
          <cell r="H417" t="str">
            <v>MM</v>
          </cell>
          <cell r="I417" t="str">
            <v>SL</v>
          </cell>
        </row>
        <row r="418">
          <cell r="C418" t="str">
            <v>30000342</v>
          </cell>
          <cell r="D418" t="str">
            <v>LAND</v>
          </cell>
          <cell r="E418" t="str">
            <v>1990-08-22</v>
          </cell>
          <cell r="F418" t="str">
            <v>03TPA00503</v>
          </cell>
          <cell r="G418">
            <v>1</v>
          </cell>
          <cell r="H418" t="str">
            <v>MM</v>
          </cell>
          <cell r="I418" t="str">
            <v>SL</v>
          </cell>
        </row>
        <row r="419">
          <cell r="C419" t="str">
            <v>30000343</v>
          </cell>
          <cell r="D419" t="str">
            <v>BLDG</v>
          </cell>
          <cell r="E419" t="str">
            <v>1990-08-22</v>
          </cell>
          <cell r="F419" t="str">
            <v>03TPA00503</v>
          </cell>
          <cell r="G419">
            <v>378</v>
          </cell>
          <cell r="H419" t="str">
            <v>MM</v>
          </cell>
          <cell r="I419" t="str">
            <v>SC</v>
          </cell>
        </row>
        <row r="420">
          <cell r="C420" t="str">
            <v>30000344</v>
          </cell>
          <cell r="D420" t="str">
            <v>PURST</v>
          </cell>
          <cell r="E420" t="str">
            <v>1994-10-28</v>
          </cell>
          <cell r="F420" t="str">
            <v>03TPA00503</v>
          </cell>
          <cell r="G420">
            <v>480</v>
          </cell>
          <cell r="H420" t="str">
            <v>MM</v>
          </cell>
          <cell r="I420" t="str">
            <v>SL</v>
          </cell>
        </row>
        <row r="421">
          <cell r="C421" t="str">
            <v>30000345</v>
          </cell>
          <cell r="D421" t="str">
            <v>LAND</v>
          </cell>
          <cell r="E421" t="str">
            <v>1993-04-01</v>
          </cell>
          <cell r="F421" t="str">
            <v>03TPA00516</v>
          </cell>
          <cell r="G421">
            <v>1</v>
          </cell>
          <cell r="H421" t="str">
            <v>MM</v>
          </cell>
          <cell r="I421" t="str">
            <v>SL</v>
          </cell>
        </row>
        <row r="422">
          <cell r="C422" t="str">
            <v>30000346</v>
          </cell>
          <cell r="D422" t="str">
            <v>BLDG</v>
          </cell>
          <cell r="E422" t="str">
            <v>1993-05-24</v>
          </cell>
          <cell r="F422" t="str">
            <v>03TPA00516</v>
          </cell>
          <cell r="G422">
            <v>378</v>
          </cell>
          <cell r="H422" t="str">
            <v>MM</v>
          </cell>
          <cell r="I422" t="str">
            <v>SC</v>
          </cell>
        </row>
        <row r="423">
          <cell r="C423" t="str">
            <v>30000347</v>
          </cell>
          <cell r="D423" t="str">
            <v>PURST</v>
          </cell>
          <cell r="E423" t="str">
            <v>1994-10-28</v>
          </cell>
          <cell r="F423" t="str">
            <v>03TPA00516</v>
          </cell>
          <cell r="G423">
            <v>480</v>
          </cell>
          <cell r="H423" t="str">
            <v>MM</v>
          </cell>
          <cell r="I423" t="str">
            <v>SL</v>
          </cell>
        </row>
        <row r="424">
          <cell r="C424" t="str">
            <v>30000348</v>
          </cell>
          <cell r="D424" t="str">
            <v>LCC2</v>
          </cell>
          <cell r="E424" t="str">
            <v>1998-08-14</v>
          </cell>
          <cell r="F424" t="str">
            <v>03CIN00902</v>
          </cell>
          <cell r="G424">
            <v>24</v>
          </cell>
          <cell r="H424" t="str">
            <v>MM</v>
          </cell>
          <cell r="I424" t="str">
            <v>SL</v>
          </cell>
        </row>
        <row r="425">
          <cell r="C425" t="str">
            <v>30000349</v>
          </cell>
          <cell r="D425" t="str">
            <v>LCC1</v>
          </cell>
          <cell r="E425" t="str">
            <v>1998-11-01</v>
          </cell>
          <cell r="F425" t="str">
            <v>03DAL01707</v>
          </cell>
          <cell r="G425">
            <v>24</v>
          </cell>
          <cell r="H425" t="str">
            <v>MM</v>
          </cell>
          <cell r="I425" t="str">
            <v>SL</v>
          </cell>
        </row>
        <row r="426">
          <cell r="C426" t="str">
            <v>30000350</v>
          </cell>
          <cell r="D426" t="str">
            <v>LCC2</v>
          </cell>
          <cell r="E426" t="str">
            <v>1998-12-01</v>
          </cell>
          <cell r="F426" t="str">
            <v>03TPA00104</v>
          </cell>
          <cell r="G426">
            <v>24</v>
          </cell>
          <cell r="H426" t="str">
            <v>MM</v>
          </cell>
          <cell r="I426" t="str">
            <v>SL</v>
          </cell>
        </row>
        <row r="427">
          <cell r="C427" t="str">
            <v>30000351</v>
          </cell>
          <cell r="D427" t="str">
            <v>LCC2</v>
          </cell>
          <cell r="E427" t="str">
            <v>1998-12-01</v>
          </cell>
          <cell r="F427" t="str">
            <v>03TPA01008</v>
          </cell>
          <cell r="G427">
            <v>24</v>
          </cell>
          <cell r="H427" t="str">
            <v>MM</v>
          </cell>
          <cell r="I427" t="str">
            <v>SL</v>
          </cell>
        </row>
        <row r="428">
          <cell r="C428" t="str">
            <v>30000352</v>
          </cell>
          <cell r="D428" t="str">
            <v>LCC2</v>
          </cell>
          <cell r="E428" t="str">
            <v>1998-12-01</v>
          </cell>
          <cell r="F428" t="str">
            <v>03ORL00106</v>
          </cell>
          <cell r="G428">
            <v>24</v>
          </cell>
          <cell r="H428" t="str">
            <v>MM</v>
          </cell>
          <cell r="I428" t="str">
            <v>SL</v>
          </cell>
        </row>
        <row r="429">
          <cell r="C429" t="str">
            <v>30000353</v>
          </cell>
          <cell r="D429" t="str">
            <v>LCC2</v>
          </cell>
          <cell r="E429" t="str">
            <v>1998-12-01</v>
          </cell>
          <cell r="F429" t="str">
            <v>03ORL00106</v>
          </cell>
          <cell r="G429">
            <v>24</v>
          </cell>
          <cell r="H429" t="str">
            <v>MM</v>
          </cell>
          <cell r="I429" t="str">
            <v>SL</v>
          </cell>
        </row>
        <row r="430">
          <cell r="C430" t="str">
            <v>30000355</v>
          </cell>
          <cell r="D430" t="str">
            <v>SLLTI</v>
          </cell>
          <cell r="E430" t="str">
            <v>1998-12-20</v>
          </cell>
          <cell r="F430" t="str">
            <v>03TPA00106</v>
          </cell>
          <cell r="G430">
            <v>480</v>
          </cell>
          <cell r="H430" t="str">
            <v>MM</v>
          </cell>
          <cell r="I430" t="str">
            <v>SL</v>
          </cell>
        </row>
        <row r="431">
          <cell r="C431" t="str">
            <v>30000355</v>
          </cell>
          <cell r="D431" t="str">
            <v>STDTI</v>
          </cell>
          <cell r="E431" t="str">
            <v>1998-12-20</v>
          </cell>
          <cell r="F431" t="str">
            <v>03TPA00106</v>
          </cell>
          <cell r="G431">
            <v>480</v>
          </cell>
          <cell r="H431" t="str">
            <v>MM</v>
          </cell>
          <cell r="I431" t="str">
            <v>SL</v>
          </cell>
        </row>
        <row r="432">
          <cell r="C432" t="str">
            <v>30000356</v>
          </cell>
          <cell r="D432" t="str">
            <v>SLLTI</v>
          </cell>
          <cell r="E432" t="str">
            <v>1998-12-20</v>
          </cell>
          <cell r="F432" t="str">
            <v>03TPA00301</v>
          </cell>
          <cell r="G432">
            <v>480</v>
          </cell>
          <cell r="H432" t="str">
            <v>MM</v>
          </cell>
          <cell r="I432" t="str">
            <v>SL</v>
          </cell>
        </row>
        <row r="433">
          <cell r="C433" t="str">
            <v>30000356</v>
          </cell>
          <cell r="D433" t="str">
            <v>STDTI</v>
          </cell>
          <cell r="E433" t="str">
            <v>1998-12-20</v>
          </cell>
          <cell r="F433" t="str">
            <v>03TPA00301</v>
          </cell>
          <cell r="G433">
            <v>480</v>
          </cell>
          <cell r="H433" t="str">
            <v>MM</v>
          </cell>
          <cell r="I433" t="str">
            <v>SL</v>
          </cell>
        </row>
        <row r="434">
          <cell r="C434" t="str">
            <v>30000357</v>
          </cell>
          <cell r="D434" t="str">
            <v>SLLTI</v>
          </cell>
          <cell r="E434" t="str">
            <v>1998-12-20</v>
          </cell>
          <cell r="F434" t="str">
            <v>03TPA00104</v>
          </cell>
          <cell r="G434">
            <v>480</v>
          </cell>
          <cell r="H434" t="str">
            <v>MM</v>
          </cell>
          <cell r="I434" t="str">
            <v>SL</v>
          </cell>
        </row>
        <row r="435">
          <cell r="C435" t="str">
            <v>30000357</v>
          </cell>
          <cell r="D435" t="str">
            <v>STDTI</v>
          </cell>
          <cell r="E435" t="str">
            <v>1998-12-20</v>
          </cell>
          <cell r="F435" t="str">
            <v>03TPA00104</v>
          </cell>
          <cell r="G435">
            <v>480</v>
          </cell>
          <cell r="H435" t="str">
            <v>MM</v>
          </cell>
          <cell r="I435" t="str">
            <v>SL</v>
          </cell>
        </row>
        <row r="436">
          <cell r="C436" t="str">
            <v>30000358</v>
          </cell>
          <cell r="D436" t="str">
            <v>SLLTI</v>
          </cell>
          <cell r="E436" t="str">
            <v>1998-12-20</v>
          </cell>
          <cell r="F436" t="str">
            <v>03TPA00105</v>
          </cell>
          <cell r="G436">
            <v>480</v>
          </cell>
          <cell r="H436" t="str">
            <v>MM</v>
          </cell>
          <cell r="I436" t="str">
            <v>SL</v>
          </cell>
        </row>
        <row r="437">
          <cell r="C437" t="str">
            <v>30000358</v>
          </cell>
          <cell r="D437" t="str">
            <v>STDTI</v>
          </cell>
          <cell r="E437" t="str">
            <v>1998-12-20</v>
          </cell>
          <cell r="F437" t="str">
            <v>03TPA00105</v>
          </cell>
          <cell r="G437">
            <v>480</v>
          </cell>
          <cell r="H437" t="str">
            <v>MM</v>
          </cell>
          <cell r="I437" t="str">
            <v>SL</v>
          </cell>
        </row>
        <row r="438">
          <cell r="C438" t="str">
            <v>30000359</v>
          </cell>
          <cell r="D438" t="str">
            <v>SLLTI</v>
          </cell>
          <cell r="E438" t="str">
            <v>1998-12-20</v>
          </cell>
          <cell r="F438" t="str">
            <v>03TPA01008</v>
          </cell>
          <cell r="G438">
            <v>480</v>
          </cell>
          <cell r="H438" t="str">
            <v>MM</v>
          </cell>
          <cell r="I438" t="str">
            <v>SL</v>
          </cell>
        </row>
        <row r="439">
          <cell r="C439" t="str">
            <v>30000359</v>
          </cell>
          <cell r="D439" t="str">
            <v>STDTI</v>
          </cell>
          <cell r="E439" t="str">
            <v>1998-12-20</v>
          </cell>
          <cell r="F439" t="str">
            <v>03TPA01008</v>
          </cell>
          <cell r="G439">
            <v>480</v>
          </cell>
          <cell r="H439" t="str">
            <v>MM</v>
          </cell>
          <cell r="I439" t="str">
            <v>SL</v>
          </cell>
        </row>
        <row r="440">
          <cell r="C440" t="str">
            <v>30000360</v>
          </cell>
          <cell r="D440" t="str">
            <v>SLLTI</v>
          </cell>
          <cell r="E440" t="str">
            <v>1998-12-20</v>
          </cell>
          <cell r="F440" t="str">
            <v>03TPA00110</v>
          </cell>
          <cell r="G440">
            <v>480</v>
          </cell>
          <cell r="H440" t="str">
            <v>MM</v>
          </cell>
          <cell r="I440" t="str">
            <v>SL</v>
          </cell>
        </row>
        <row r="441">
          <cell r="C441" t="str">
            <v>30000360</v>
          </cell>
          <cell r="D441" t="str">
            <v>STDTI</v>
          </cell>
          <cell r="E441" t="str">
            <v>1998-12-20</v>
          </cell>
          <cell r="F441" t="str">
            <v>03TPA00110</v>
          </cell>
          <cell r="G441">
            <v>480</v>
          </cell>
          <cell r="H441" t="str">
            <v>MM</v>
          </cell>
          <cell r="I441" t="str">
            <v>SL</v>
          </cell>
        </row>
        <row r="442">
          <cell r="C442" t="str">
            <v>30000361</v>
          </cell>
          <cell r="D442" t="str">
            <v>SLLTI</v>
          </cell>
          <cell r="E442" t="str">
            <v>1998-12-20</v>
          </cell>
          <cell r="F442" t="str">
            <v>03TPA00112</v>
          </cell>
          <cell r="G442">
            <v>480</v>
          </cell>
          <cell r="H442" t="str">
            <v>MM</v>
          </cell>
          <cell r="I442" t="str">
            <v>SL</v>
          </cell>
        </row>
        <row r="443">
          <cell r="C443" t="str">
            <v>30000361</v>
          </cell>
          <cell r="D443" t="str">
            <v>STDTI</v>
          </cell>
          <cell r="E443" t="str">
            <v>1998-12-20</v>
          </cell>
          <cell r="F443" t="str">
            <v>03TPA00112</v>
          </cell>
          <cell r="G443">
            <v>480</v>
          </cell>
          <cell r="H443" t="str">
            <v>MM</v>
          </cell>
          <cell r="I443" t="str">
            <v>SL</v>
          </cell>
        </row>
        <row r="444">
          <cell r="C444" t="str">
            <v>30000362</v>
          </cell>
          <cell r="D444" t="str">
            <v>PURST</v>
          </cell>
          <cell r="E444" t="str">
            <v>1998-12-20</v>
          </cell>
          <cell r="F444" t="str">
            <v>03TPA00113</v>
          </cell>
          <cell r="G444">
            <v>480</v>
          </cell>
          <cell r="H444" t="str">
            <v>MM</v>
          </cell>
          <cell r="I444" t="str">
            <v>SL</v>
          </cell>
        </row>
        <row r="445">
          <cell r="C445" t="str">
            <v>30000363</v>
          </cell>
          <cell r="D445" t="str">
            <v>SLLTI</v>
          </cell>
          <cell r="E445" t="str">
            <v>1998-12-20</v>
          </cell>
          <cell r="F445" t="str">
            <v>03TPA00509</v>
          </cell>
          <cell r="G445">
            <v>480</v>
          </cell>
          <cell r="H445" t="str">
            <v>MM</v>
          </cell>
          <cell r="I445" t="str">
            <v>SL</v>
          </cell>
        </row>
        <row r="446">
          <cell r="C446" t="str">
            <v>30000363</v>
          </cell>
          <cell r="D446" t="str">
            <v>STDTI</v>
          </cell>
          <cell r="E446" t="str">
            <v>1998-12-20</v>
          </cell>
          <cell r="F446" t="str">
            <v>03TPA00509</v>
          </cell>
          <cell r="G446">
            <v>480</v>
          </cell>
          <cell r="H446" t="str">
            <v>MM</v>
          </cell>
          <cell r="I446" t="str">
            <v>SL</v>
          </cell>
        </row>
        <row r="447">
          <cell r="C447" t="str">
            <v>30000364</v>
          </cell>
          <cell r="D447" t="str">
            <v>SLLTI</v>
          </cell>
          <cell r="E447" t="str">
            <v>1998-12-20</v>
          </cell>
          <cell r="F447" t="str">
            <v>03TPA00512</v>
          </cell>
          <cell r="G447">
            <v>480</v>
          </cell>
          <cell r="H447" t="str">
            <v>MM</v>
          </cell>
          <cell r="I447" t="str">
            <v>SL</v>
          </cell>
        </row>
        <row r="448">
          <cell r="C448" t="str">
            <v>30000364</v>
          </cell>
          <cell r="D448" t="str">
            <v>STDTI</v>
          </cell>
          <cell r="E448" t="str">
            <v>1998-12-20</v>
          </cell>
          <cell r="F448" t="str">
            <v>03TPA00512</v>
          </cell>
          <cell r="G448">
            <v>480</v>
          </cell>
          <cell r="H448" t="str">
            <v>MM</v>
          </cell>
          <cell r="I448" t="str">
            <v>SL</v>
          </cell>
        </row>
        <row r="449">
          <cell r="C449" t="str">
            <v>30000365</v>
          </cell>
          <cell r="D449" t="str">
            <v>PURST</v>
          </cell>
          <cell r="E449" t="str">
            <v>1998-12-20</v>
          </cell>
          <cell r="F449" t="str">
            <v>03TPA00515</v>
          </cell>
          <cell r="G449">
            <v>480</v>
          </cell>
          <cell r="H449" t="str">
            <v>MM</v>
          </cell>
          <cell r="I449" t="str">
            <v>SL</v>
          </cell>
        </row>
        <row r="450">
          <cell r="C450" t="str">
            <v>30000366</v>
          </cell>
          <cell r="D450" t="str">
            <v>SLLTI</v>
          </cell>
          <cell r="E450" t="str">
            <v>1998-12-20</v>
          </cell>
          <cell r="F450" t="str">
            <v>03TPA00515</v>
          </cell>
          <cell r="G450">
            <v>480</v>
          </cell>
          <cell r="H450" t="str">
            <v>MM</v>
          </cell>
          <cell r="I450" t="str">
            <v>SL</v>
          </cell>
        </row>
        <row r="451">
          <cell r="C451" t="str">
            <v>30000366</v>
          </cell>
          <cell r="D451" t="str">
            <v>STDTI</v>
          </cell>
          <cell r="E451" t="str">
            <v>1998-12-20</v>
          </cell>
          <cell r="F451" t="str">
            <v>03TPA00515</v>
          </cell>
          <cell r="G451">
            <v>480</v>
          </cell>
          <cell r="H451" t="str">
            <v>MM</v>
          </cell>
          <cell r="I451" t="str">
            <v>SL</v>
          </cell>
        </row>
        <row r="452">
          <cell r="C452" t="str">
            <v>30000367</v>
          </cell>
          <cell r="D452" t="str">
            <v>SLLTI</v>
          </cell>
          <cell r="E452" t="str">
            <v>1998-12-20</v>
          </cell>
          <cell r="F452" t="str">
            <v>03TPA00602</v>
          </cell>
          <cell r="G452">
            <v>480</v>
          </cell>
          <cell r="H452" t="str">
            <v>MM</v>
          </cell>
          <cell r="I452" t="str">
            <v>SL</v>
          </cell>
        </row>
        <row r="453">
          <cell r="C453" t="str">
            <v>30000367</v>
          </cell>
          <cell r="D453" t="str">
            <v>STDTI</v>
          </cell>
          <cell r="E453" t="str">
            <v>1998-12-20</v>
          </cell>
          <cell r="F453" t="str">
            <v>03TPA00602</v>
          </cell>
          <cell r="G453">
            <v>480</v>
          </cell>
          <cell r="H453" t="str">
            <v>MM</v>
          </cell>
          <cell r="I453" t="str">
            <v>SL</v>
          </cell>
        </row>
        <row r="454">
          <cell r="C454" t="str">
            <v>30000368</v>
          </cell>
          <cell r="D454" t="str">
            <v>SLLTI</v>
          </cell>
          <cell r="E454" t="str">
            <v>1998-12-20</v>
          </cell>
          <cell r="F454" t="str">
            <v>03TPA00701</v>
          </cell>
          <cell r="G454">
            <v>480</v>
          </cell>
          <cell r="H454" t="str">
            <v>MM</v>
          </cell>
          <cell r="I454" t="str">
            <v>SL</v>
          </cell>
        </row>
        <row r="455">
          <cell r="C455" t="str">
            <v>30000368</v>
          </cell>
          <cell r="D455" t="str">
            <v>STDTI</v>
          </cell>
          <cell r="E455" t="str">
            <v>1998-12-20</v>
          </cell>
          <cell r="F455" t="str">
            <v>03TPA00701</v>
          </cell>
          <cell r="G455">
            <v>480</v>
          </cell>
          <cell r="H455" t="str">
            <v>MM</v>
          </cell>
          <cell r="I455" t="str">
            <v>SL</v>
          </cell>
        </row>
        <row r="456">
          <cell r="C456" t="str">
            <v>30000369</v>
          </cell>
          <cell r="D456" t="str">
            <v>SLLTI</v>
          </cell>
          <cell r="E456" t="str">
            <v>1998-12-20</v>
          </cell>
          <cell r="F456" t="str">
            <v>03ORL00106</v>
          </cell>
          <cell r="G456">
            <v>480</v>
          </cell>
          <cell r="H456" t="str">
            <v>MM</v>
          </cell>
          <cell r="I456" t="str">
            <v>SL</v>
          </cell>
        </row>
        <row r="457">
          <cell r="C457" t="str">
            <v>30000369</v>
          </cell>
          <cell r="D457" t="str">
            <v>STDTI</v>
          </cell>
          <cell r="E457" t="str">
            <v>1998-12-20</v>
          </cell>
          <cell r="F457" t="str">
            <v>03ORL00106</v>
          </cell>
          <cell r="G457">
            <v>480</v>
          </cell>
          <cell r="H457" t="str">
            <v>MM</v>
          </cell>
          <cell r="I457" t="str">
            <v>SL</v>
          </cell>
        </row>
        <row r="458">
          <cell r="C458" t="str">
            <v>30000370</v>
          </cell>
          <cell r="D458" t="str">
            <v>SLLTI</v>
          </cell>
          <cell r="E458" t="str">
            <v>1998-12-20</v>
          </cell>
          <cell r="F458" t="str">
            <v>03CIN00901</v>
          </cell>
          <cell r="G458">
            <v>480</v>
          </cell>
          <cell r="H458" t="str">
            <v>MM</v>
          </cell>
          <cell r="I458" t="str">
            <v>SL</v>
          </cell>
        </row>
        <row r="459">
          <cell r="C459" t="str">
            <v>30000370</v>
          </cell>
          <cell r="D459" t="str">
            <v>STDTI</v>
          </cell>
          <cell r="E459" t="str">
            <v>1998-12-20</v>
          </cell>
          <cell r="F459" t="str">
            <v>03CIN00901</v>
          </cell>
          <cell r="G459">
            <v>480</v>
          </cell>
          <cell r="H459" t="str">
            <v>MM</v>
          </cell>
          <cell r="I459" t="str">
            <v>SL</v>
          </cell>
        </row>
        <row r="460">
          <cell r="C460" t="str">
            <v>30000371</v>
          </cell>
          <cell r="D460" t="str">
            <v>PURST</v>
          </cell>
          <cell r="E460" t="str">
            <v>1998-12-20</v>
          </cell>
          <cell r="F460" t="str">
            <v>03NNJ00402</v>
          </cell>
          <cell r="G460">
            <v>480</v>
          </cell>
          <cell r="H460" t="str">
            <v>MM</v>
          </cell>
          <cell r="I460" t="str">
            <v>SL</v>
          </cell>
        </row>
        <row r="461">
          <cell r="C461" t="str">
            <v>30000372</v>
          </cell>
          <cell r="D461" t="str">
            <v>SLLTI</v>
          </cell>
          <cell r="E461" t="str">
            <v>1998-12-20</v>
          </cell>
          <cell r="F461" t="str">
            <v>03NNJ00402</v>
          </cell>
          <cell r="G461">
            <v>480</v>
          </cell>
          <cell r="H461" t="str">
            <v>MM</v>
          </cell>
          <cell r="I461" t="str">
            <v>SL</v>
          </cell>
        </row>
        <row r="462">
          <cell r="C462" t="str">
            <v>30000372</v>
          </cell>
          <cell r="D462" t="str">
            <v>STDTI</v>
          </cell>
          <cell r="E462" t="str">
            <v>1998-12-20</v>
          </cell>
          <cell r="F462" t="str">
            <v>03NNJ00402</v>
          </cell>
          <cell r="G462">
            <v>480</v>
          </cell>
          <cell r="H462" t="str">
            <v>MM</v>
          </cell>
          <cell r="I462" t="str">
            <v>SL</v>
          </cell>
        </row>
        <row r="463">
          <cell r="C463" t="str">
            <v>30000373</v>
          </cell>
          <cell r="D463" t="str">
            <v>TXONL</v>
          </cell>
          <cell r="E463" t="str">
            <v>1998-06-15</v>
          </cell>
          <cell r="F463" t="str">
            <v>03DAL01708</v>
          </cell>
          <cell r="G463">
            <v>480</v>
          </cell>
          <cell r="H463" t="str">
            <v>MM</v>
          </cell>
          <cell r="I463" t="str">
            <v>SL</v>
          </cell>
        </row>
        <row r="464">
          <cell r="C464" t="str">
            <v>30000374</v>
          </cell>
          <cell r="D464" t="str">
            <v>TXONL</v>
          </cell>
          <cell r="E464" t="str">
            <v>1998-06-15</v>
          </cell>
          <cell r="F464" t="str">
            <v>03DAL01708</v>
          </cell>
          <cell r="G464">
            <v>120</v>
          </cell>
          <cell r="H464" t="str">
            <v>HY</v>
          </cell>
          <cell r="I464" t="str">
            <v>SL</v>
          </cell>
        </row>
        <row r="465">
          <cell r="C465" t="str">
            <v>30000375</v>
          </cell>
          <cell r="D465" t="str">
            <v>TXONL</v>
          </cell>
          <cell r="E465" t="str">
            <v>1997-07-01</v>
          </cell>
          <cell r="G465">
            <v>240</v>
          </cell>
          <cell r="H465" t="str">
            <v>HY</v>
          </cell>
          <cell r="I465" t="str">
            <v>SL</v>
          </cell>
        </row>
        <row r="466">
          <cell r="C466" t="str">
            <v>30000376</v>
          </cell>
          <cell r="D466" t="str">
            <v>TXONL</v>
          </cell>
          <cell r="E466" t="str">
            <v>1998-07-01</v>
          </cell>
          <cell r="G466">
            <v>240</v>
          </cell>
          <cell r="H466" t="str">
            <v>HY</v>
          </cell>
          <cell r="I466" t="str">
            <v>SL</v>
          </cell>
        </row>
        <row r="467">
          <cell r="C467" t="str">
            <v>30000377</v>
          </cell>
          <cell r="D467" t="str">
            <v>TXONL</v>
          </cell>
          <cell r="E467" t="str">
            <v>1997-04-01</v>
          </cell>
          <cell r="F467" t="str">
            <v>03TPA00113</v>
          </cell>
          <cell r="G467">
            <v>480</v>
          </cell>
          <cell r="H467" t="str">
            <v>MM</v>
          </cell>
          <cell r="I467" t="str">
            <v>SL</v>
          </cell>
        </row>
        <row r="468">
          <cell r="C468" t="str">
            <v>30000378</v>
          </cell>
          <cell r="D468" t="str">
            <v>TXONL</v>
          </cell>
          <cell r="E468" t="str">
            <v>1998-08-15</v>
          </cell>
          <cell r="F468" t="str">
            <v>03CIN01004</v>
          </cell>
          <cell r="G468">
            <v>480</v>
          </cell>
          <cell r="H468" t="str">
            <v>MM</v>
          </cell>
          <cell r="I468" t="str">
            <v>SL</v>
          </cell>
        </row>
        <row r="469">
          <cell r="C469" t="str">
            <v>30000379</v>
          </cell>
          <cell r="D469" t="str">
            <v>TXONL</v>
          </cell>
          <cell r="E469" t="str">
            <v>1998-08-15</v>
          </cell>
          <cell r="F469" t="str">
            <v>03CIN01004</v>
          </cell>
          <cell r="G469">
            <v>120</v>
          </cell>
          <cell r="H469" t="str">
            <v>HY</v>
          </cell>
          <cell r="I469" t="str">
            <v>SL</v>
          </cell>
        </row>
        <row r="470">
          <cell r="C470" t="str">
            <v>30000380</v>
          </cell>
          <cell r="D470" t="str">
            <v>LSCOM</v>
          </cell>
          <cell r="E470" t="str">
            <v>1998-11-01</v>
          </cell>
          <cell r="F470" t="str">
            <v>03TPA00301</v>
          </cell>
          <cell r="G470">
            <v>120</v>
          </cell>
          <cell r="H470" t="str">
            <v>MM</v>
          </cell>
          <cell r="I470" t="str">
            <v>SL</v>
          </cell>
        </row>
        <row r="471">
          <cell r="C471" t="str">
            <v>30000381</v>
          </cell>
          <cell r="D471" t="str">
            <v>LCC2</v>
          </cell>
          <cell r="E471" t="str">
            <v>1998-09-01</v>
          </cell>
          <cell r="F471" t="str">
            <v>03TPA00509</v>
          </cell>
          <cell r="G471">
            <v>24</v>
          </cell>
          <cell r="H471" t="str">
            <v>MM</v>
          </cell>
          <cell r="I471" t="str">
            <v>SL</v>
          </cell>
        </row>
        <row r="472">
          <cell r="C472" t="str">
            <v>30000382</v>
          </cell>
          <cell r="D472" t="str">
            <v>LCC2</v>
          </cell>
          <cell r="E472" t="str">
            <v>1998-09-01</v>
          </cell>
          <cell r="F472" t="str">
            <v>03TPA00305</v>
          </cell>
          <cell r="G472">
            <v>24</v>
          </cell>
          <cell r="H472" t="str">
            <v>MM</v>
          </cell>
          <cell r="I472" t="str">
            <v>SL</v>
          </cell>
        </row>
        <row r="473">
          <cell r="C473" t="str">
            <v>30000383</v>
          </cell>
          <cell r="D473" t="str">
            <v>LCC2</v>
          </cell>
          <cell r="E473" t="str">
            <v>1998-09-01</v>
          </cell>
          <cell r="F473" t="str">
            <v>03TPA00301</v>
          </cell>
          <cell r="G473">
            <v>24</v>
          </cell>
          <cell r="H473" t="str">
            <v>MM</v>
          </cell>
          <cell r="I473" t="str">
            <v>SL</v>
          </cell>
        </row>
        <row r="474">
          <cell r="C474" t="str">
            <v>30000384</v>
          </cell>
          <cell r="D474" t="str">
            <v>LCC2</v>
          </cell>
          <cell r="E474" t="str">
            <v>1998-09-01</v>
          </cell>
          <cell r="F474" t="str">
            <v>03TPA00701</v>
          </cell>
          <cell r="G474">
            <v>24</v>
          </cell>
          <cell r="H474" t="str">
            <v>MM</v>
          </cell>
          <cell r="I474" t="str">
            <v>SL</v>
          </cell>
        </row>
        <row r="475">
          <cell r="C475" t="str">
            <v>30000385</v>
          </cell>
          <cell r="D475" t="str">
            <v>LCC2</v>
          </cell>
          <cell r="E475" t="str">
            <v>1998-09-01</v>
          </cell>
          <cell r="F475" t="str">
            <v>03TPA00110</v>
          </cell>
          <cell r="G475">
            <v>24</v>
          </cell>
          <cell r="H475" t="str">
            <v>MM</v>
          </cell>
          <cell r="I475" t="str">
            <v>SL</v>
          </cell>
        </row>
        <row r="476">
          <cell r="C476" t="str">
            <v>30000386</v>
          </cell>
          <cell r="D476" t="str">
            <v>LCC2</v>
          </cell>
          <cell r="E476" t="str">
            <v>1998-09-01</v>
          </cell>
          <cell r="F476" t="str">
            <v>03TPA01008</v>
          </cell>
          <cell r="G476">
            <v>24</v>
          </cell>
          <cell r="H476" t="str">
            <v>MM</v>
          </cell>
          <cell r="I476" t="str">
            <v>SL</v>
          </cell>
        </row>
        <row r="477">
          <cell r="C477" t="str">
            <v>30000387</v>
          </cell>
          <cell r="D477" t="str">
            <v>LSCOM</v>
          </cell>
          <cell r="E477" t="str">
            <v>1998-08-01</v>
          </cell>
          <cell r="F477" t="str">
            <v>03TPA00701</v>
          </cell>
          <cell r="G477">
            <v>60</v>
          </cell>
          <cell r="H477" t="str">
            <v>MM</v>
          </cell>
          <cell r="I477" t="str">
            <v>SL</v>
          </cell>
        </row>
        <row r="478">
          <cell r="C478" t="str">
            <v>30000388</v>
          </cell>
          <cell r="D478" t="str">
            <v>LCC2</v>
          </cell>
          <cell r="E478" t="str">
            <v>1998-09-01</v>
          </cell>
          <cell r="F478" t="str">
            <v>03CIN01004</v>
          </cell>
          <cell r="G478">
            <v>24</v>
          </cell>
          <cell r="H478" t="str">
            <v>MM</v>
          </cell>
          <cell r="I478" t="str">
            <v>SL</v>
          </cell>
        </row>
        <row r="479">
          <cell r="C479" t="str">
            <v>30000389</v>
          </cell>
          <cell r="D479" t="str">
            <v>LCC1</v>
          </cell>
          <cell r="E479" t="str">
            <v>1998-05-01</v>
          </cell>
          <cell r="F479" t="str">
            <v>03DAL01707</v>
          </cell>
          <cell r="G479">
            <v>60</v>
          </cell>
          <cell r="H479" t="str">
            <v>MM</v>
          </cell>
          <cell r="I479" t="str">
            <v>SL</v>
          </cell>
        </row>
        <row r="480">
          <cell r="C480" t="str">
            <v>30000390</v>
          </cell>
          <cell r="D480" t="str">
            <v>TXONL</v>
          </cell>
          <cell r="E480" t="str">
            <v>1998-03-15</v>
          </cell>
          <cell r="F480" t="str">
            <v>03TPA00112</v>
          </cell>
          <cell r="G480">
            <v>480</v>
          </cell>
          <cell r="H480" t="str">
            <v>MM</v>
          </cell>
          <cell r="I480" t="str">
            <v>SL</v>
          </cell>
        </row>
        <row r="481">
          <cell r="C481" t="str">
            <v>30000391</v>
          </cell>
          <cell r="D481" t="str">
            <v>TXONL</v>
          </cell>
          <cell r="E481" t="str">
            <v>1998-05-15</v>
          </cell>
          <cell r="F481" t="str">
            <v>03TPA00509</v>
          </cell>
          <cell r="G481">
            <v>480</v>
          </cell>
          <cell r="H481" t="str">
            <v>MM</v>
          </cell>
          <cell r="I481" t="str">
            <v>SL</v>
          </cell>
        </row>
        <row r="482">
          <cell r="C482" t="str">
            <v>30000392</v>
          </cell>
          <cell r="D482" t="str">
            <v>TXONL</v>
          </cell>
          <cell r="E482" t="str">
            <v>1998-07-15</v>
          </cell>
          <cell r="F482" t="str">
            <v>03TPA00301</v>
          </cell>
          <cell r="G482">
            <v>480</v>
          </cell>
          <cell r="H482" t="str">
            <v>MM</v>
          </cell>
          <cell r="I482" t="str">
            <v>SL</v>
          </cell>
        </row>
        <row r="483">
          <cell r="C483" t="str">
            <v>30000393</v>
          </cell>
          <cell r="D483" t="str">
            <v>TXONL</v>
          </cell>
          <cell r="E483" t="str">
            <v>1998-07-15</v>
          </cell>
          <cell r="F483" t="str">
            <v>03TPA00110</v>
          </cell>
          <cell r="G483">
            <v>480</v>
          </cell>
          <cell r="H483" t="str">
            <v>MM</v>
          </cell>
          <cell r="I483" t="str">
            <v>SL</v>
          </cell>
        </row>
        <row r="484">
          <cell r="C484" t="str">
            <v>30000394</v>
          </cell>
          <cell r="D484" t="str">
            <v>TXONL</v>
          </cell>
          <cell r="E484" t="str">
            <v>1998-03-15</v>
          </cell>
          <cell r="F484" t="str">
            <v>03DAL01707</v>
          </cell>
          <cell r="G484">
            <v>480</v>
          </cell>
          <cell r="H484" t="str">
            <v>MM</v>
          </cell>
          <cell r="I484" t="str">
            <v>SL</v>
          </cell>
        </row>
        <row r="485">
          <cell r="C485" t="str">
            <v>30000395</v>
          </cell>
          <cell r="D485" t="str">
            <v>TXONL</v>
          </cell>
          <cell r="E485" t="str">
            <v>1998-01-15</v>
          </cell>
          <cell r="F485" t="str">
            <v>03DAL01708</v>
          </cell>
          <cell r="G485">
            <v>480</v>
          </cell>
          <cell r="H485" t="str">
            <v>MM</v>
          </cell>
          <cell r="I485" t="str">
            <v>SL</v>
          </cell>
        </row>
        <row r="486">
          <cell r="C486" t="str">
            <v>30000396</v>
          </cell>
          <cell r="D486" t="str">
            <v>TXONL</v>
          </cell>
          <cell r="E486" t="str">
            <v>1998-02-15</v>
          </cell>
          <cell r="F486" t="str">
            <v>03DAL01708</v>
          </cell>
          <cell r="G486">
            <v>480</v>
          </cell>
          <cell r="H486" t="str">
            <v>MM</v>
          </cell>
          <cell r="I486" t="str">
            <v>SL</v>
          </cell>
        </row>
        <row r="487">
          <cell r="C487" t="str">
            <v>30000397</v>
          </cell>
          <cell r="D487" t="str">
            <v>TXONL</v>
          </cell>
          <cell r="E487" t="str">
            <v>1998-03-15</v>
          </cell>
          <cell r="F487" t="str">
            <v>03TPA00112</v>
          </cell>
          <cell r="G487">
            <v>120</v>
          </cell>
          <cell r="H487" t="str">
            <v>HY</v>
          </cell>
          <cell r="I487" t="str">
            <v>SL</v>
          </cell>
        </row>
        <row r="488">
          <cell r="C488" t="str">
            <v>30000398</v>
          </cell>
          <cell r="D488" t="str">
            <v>TXONL</v>
          </cell>
          <cell r="E488" t="str">
            <v>1998-05-15</v>
          </cell>
          <cell r="F488" t="str">
            <v>03TPA00509</v>
          </cell>
          <cell r="G488">
            <v>120</v>
          </cell>
          <cell r="H488" t="str">
            <v>HY</v>
          </cell>
          <cell r="I488" t="str">
            <v>SL</v>
          </cell>
        </row>
        <row r="489">
          <cell r="C489" t="str">
            <v>30000399</v>
          </cell>
          <cell r="D489" t="str">
            <v>TXONL</v>
          </cell>
          <cell r="E489" t="str">
            <v>1998-07-15</v>
          </cell>
          <cell r="F489" t="str">
            <v>03TPA00301</v>
          </cell>
          <cell r="G489">
            <v>120</v>
          </cell>
          <cell r="H489" t="str">
            <v>HY</v>
          </cell>
          <cell r="I489" t="str">
            <v>SL</v>
          </cell>
        </row>
        <row r="490">
          <cell r="C490" t="str">
            <v>30000400</v>
          </cell>
          <cell r="D490" t="str">
            <v>TXONL</v>
          </cell>
          <cell r="E490" t="str">
            <v>1998-07-15</v>
          </cell>
          <cell r="F490" t="str">
            <v>03TPA00110</v>
          </cell>
          <cell r="G490">
            <v>120</v>
          </cell>
          <cell r="H490" t="str">
            <v>HY</v>
          </cell>
          <cell r="I490" t="str">
            <v>SL</v>
          </cell>
        </row>
        <row r="491">
          <cell r="C491" t="str">
            <v>30000401</v>
          </cell>
          <cell r="D491" t="str">
            <v>TXONL</v>
          </cell>
          <cell r="E491" t="str">
            <v>1998-03-15</v>
          </cell>
          <cell r="F491" t="str">
            <v>03DAL01707</v>
          </cell>
          <cell r="G491">
            <v>120</v>
          </cell>
          <cell r="H491" t="str">
            <v>HY</v>
          </cell>
          <cell r="I491" t="str">
            <v>SL</v>
          </cell>
        </row>
        <row r="492">
          <cell r="C492" t="str">
            <v>30000402</v>
          </cell>
          <cell r="D492" t="str">
            <v>TXONL</v>
          </cell>
          <cell r="E492" t="str">
            <v>1998-01-15</v>
          </cell>
          <cell r="F492" t="str">
            <v>03DAL01708</v>
          </cell>
          <cell r="G492">
            <v>120</v>
          </cell>
          <cell r="H492" t="str">
            <v>HY</v>
          </cell>
          <cell r="I492" t="str">
            <v>SL</v>
          </cell>
        </row>
        <row r="493">
          <cell r="C493" t="str">
            <v>30000403</v>
          </cell>
          <cell r="D493" t="str">
            <v>TXONL</v>
          </cell>
          <cell r="E493" t="str">
            <v>1998-02-15</v>
          </cell>
          <cell r="F493" t="str">
            <v>03DAL01708</v>
          </cell>
          <cell r="G493">
            <v>120</v>
          </cell>
          <cell r="H493" t="str">
            <v>HY</v>
          </cell>
          <cell r="I493" t="str">
            <v>SL</v>
          </cell>
        </row>
        <row r="494">
          <cell r="C494" t="str">
            <v>30000404</v>
          </cell>
          <cell r="D494" t="str">
            <v>STDTI</v>
          </cell>
          <cell r="E494" t="str">
            <v>1998-09-20</v>
          </cell>
          <cell r="F494" t="str">
            <v>03TPA01001</v>
          </cell>
          <cell r="G494">
            <v>480</v>
          </cell>
          <cell r="H494" t="str">
            <v>MM</v>
          </cell>
          <cell r="I494" t="str">
            <v>SL</v>
          </cell>
        </row>
        <row r="495">
          <cell r="C495" t="str">
            <v>30000405</v>
          </cell>
          <cell r="D495" t="str">
            <v>STDTI</v>
          </cell>
          <cell r="E495" t="str">
            <v>1998-09-20</v>
          </cell>
          <cell r="F495" t="str">
            <v>03TPA00301</v>
          </cell>
          <cell r="G495">
            <v>480</v>
          </cell>
          <cell r="H495" t="str">
            <v>MM</v>
          </cell>
          <cell r="I495" t="str">
            <v>SL</v>
          </cell>
        </row>
        <row r="496">
          <cell r="C496" t="str">
            <v>30000406</v>
          </cell>
          <cell r="D496" t="str">
            <v>STDTI</v>
          </cell>
          <cell r="E496" t="str">
            <v>1998-09-20</v>
          </cell>
          <cell r="F496" t="str">
            <v>03TPA00305</v>
          </cell>
          <cell r="G496">
            <v>480</v>
          </cell>
          <cell r="H496" t="str">
            <v>MM</v>
          </cell>
          <cell r="I496" t="str">
            <v>SL</v>
          </cell>
        </row>
        <row r="497">
          <cell r="C497" t="str">
            <v>30000407</v>
          </cell>
          <cell r="D497" t="str">
            <v>PURST</v>
          </cell>
          <cell r="E497" t="str">
            <v>1998-09-20</v>
          </cell>
          <cell r="F497" t="str">
            <v>03TPA00104</v>
          </cell>
          <cell r="G497">
            <v>480</v>
          </cell>
          <cell r="H497" t="str">
            <v>MM</v>
          </cell>
          <cell r="I497" t="str">
            <v>SL</v>
          </cell>
        </row>
        <row r="498">
          <cell r="C498" t="str">
            <v>30000408</v>
          </cell>
          <cell r="D498" t="str">
            <v>STDTI</v>
          </cell>
          <cell r="E498" t="str">
            <v>1998-09-20</v>
          </cell>
          <cell r="F498" t="str">
            <v>03TPA00110</v>
          </cell>
          <cell r="G498">
            <v>480</v>
          </cell>
          <cell r="H498" t="str">
            <v>MM</v>
          </cell>
          <cell r="I498" t="str">
            <v>SL</v>
          </cell>
        </row>
        <row r="499">
          <cell r="C499" t="str">
            <v>30000409</v>
          </cell>
          <cell r="D499" t="str">
            <v>PURST</v>
          </cell>
          <cell r="E499" t="str">
            <v>1998-09-20</v>
          </cell>
          <cell r="F499" t="str">
            <v>03TPA00112</v>
          </cell>
          <cell r="G499">
            <v>480</v>
          </cell>
          <cell r="H499" t="str">
            <v>MM</v>
          </cell>
          <cell r="I499" t="str">
            <v>SL</v>
          </cell>
        </row>
        <row r="500">
          <cell r="C500" t="str">
            <v>30000410</v>
          </cell>
          <cell r="D500" t="str">
            <v>STDTI</v>
          </cell>
          <cell r="E500" t="str">
            <v>1998-09-20</v>
          </cell>
          <cell r="F500" t="str">
            <v>03TPA00509</v>
          </cell>
          <cell r="G500">
            <v>480</v>
          </cell>
          <cell r="H500" t="str">
            <v>MM</v>
          </cell>
          <cell r="I500" t="str">
            <v>SL</v>
          </cell>
        </row>
        <row r="501">
          <cell r="C501" t="str">
            <v>30000411</v>
          </cell>
          <cell r="D501" t="str">
            <v>STDTI</v>
          </cell>
          <cell r="E501" t="str">
            <v>1998-09-20</v>
          </cell>
          <cell r="F501" t="str">
            <v>03TPA00512</v>
          </cell>
          <cell r="G501">
            <v>480</v>
          </cell>
          <cell r="H501" t="str">
            <v>MM</v>
          </cell>
          <cell r="I501" t="str">
            <v>SL</v>
          </cell>
        </row>
        <row r="502">
          <cell r="C502" t="str">
            <v>30000412</v>
          </cell>
          <cell r="D502" t="str">
            <v>STDTI</v>
          </cell>
          <cell r="E502" t="str">
            <v>1998-09-20</v>
          </cell>
          <cell r="F502" t="str">
            <v>03TPA00515</v>
          </cell>
          <cell r="G502">
            <v>480</v>
          </cell>
          <cell r="H502" t="str">
            <v>MM</v>
          </cell>
          <cell r="I502" t="str">
            <v>SL</v>
          </cell>
        </row>
        <row r="503">
          <cell r="C503" t="str">
            <v>30000413</v>
          </cell>
          <cell r="D503" t="str">
            <v>STDTI</v>
          </cell>
          <cell r="E503" t="str">
            <v>1998-09-20</v>
          </cell>
          <cell r="F503" t="str">
            <v>03TPA00602</v>
          </cell>
          <cell r="G503">
            <v>480</v>
          </cell>
          <cell r="H503" t="str">
            <v>MM</v>
          </cell>
          <cell r="I503" t="str">
            <v>SL</v>
          </cell>
        </row>
        <row r="504">
          <cell r="C504" t="str">
            <v>30000414</v>
          </cell>
          <cell r="D504" t="str">
            <v>STDTI</v>
          </cell>
          <cell r="E504" t="str">
            <v>1998-09-20</v>
          </cell>
          <cell r="F504" t="str">
            <v>03TPA00701</v>
          </cell>
          <cell r="G504">
            <v>480</v>
          </cell>
          <cell r="H504" t="str">
            <v>MM</v>
          </cell>
          <cell r="I504" t="str">
            <v>SL</v>
          </cell>
        </row>
        <row r="505">
          <cell r="C505" t="str">
            <v>30000415</v>
          </cell>
          <cell r="D505" t="str">
            <v>PURST</v>
          </cell>
          <cell r="E505" t="str">
            <v>1998-09-20</v>
          </cell>
          <cell r="F505" t="str">
            <v>03ORL00106</v>
          </cell>
          <cell r="G505">
            <v>480</v>
          </cell>
          <cell r="H505" t="str">
            <v>MM</v>
          </cell>
          <cell r="I505" t="str">
            <v>SL</v>
          </cell>
        </row>
        <row r="506">
          <cell r="C506" t="str">
            <v>30000416</v>
          </cell>
          <cell r="D506" t="str">
            <v>STDTI</v>
          </cell>
          <cell r="E506" t="str">
            <v>1998-09-20</v>
          </cell>
          <cell r="F506" t="str">
            <v>03ORL00106</v>
          </cell>
          <cell r="G506">
            <v>480</v>
          </cell>
          <cell r="H506" t="str">
            <v>MM</v>
          </cell>
          <cell r="I506" t="str">
            <v>SL</v>
          </cell>
        </row>
        <row r="507">
          <cell r="C507" t="str">
            <v>30000417</v>
          </cell>
          <cell r="D507" t="str">
            <v>STDTI</v>
          </cell>
          <cell r="E507" t="str">
            <v>1998-01-15</v>
          </cell>
          <cell r="F507" t="str">
            <v>03CIN01004</v>
          </cell>
          <cell r="G507">
            <v>480</v>
          </cell>
          <cell r="H507" t="str">
            <v>MM</v>
          </cell>
          <cell r="I507" t="str">
            <v>SL</v>
          </cell>
        </row>
        <row r="508">
          <cell r="C508" t="str">
            <v>30000418</v>
          </cell>
          <cell r="D508" t="str">
            <v>PURST</v>
          </cell>
          <cell r="E508" t="str">
            <v>1998-09-20</v>
          </cell>
          <cell r="F508" t="str">
            <v>03NNJ00402</v>
          </cell>
          <cell r="G508">
            <v>480</v>
          </cell>
          <cell r="H508" t="str">
            <v>MM</v>
          </cell>
          <cell r="I508" t="str">
            <v>SL</v>
          </cell>
        </row>
        <row r="509">
          <cell r="C509" t="str">
            <v>30000419</v>
          </cell>
          <cell r="D509" t="str">
            <v>STDTI</v>
          </cell>
          <cell r="E509" t="str">
            <v>1998-09-20</v>
          </cell>
          <cell r="F509" t="str">
            <v>03NNJ00402</v>
          </cell>
          <cell r="G509">
            <v>480</v>
          </cell>
          <cell r="H509" t="str">
            <v>MM</v>
          </cell>
          <cell r="I509" t="str">
            <v>SL</v>
          </cell>
        </row>
        <row r="510">
          <cell r="C510" t="str">
            <v>30000420</v>
          </cell>
          <cell r="D510" t="str">
            <v>LCC2</v>
          </cell>
          <cell r="E510" t="str">
            <v>1998-10-01</v>
          </cell>
          <cell r="F510" t="str">
            <v>03TPA00301</v>
          </cell>
          <cell r="G510">
            <v>24</v>
          </cell>
          <cell r="H510" t="str">
            <v>MM</v>
          </cell>
          <cell r="I510" t="str">
            <v>SL</v>
          </cell>
        </row>
        <row r="511">
          <cell r="C511" t="str">
            <v>30000421</v>
          </cell>
          <cell r="D511" t="str">
            <v>LCC2</v>
          </cell>
          <cell r="E511" t="str">
            <v>1998-10-01</v>
          </cell>
          <cell r="F511" t="str">
            <v>03TPA00112</v>
          </cell>
          <cell r="G511">
            <v>24</v>
          </cell>
          <cell r="H511" t="str">
            <v>MM</v>
          </cell>
          <cell r="I511" t="str">
            <v>SL</v>
          </cell>
        </row>
        <row r="512">
          <cell r="C512" t="str">
            <v>30000422</v>
          </cell>
          <cell r="D512" t="str">
            <v>LCC2</v>
          </cell>
          <cell r="E512" t="str">
            <v>1998-10-01</v>
          </cell>
          <cell r="F512" t="str">
            <v>03TPA00510</v>
          </cell>
          <cell r="G512">
            <v>24</v>
          </cell>
          <cell r="H512" t="str">
            <v>MM</v>
          </cell>
          <cell r="I512" t="str">
            <v>SL</v>
          </cell>
        </row>
        <row r="513">
          <cell r="C513" t="str">
            <v>30000423</v>
          </cell>
          <cell r="D513" t="str">
            <v>LCC2</v>
          </cell>
          <cell r="E513" t="str">
            <v>1998-10-01</v>
          </cell>
          <cell r="F513" t="str">
            <v>03TPA00602</v>
          </cell>
          <cell r="G513">
            <v>24</v>
          </cell>
          <cell r="H513" t="str">
            <v>MM</v>
          </cell>
          <cell r="I513" t="str">
            <v>SL</v>
          </cell>
        </row>
        <row r="514">
          <cell r="C514" t="str">
            <v>30000424</v>
          </cell>
          <cell r="D514" t="str">
            <v>LCC2</v>
          </cell>
          <cell r="E514" t="str">
            <v>1998-10-01</v>
          </cell>
          <cell r="F514" t="str">
            <v>03TPA00509</v>
          </cell>
          <cell r="G514">
            <v>24</v>
          </cell>
          <cell r="H514" t="str">
            <v>MM</v>
          </cell>
          <cell r="I514" t="str">
            <v>SL</v>
          </cell>
        </row>
        <row r="515">
          <cell r="C515" t="str">
            <v>30000425</v>
          </cell>
          <cell r="D515" t="str">
            <v>LCC2</v>
          </cell>
          <cell r="E515" t="str">
            <v>1998-10-01</v>
          </cell>
          <cell r="F515" t="str">
            <v>03TPA00104</v>
          </cell>
          <cell r="G515">
            <v>24</v>
          </cell>
          <cell r="H515" t="str">
            <v>MM</v>
          </cell>
          <cell r="I515" t="str">
            <v>SL</v>
          </cell>
        </row>
        <row r="516">
          <cell r="C516" t="str">
            <v>30000426</v>
          </cell>
          <cell r="D516" t="str">
            <v>LCC2</v>
          </cell>
          <cell r="E516" t="str">
            <v>1998-10-01</v>
          </cell>
          <cell r="F516" t="str">
            <v>03TPA01001</v>
          </cell>
          <cell r="G516">
            <v>24</v>
          </cell>
          <cell r="H516" t="str">
            <v>MM</v>
          </cell>
          <cell r="I516" t="str">
            <v>SL</v>
          </cell>
        </row>
        <row r="517">
          <cell r="C517" t="str">
            <v>30000427</v>
          </cell>
          <cell r="D517" t="str">
            <v>LCC2</v>
          </cell>
          <cell r="E517" t="str">
            <v>1998-10-01</v>
          </cell>
          <cell r="F517" t="str">
            <v>03TPA00509</v>
          </cell>
          <cell r="G517">
            <v>24</v>
          </cell>
          <cell r="H517" t="str">
            <v>MM</v>
          </cell>
          <cell r="I517" t="str">
            <v>SL</v>
          </cell>
        </row>
        <row r="518">
          <cell r="C518" t="str">
            <v>30000428</v>
          </cell>
          <cell r="D518" t="str">
            <v>LCC2</v>
          </cell>
          <cell r="E518" t="str">
            <v>1998-10-01</v>
          </cell>
          <cell r="F518" t="str">
            <v>03TPA00301</v>
          </cell>
          <cell r="G518">
            <v>24</v>
          </cell>
          <cell r="H518" t="str">
            <v>MM</v>
          </cell>
          <cell r="I518" t="str">
            <v>SL</v>
          </cell>
        </row>
        <row r="519">
          <cell r="C519" t="str">
            <v>30000429</v>
          </cell>
          <cell r="D519" t="str">
            <v>PURST</v>
          </cell>
          <cell r="E519" t="str">
            <v>1998-09-20</v>
          </cell>
          <cell r="F519" t="str">
            <v>03CIN00901</v>
          </cell>
          <cell r="G519">
            <v>480</v>
          </cell>
          <cell r="H519" t="str">
            <v>MM</v>
          </cell>
          <cell r="I519" t="str">
            <v>SL</v>
          </cell>
        </row>
        <row r="520">
          <cell r="C520" t="str">
            <v>30000430</v>
          </cell>
          <cell r="D520" t="str">
            <v>PURST</v>
          </cell>
          <cell r="E520" t="str">
            <v>1998-09-20</v>
          </cell>
          <cell r="F520" t="str">
            <v>03BRC00301</v>
          </cell>
          <cell r="G520">
            <v>480</v>
          </cell>
          <cell r="H520" t="str">
            <v>MM</v>
          </cell>
          <cell r="I520" t="str">
            <v>SL</v>
          </cell>
        </row>
        <row r="521">
          <cell r="C521" t="str">
            <v>30000431</v>
          </cell>
          <cell r="D521" t="str">
            <v>PURST</v>
          </cell>
          <cell r="E521" t="str">
            <v>1998-09-20</v>
          </cell>
          <cell r="F521" t="str">
            <v>03TPA00701</v>
          </cell>
          <cell r="G521">
            <v>480</v>
          </cell>
          <cell r="H521" t="str">
            <v>MM</v>
          </cell>
          <cell r="I521" t="str">
            <v>SL</v>
          </cell>
        </row>
        <row r="522">
          <cell r="C522" t="str">
            <v>30000432</v>
          </cell>
          <cell r="D522" t="str">
            <v>LCC2</v>
          </cell>
          <cell r="E522" t="str">
            <v>1998-09-17</v>
          </cell>
          <cell r="F522" t="str">
            <v>03CIN01004</v>
          </cell>
          <cell r="G522">
            <v>24</v>
          </cell>
          <cell r="H522" t="str">
            <v>MM</v>
          </cell>
          <cell r="I522" t="str">
            <v>SL</v>
          </cell>
        </row>
        <row r="523">
          <cell r="C523" t="str">
            <v>30000433</v>
          </cell>
          <cell r="D523" t="str">
            <v>LCC2</v>
          </cell>
          <cell r="E523" t="str">
            <v>1998-10-01</v>
          </cell>
          <cell r="F523" t="str">
            <v>03NNJ00402</v>
          </cell>
          <cell r="G523">
            <v>3</v>
          </cell>
          <cell r="H523" t="str">
            <v>MM</v>
          </cell>
          <cell r="I523" t="str">
            <v>SL</v>
          </cell>
        </row>
        <row r="524">
          <cell r="C524" t="str">
            <v>30000434</v>
          </cell>
          <cell r="D524" t="str">
            <v>LCC2</v>
          </cell>
          <cell r="E524" t="str">
            <v>1998-10-01</v>
          </cell>
          <cell r="F524" t="str">
            <v>03TPA00305</v>
          </cell>
          <cell r="G524">
            <v>24</v>
          </cell>
          <cell r="H524" t="str">
            <v>MM</v>
          </cell>
          <cell r="I524" t="str">
            <v>SL</v>
          </cell>
        </row>
        <row r="525">
          <cell r="C525" t="str">
            <v>30000435</v>
          </cell>
          <cell r="D525" t="str">
            <v>LCC2</v>
          </cell>
          <cell r="E525" t="str">
            <v>1998-10-01</v>
          </cell>
          <cell r="F525" t="str">
            <v>03TPA00509</v>
          </cell>
          <cell r="G525">
            <v>24</v>
          </cell>
          <cell r="H525" t="str">
            <v>MM</v>
          </cell>
          <cell r="I525" t="str">
            <v>SL</v>
          </cell>
        </row>
        <row r="526">
          <cell r="C526" t="str">
            <v>30000436</v>
          </cell>
          <cell r="D526" t="str">
            <v>LCC2</v>
          </cell>
          <cell r="E526" t="str">
            <v>1998-10-01</v>
          </cell>
          <cell r="F526" t="str">
            <v>03TPA00113</v>
          </cell>
          <cell r="G526">
            <v>24</v>
          </cell>
          <cell r="H526" t="str">
            <v>MM</v>
          </cell>
          <cell r="I526" t="str">
            <v>SL</v>
          </cell>
        </row>
        <row r="527">
          <cell r="C527" t="str">
            <v>30000437</v>
          </cell>
          <cell r="D527" t="str">
            <v>LCC2</v>
          </cell>
          <cell r="E527" t="str">
            <v>1998-10-01</v>
          </cell>
          <cell r="F527" t="str">
            <v>03TPA00301</v>
          </cell>
          <cell r="G527">
            <v>24</v>
          </cell>
          <cell r="H527" t="str">
            <v>MM</v>
          </cell>
          <cell r="I527" t="str">
            <v>SL</v>
          </cell>
        </row>
        <row r="528">
          <cell r="C528" t="str">
            <v>30000438</v>
          </cell>
          <cell r="D528" t="str">
            <v>LCC2</v>
          </cell>
          <cell r="E528" t="str">
            <v>1998-11-01</v>
          </cell>
          <cell r="F528" t="str">
            <v>03NNJ00402</v>
          </cell>
          <cell r="G528">
            <v>24</v>
          </cell>
          <cell r="H528" t="str">
            <v>MM</v>
          </cell>
          <cell r="I528" t="str">
            <v>SL</v>
          </cell>
        </row>
        <row r="529">
          <cell r="C529" t="str">
            <v>30000440</v>
          </cell>
          <cell r="D529" t="str">
            <v>LCC2</v>
          </cell>
          <cell r="E529" t="str">
            <v>1998-11-01</v>
          </cell>
          <cell r="F529" t="str">
            <v>03TPA00112</v>
          </cell>
          <cell r="G529">
            <v>24</v>
          </cell>
          <cell r="H529" t="str">
            <v>MM</v>
          </cell>
          <cell r="I529" t="str">
            <v>SL</v>
          </cell>
        </row>
        <row r="530">
          <cell r="C530" t="str">
            <v>30000441</v>
          </cell>
          <cell r="D530" t="str">
            <v>LCC2</v>
          </cell>
          <cell r="E530" t="str">
            <v>1998-11-01</v>
          </cell>
          <cell r="F530" t="str">
            <v>03TPA00110</v>
          </cell>
          <cell r="G530">
            <v>24</v>
          </cell>
          <cell r="H530" t="str">
            <v>MM</v>
          </cell>
          <cell r="I530" t="str">
            <v>SL</v>
          </cell>
        </row>
        <row r="531">
          <cell r="C531" t="str">
            <v>30000442</v>
          </cell>
          <cell r="D531" t="str">
            <v>LCC2</v>
          </cell>
          <cell r="E531" t="str">
            <v>1998-11-01</v>
          </cell>
          <cell r="F531" t="str">
            <v>03TPA01001</v>
          </cell>
          <cell r="G531">
            <v>24</v>
          </cell>
          <cell r="H531" t="str">
            <v>MM</v>
          </cell>
          <cell r="I531" t="str">
            <v>SL</v>
          </cell>
        </row>
        <row r="532">
          <cell r="C532" t="str">
            <v>30000443</v>
          </cell>
          <cell r="D532" t="str">
            <v>LCC2</v>
          </cell>
          <cell r="E532" t="str">
            <v>1998-11-01</v>
          </cell>
          <cell r="F532" t="str">
            <v>03ORL00106</v>
          </cell>
          <cell r="G532">
            <v>24</v>
          </cell>
          <cell r="H532" t="str">
            <v>MM</v>
          </cell>
          <cell r="I532" t="str">
            <v>SL</v>
          </cell>
        </row>
        <row r="533">
          <cell r="C533" t="str">
            <v>30000445</v>
          </cell>
          <cell r="D533" t="str">
            <v>STDTI</v>
          </cell>
          <cell r="E533" t="str">
            <v>1998-03-20</v>
          </cell>
          <cell r="F533" t="str">
            <v>03TPA00509</v>
          </cell>
          <cell r="G533">
            <v>480</v>
          </cell>
          <cell r="H533" t="str">
            <v>MM</v>
          </cell>
          <cell r="I533" t="str">
            <v>SL</v>
          </cell>
        </row>
        <row r="534">
          <cell r="C534" t="str">
            <v>30000446</v>
          </cell>
          <cell r="D534" t="str">
            <v>PURST</v>
          </cell>
          <cell r="E534" t="str">
            <v>1998-03-20</v>
          </cell>
          <cell r="F534" t="str">
            <v>03TPA00701</v>
          </cell>
          <cell r="G534">
            <v>480</v>
          </cell>
          <cell r="H534" t="str">
            <v>MM</v>
          </cell>
          <cell r="I534" t="str">
            <v>SL</v>
          </cell>
        </row>
        <row r="535">
          <cell r="C535" t="str">
            <v>30000447</v>
          </cell>
          <cell r="D535" t="str">
            <v>PURST</v>
          </cell>
          <cell r="E535" t="str">
            <v>1998-03-20</v>
          </cell>
          <cell r="F535" t="str">
            <v>03NNJ00402</v>
          </cell>
          <cell r="G535">
            <v>480</v>
          </cell>
          <cell r="H535" t="str">
            <v>MM</v>
          </cell>
          <cell r="I535" t="str">
            <v>SL</v>
          </cell>
        </row>
        <row r="536">
          <cell r="C536" t="str">
            <v>30000448</v>
          </cell>
          <cell r="D536" t="str">
            <v>STDTI</v>
          </cell>
          <cell r="E536" t="str">
            <v>1998-03-20</v>
          </cell>
          <cell r="F536" t="str">
            <v>03NNJ00402</v>
          </cell>
          <cell r="G536">
            <v>480</v>
          </cell>
          <cell r="H536" t="str">
            <v>MM</v>
          </cell>
          <cell r="I536" t="str">
            <v>SL</v>
          </cell>
        </row>
        <row r="537">
          <cell r="C537" t="str">
            <v>30000449</v>
          </cell>
          <cell r="D537" t="str">
            <v>LCC2</v>
          </cell>
          <cell r="E537" t="str">
            <v>1998-04-01</v>
          </cell>
          <cell r="F537" t="str">
            <v>03DAL01708</v>
          </cell>
          <cell r="G537">
            <v>24</v>
          </cell>
          <cell r="H537" t="str">
            <v>MM</v>
          </cell>
          <cell r="I537" t="str">
            <v>SL</v>
          </cell>
        </row>
        <row r="538">
          <cell r="C538" t="str">
            <v>30000450</v>
          </cell>
          <cell r="D538" t="str">
            <v>LSCOM</v>
          </cell>
          <cell r="E538" t="str">
            <v>1998-05-01</v>
          </cell>
          <cell r="F538" t="str">
            <v>03DAL01707</v>
          </cell>
          <cell r="G538">
            <v>60</v>
          </cell>
          <cell r="H538" t="str">
            <v>MM</v>
          </cell>
          <cell r="I538" t="str">
            <v>SL</v>
          </cell>
        </row>
        <row r="539">
          <cell r="C539" t="str">
            <v>30000451</v>
          </cell>
          <cell r="D539" t="str">
            <v>LSCOM</v>
          </cell>
          <cell r="E539" t="str">
            <v>1998-05-01</v>
          </cell>
          <cell r="F539" t="str">
            <v>03DAL01708</v>
          </cell>
          <cell r="G539">
            <v>60</v>
          </cell>
          <cell r="H539" t="str">
            <v>MM</v>
          </cell>
          <cell r="I539" t="str">
            <v>SL</v>
          </cell>
        </row>
        <row r="540">
          <cell r="C540" t="str">
            <v>30000452</v>
          </cell>
          <cell r="D540" t="str">
            <v>LCC2</v>
          </cell>
          <cell r="E540" t="str">
            <v>1998-04-01</v>
          </cell>
          <cell r="F540" t="str">
            <v>03CIN01004</v>
          </cell>
          <cell r="G540">
            <v>24</v>
          </cell>
          <cell r="H540" t="str">
            <v>MM</v>
          </cell>
          <cell r="I540" t="str">
            <v>SL</v>
          </cell>
        </row>
        <row r="541">
          <cell r="C541" t="str">
            <v>30000453</v>
          </cell>
          <cell r="D541" t="str">
            <v>LSCOM</v>
          </cell>
          <cell r="E541" t="str">
            <v>1998-04-01</v>
          </cell>
          <cell r="F541" t="str">
            <v>03NNJ00402</v>
          </cell>
          <cell r="G541">
            <v>60</v>
          </cell>
          <cell r="H541" t="str">
            <v>MM</v>
          </cell>
          <cell r="I541" t="str">
            <v>SL</v>
          </cell>
        </row>
        <row r="542">
          <cell r="C542" t="str">
            <v>30000454</v>
          </cell>
          <cell r="D542" t="str">
            <v>LSCOM</v>
          </cell>
          <cell r="E542" t="str">
            <v>1998-04-01</v>
          </cell>
          <cell r="F542" t="str">
            <v>03NNJ00402</v>
          </cell>
          <cell r="G542">
            <v>60</v>
          </cell>
          <cell r="H542" t="str">
            <v>MM</v>
          </cell>
          <cell r="I542" t="str">
            <v>SL</v>
          </cell>
        </row>
        <row r="543">
          <cell r="C543" t="str">
            <v>30000455</v>
          </cell>
          <cell r="D543" t="str">
            <v>LCC2</v>
          </cell>
          <cell r="E543" t="str">
            <v>1998-04-01</v>
          </cell>
          <cell r="F543" t="str">
            <v>03TPA00305</v>
          </cell>
          <cell r="G543">
            <v>24</v>
          </cell>
          <cell r="H543" t="str">
            <v>MM</v>
          </cell>
          <cell r="I543" t="str">
            <v>SL</v>
          </cell>
        </row>
        <row r="544">
          <cell r="C544" t="str">
            <v>30000456</v>
          </cell>
          <cell r="D544" t="str">
            <v>LCC2</v>
          </cell>
          <cell r="E544" t="str">
            <v>1998-04-01</v>
          </cell>
          <cell r="F544" t="str">
            <v>03TPA00515</v>
          </cell>
          <cell r="G544">
            <v>24</v>
          </cell>
          <cell r="H544" t="str">
            <v>MM</v>
          </cell>
          <cell r="I544" t="str">
            <v>SL</v>
          </cell>
        </row>
        <row r="545">
          <cell r="C545" t="str">
            <v>30000457</v>
          </cell>
          <cell r="D545" t="str">
            <v>LSCOM</v>
          </cell>
          <cell r="E545" t="str">
            <v>1998-05-01</v>
          </cell>
          <cell r="F545" t="str">
            <v>03DAL01707</v>
          </cell>
          <cell r="G545">
            <v>60</v>
          </cell>
          <cell r="H545" t="str">
            <v>MM</v>
          </cell>
          <cell r="I545" t="str">
            <v>SL</v>
          </cell>
        </row>
        <row r="546">
          <cell r="C546" t="str">
            <v>30000458</v>
          </cell>
          <cell r="D546" t="str">
            <v>LSCOM</v>
          </cell>
          <cell r="E546" t="str">
            <v>1998-05-01</v>
          </cell>
          <cell r="F546" t="str">
            <v>03DAL01708</v>
          </cell>
          <cell r="G546">
            <v>60</v>
          </cell>
          <cell r="H546" t="str">
            <v>MM</v>
          </cell>
          <cell r="I546" t="str">
            <v>SL</v>
          </cell>
        </row>
        <row r="547">
          <cell r="C547" t="str">
            <v>30000459</v>
          </cell>
          <cell r="D547" t="str">
            <v>LCC2</v>
          </cell>
          <cell r="E547" t="str">
            <v>1998-05-01</v>
          </cell>
          <cell r="F547" t="str">
            <v>03DAL01708</v>
          </cell>
          <cell r="G547">
            <v>24</v>
          </cell>
          <cell r="H547" t="str">
            <v>MM</v>
          </cell>
          <cell r="I547" t="str">
            <v>SL</v>
          </cell>
        </row>
        <row r="548">
          <cell r="C548" t="str">
            <v>30000460</v>
          </cell>
          <cell r="D548" t="str">
            <v>LSCOM</v>
          </cell>
          <cell r="E548" t="str">
            <v>1998-05-01</v>
          </cell>
          <cell r="F548" t="str">
            <v>03TPA00305</v>
          </cell>
          <cell r="G548">
            <v>36</v>
          </cell>
          <cell r="H548" t="str">
            <v>MM</v>
          </cell>
          <cell r="I548" t="str">
            <v>SL</v>
          </cell>
        </row>
        <row r="549">
          <cell r="C549" t="str">
            <v>30000461</v>
          </cell>
          <cell r="D549" t="str">
            <v>LSCOM</v>
          </cell>
          <cell r="E549" t="str">
            <v>1998-02-01</v>
          </cell>
          <cell r="F549" t="str">
            <v>03TPA00502</v>
          </cell>
          <cell r="G549">
            <v>24</v>
          </cell>
          <cell r="H549" t="str">
            <v>MM</v>
          </cell>
          <cell r="I549" t="str">
            <v>SL</v>
          </cell>
        </row>
        <row r="550">
          <cell r="C550" t="str">
            <v>30000462</v>
          </cell>
          <cell r="D550" t="str">
            <v>LCC2</v>
          </cell>
          <cell r="E550" t="str">
            <v>1998-05-01</v>
          </cell>
          <cell r="F550" t="str">
            <v>03ORL00106</v>
          </cell>
          <cell r="G550">
            <v>24</v>
          </cell>
          <cell r="H550" t="str">
            <v>MM</v>
          </cell>
          <cell r="I550" t="str">
            <v>SL</v>
          </cell>
        </row>
        <row r="551">
          <cell r="C551" t="str">
            <v>30000463</v>
          </cell>
          <cell r="D551" t="str">
            <v>LCC2</v>
          </cell>
          <cell r="E551" t="str">
            <v>1998-05-01</v>
          </cell>
          <cell r="F551" t="str">
            <v>03TPA01001</v>
          </cell>
          <cell r="G551">
            <v>24</v>
          </cell>
          <cell r="H551" t="str">
            <v>MM</v>
          </cell>
          <cell r="I551" t="str">
            <v>SL</v>
          </cell>
        </row>
        <row r="552">
          <cell r="C552" t="str">
            <v>30000464</v>
          </cell>
          <cell r="D552" t="str">
            <v>LCC2</v>
          </cell>
          <cell r="E552" t="str">
            <v>1998-05-01</v>
          </cell>
          <cell r="F552" t="str">
            <v>03TPA00509</v>
          </cell>
          <cell r="G552">
            <v>24</v>
          </cell>
          <cell r="H552" t="str">
            <v>MM</v>
          </cell>
          <cell r="I552" t="str">
            <v>SL</v>
          </cell>
        </row>
        <row r="553">
          <cell r="C553" t="str">
            <v>30000465</v>
          </cell>
          <cell r="D553" t="str">
            <v>LCC2</v>
          </cell>
          <cell r="E553" t="str">
            <v>1998-06-01</v>
          </cell>
          <cell r="F553" t="str">
            <v>03TPA00509</v>
          </cell>
          <cell r="G553">
            <v>24</v>
          </cell>
          <cell r="H553" t="str">
            <v>MM</v>
          </cell>
          <cell r="I553" t="str">
            <v>SL</v>
          </cell>
        </row>
        <row r="554">
          <cell r="C554" t="str">
            <v>30000466</v>
          </cell>
          <cell r="D554" t="str">
            <v>LCC2</v>
          </cell>
          <cell r="E554" t="str">
            <v>1998-06-01</v>
          </cell>
          <cell r="F554" t="str">
            <v>03TPA00112</v>
          </cell>
          <cell r="G554">
            <v>24</v>
          </cell>
          <cell r="H554" t="str">
            <v>MM</v>
          </cell>
          <cell r="I554" t="str">
            <v>SL</v>
          </cell>
        </row>
        <row r="555">
          <cell r="C555" t="str">
            <v>30000467</v>
          </cell>
          <cell r="D555" t="str">
            <v>PURST</v>
          </cell>
          <cell r="E555" t="str">
            <v>1998-06-20</v>
          </cell>
          <cell r="F555" t="str">
            <v>03NNJ00402</v>
          </cell>
          <cell r="G555">
            <v>480</v>
          </cell>
          <cell r="H555" t="str">
            <v>MM</v>
          </cell>
          <cell r="I555" t="str">
            <v>SL</v>
          </cell>
        </row>
        <row r="556">
          <cell r="C556" t="str">
            <v>30000468</v>
          </cell>
          <cell r="D556" t="str">
            <v>PURST</v>
          </cell>
          <cell r="E556" t="str">
            <v>1998-01-15</v>
          </cell>
          <cell r="F556" t="str">
            <v>03CIN01004</v>
          </cell>
          <cell r="G556">
            <v>480</v>
          </cell>
          <cell r="H556" t="str">
            <v>MM</v>
          </cell>
          <cell r="I556" t="str">
            <v>SL</v>
          </cell>
        </row>
        <row r="557">
          <cell r="C557" t="str">
            <v>30000469</v>
          </cell>
          <cell r="D557" t="str">
            <v>STDTI</v>
          </cell>
          <cell r="E557" t="str">
            <v>1998-06-20</v>
          </cell>
          <cell r="F557" t="str">
            <v>03TPA00701</v>
          </cell>
          <cell r="G557">
            <v>480</v>
          </cell>
          <cell r="H557" t="str">
            <v>MM</v>
          </cell>
          <cell r="I557" t="str">
            <v>SL</v>
          </cell>
        </row>
        <row r="558">
          <cell r="C558" t="str">
            <v>30000470</v>
          </cell>
          <cell r="D558" t="str">
            <v>STDTI</v>
          </cell>
          <cell r="E558" t="str">
            <v>1998-06-20</v>
          </cell>
          <cell r="F558" t="str">
            <v>03TPA00515</v>
          </cell>
          <cell r="G558">
            <v>480</v>
          </cell>
          <cell r="H558" t="str">
            <v>MM</v>
          </cell>
          <cell r="I558" t="str">
            <v>SL</v>
          </cell>
        </row>
        <row r="559">
          <cell r="C559" t="str">
            <v>30000471</v>
          </cell>
          <cell r="D559" t="str">
            <v>STDTI</v>
          </cell>
          <cell r="E559" t="str">
            <v>1998-06-20</v>
          </cell>
          <cell r="F559" t="str">
            <v>03TPA00512</v>
          </cell>
          <cell r="G559">
            <v>480</v>
          </cell>
          <cell r="H559" t="str">
            <v>MM</v>
          </cell>
          <cell r="I559" t="str">
            <v>SL</v>
          </cell>
        </row>
        <row r="560">
          <cell r="C560" t="str">
            <v>30000472</v>
          </cell>
          <cell r="D560" t="str">
            <v>STDTI</v>
          </cell>
          <cell r="E560" t="str">
            <v>1998-06-20</v>
          </cell>
          <cell r="F560" t="str">
            <v>03TPA00509</v>
          </cell>
          <cell r="G560">
            <v>480</v>
          </cell>
          <cell r="H560" t="str">
            <v>MM</v>
          </cell>
          <cell r="I560" t="str">
            <v>SL</v>
          </cell>
        </row>
        <row r="561">
          <cell r="C561" t="str">
            <v>30000473</v>
          </cell>
          <cell r="D561" t="str">
            <v>PURST</v>
          </cell>
          <cell r="E561" t="str">
            <v>1998-06-20</v>
          </cell>
          <cell r="F561" t="str">
            <v>03TPA00113</v>
          </cell>
          <cell r="G561">
            <v>480</v>
          </cell>
          <cell r="H561" t="str">
            <v>MM</v>
          </cell>
          <cell r="I561" t="str">
            <v>SL</v>
          </cell>
        </row>
        <row r="562">
          <cell r="C562" t="str">
            <v>30000474</v>
          </cell>
          <cell r="D562" t="str">
            <v>STDTI</v>
          </cell>
          <cell r="E562" t="str">
            <v>1998-06-20</v>
          </cell>
          <cell r="F562" t="str">
            <v>03TPA00110</v>
          </cell>
          <cell r="G562">
            <v>480</v>
          </cell>
          <cell r="H562" t="str">
            <v>MM</v>
          </cell>
          <cell r="I562" t="str">
            <v>SL</v>
          </cell>
        </row>
        <row r="563">
          <cell r="C563" t="str">
            <v>30000475</v>
          </cell>
          <cell r="D563" t="str">
            <v>PURST</v>
          </cell>
          <cell r="E563" t="str">
            <v>1998-06-20</v>
          </cell>
          <cell r="F563" t="str">
            <v>03TPA00107</v>
          </cell>
          <cell r="G563">
            <v>480</v>
          </cell>
          <cell r="H563" t="str">
            <v>MM</v>
          </cell>
          <cell r="I563" t="str">
            <v>SL</v>
          </cell>
        </row>
        <row r="564">
          <cell r="C564" t="str">
            <v>30000476</v>
          </cell>
          <cell r="D564" t="str">
            <v>PURST</v>
          </cell>
          <cell r="E564" t="str">
            <v>1998-06-20</v>
          </cell>
          <cell r="F564" t="str">
            <v>03TPA00305</v>
          </cell>
          <cell r="G564">
            <v>480</v>
          </cell>
          <cell r="H564" t="str">
            <v>MM</v>
          </cell>
          <cell r="I564" t="str">
            <v>SL</v>
          </cell>
        </row>
        <row r="565">
          <cell r="C565" t="str">
            <v>30000477</v>
          </cell>
          <cell r="D565" t="str">
            <v>STDTI</v>
          </cell>
          <cell r="E565" t="str">
            <v>1998-06-20</v>
          </cell>
          <cell r="F565" t="str">
            <v>03TPA00305</v>
          </cell>
          <cell r="G565">
            <v>480</v>
          </cell>
          <cell r="H565" t="str">
            <v>MM</v>
          </cell>
          <cell r="I565" t="str">
            <v>SL</v>
          </cell>
        </row>
        <row r="566">
          <cell r="C566" t="str">
            <v>30000478</v>
          </cell>
          <cell r="D566" t="str">
            <v>PURST</v>
          </cell>
          <cell r="E566" t="str">
            <v>1998-06-20</v>
          </cell>
          <cell r="F566" t="str">
            <v>03TPA01001</v>
          </cell>
          <cell r="G566">
            <v>480</v>
          </cell>
          <cell r="H566" t="str">
            <v>MM</v>
          </cell>
          <cell r="I566" t="str">
            <v>SL</v>
          </cell>
        </row>
        <row r="567">
          <cell r="C567" t="str">
            <v>30000479</v>
          </cell>
          <cell r="D567" t="str">
            <v>STDTI</v>
          </cell>
          <cell r="E567" t="str">
            <v>1998-06-20</v>
          </cell>
          <cell r="F567" t="str">
            <v>03TPA01001</v>
          </cell>
          <cell r="G567">
            <v>480</v>
          </cell>
          <cell r="H567" t="str">
            <v>MM</v>
          </cell>
          <cell r="I567" t="str">
            <v>SL</v>
          </cell>
        </row>
        <row r="568">
          <cell r="C568" t="str">
            <v>30000480</v>
          </cell>
          <cell r="D568" t="str">
            <v>STDTI</v>
          </cell>
          <cell r="E568" t="str">
            <v>1998-06-20</v>
          </cell>
          <cell r="F568" t="str">
            <v>03TPA00301</v>
          </cell>
          <cell r="G568">
            <v>480</v>
          </cell>
          <cell r="H568" t="str">
            <v>MM</v>
          </cell>
          <cell r="I568" t="str">
            <v>SL</v>
          </cell>
        </row>
        <row r="569">
          <cell r="C569" t="str">
            <v>30000481</v>
          </cell>
          <cell r="D569" t="str">
            <v>PURST</v>
          </cell>
          <cell r="E569" t="str">
            <v>1998-06-20</v>
          </cell>
          <cell r="F569" t="str">
            <v>03TPA00806</v>
          </cell>
          <cell r="G569">
            <v>480</v>
          </cell>
          <cell r="H569" t="str">
            <v>MM</v>
          </cell>
          <cell r="I569" t="str">
            <v>SL</v>
          </cell>
        </row>
        <row r="570">
          <cell r="C570" t="str">
            <v>30000482</v>
          </cell>
          <cell r="D570" t="str">
            <v>LCC2</v>
          </cell>
          <cell r="E570" t="str">
            <v>1998-07-01</v>
          </cell>
          <cell r="F570" t="str">
            <v>03DAL01707</v>
          </cell>
          <cell r="G570">
            <v>24</v>
          </cell>
          <cell r="H570" t="str">
            <v>MM</v>
          </cell>
          <cell r="I570" t="str">
            <v>SL</v>
          </cell>
        </row>
        <row r="571">
          <cell r="C571" t="str">
            <v>30000483</v>
          </cell>
          <cell r="D571" t="str">
            <v>LCC2</v>
          </cell>
          <cell r="E571" t="str">
            <v>1998-07-01</v>
          </cell>
          <cell r="F571" t="str">
            <v>03DAL01707</v>
          </cell>
          <cell r="G571">
            <v>24</v>
          </cell>
          <cell r="H571" t="str">
            <v>MM</v>
          </cell>
          <cell r="I571" t="str">
            <v>SL</v>
          </cell>
        </row>
        <row r="572">
          <cell r="C572" t="str">
            <v>30000484</v>
          </cell>
          <cell r="D572" t="str">
            <v>LSCOM</v>
          </cell>
          <cell r="E572" t="str">
            <v>1998-07-01</v>
          </cell>
          <cell r="F572" t="str">
            <v>03CIN01004</v>
          </cell>
          <cell r="G572">
            <v>60</v>
          </cell>
          <cell r="H572" t="str">
            <v>MM</v>
          </cell>
          <cell r="I572" t="str">
            <v>SL</v>
          </cell>
        </row>
        <row r="573">
          <cell r="C573" t="str">
            <v>30000485</v>
          </cell>
          <cell r="D573" t="str">
            <v>LCC2</v>
          </cell>
          <cell r="E573" t="str">
            <v>1998-07-01</v>
          </cell>
          <cell r="F573" t="str">
            <v>03TPA01001</v>
          </cell>
          <cell r="G573">
            <v>24</v>
          </cell>
          <cell r="H573" t="str">
            <v>MM</v>
          </cell>
          <cell r="I573" t="str">
            <v>SL</v>
          </cell>
        </row>
        <row r="574">
          <cell r="C574" t="str">
            <v>30000486</v>
          </cell>
          <cell r="D574" t="str">
            <v>LSCOM</v>
          </cell>
          <cell r="E574" t="str">
            <v>1998-05-01</v>
          </cell>
          <cell r="F574" t="str">
            <v>03DAL01708</v>
          </cell>
          <cell r="G574">
            <v>60</v>
          </cell>
          <cell r="H574" t="str">
            <v>MM</v>
          </cell>
          <cell r="I574" t="str">
            <v>SL</v>
          </cell>
        </row>
        <row r="575">
          <cell r="C575" t="str">
            <v>30000487</v>
          </cell>
          <cell r="D575" t="str">
            <v>LCC2</v>
          </cell>
          <cell r="E575" t="str">
            <v>1998-08-01</v>
          </cell>
          <cell r="F575" t="str">
            <v>03NNJ00402</v>
          </cell>
          <cell r="G575">
            <v>24</v>
          </cell>
          <cell r="H575" t="str">
            <v>MM</v>
          </cell>
          <cell r="I575" t="str">
            <v>SL</v>
          </cell>
        </row>
        <row r="576">
          <cell r="C576" t="str">
            <v>30000488</v>
          </cell>
          <cell r="D576" t="str">
            <v>LSCOM</v>
          </cell>
          <cell r="E576" t="str">
            <v>1998-07-01</v>
          </cell>
          <cell r="F576" t="str">
            <v>03CIN01004</v>
          </cell>
          <cell r="G576">
            <v>120</v>
          </cell>
          <cell r="H576" t="str">
            <v>MM</v>
          </cell>
          <cell r="I576" t="str">
            <v>SL</v>
          </cell>
        </row>
        <row r="577">
          <cell r="C577" t="str">
            <v>30000489</v>
          </cell>
          <cell r="D577" t="str">
            <v>LCC2</v>
          </cell>
          <cell r="E577" t="str">
            <v>1998-08-01</v>
          </cell>
          <cell r="F577" t="str">
            <v>03DAL01707</v>
          </cell>
          <cell r="G577">
            <v>24</v>
          </cell>
          <cell r="H577" t="str">
            <v>MM</v>
          </cell>
          <cell r="I577" t="str">
            <v>SL</v>
          </cell>
        </row>
        <row r="578">
          <cell r="C578" t="str">
            <v>30000490</v>
          </cell>
          <cell r="D578" t="str">
            <v>LCC2</v>
          </cell>
          <cell r="E578" t="str">
            <v>1998-08-01</v>
          </cell>
          <cell r="F578" t="str">
            <v>03ORL00106</v>
          </cell>
          <cell r="G578">
            <v>24</v>
          </cell>
          <cell r="H578" t="str">
            <v>MM</v>
          </cell>
          <cell r="I578" t="str">
            <v>SL</v>
          </cell>
        </row>
        <row r="579">
          <cell r="C579" t="str">
            <v>30000491</v>
          </cell>
          <cell r="D579" t="str">
            <v>LCC2</v>
          </cell>
          <cell r="E579" t="str">
            <v>1998-08-01</v>
          </cell>
          <cell r="F579" t="str">
            <v>03TPA00112</v>
          </cell>
          <cell r="G579">
            <v>24</v>
          </cell>
          <cell r="H579" t="str">
            <v>MM</v>
          </cell>
          <cell r="I579" t="str">
            <v>SL</v>
          </cell>
        </row>
        <row r="580">
          <cell r="C580" t="str">
            <v>30000492</v>
          </cell>
          <cell r="D580" t="str">
            <v>LCC2</v>
          </cell>
          <cell r="E580" t="str">
            <v>1998-08-01</v>
          </cell>
          <cell r="F580" t="str">
            <v>03TPA00112</v>
          </cell>
          <cell r="G580">
            <v>24</v>
          </cell>
          <cell r="H580" t="str">
            <v>MM</v>
          </cell>
          <cell r="I580" t="str">
            <v>SL</v>
          </cell>
        </row>
        <row r="581">
          <cell r="C581" t="str">
            <v>30000493</v>
          </cell>
          <cell r="D581" t="str">
            <v>LCC2</v>
          </cell>
          <cell r="E581" t="str">
            <v>1998-08-01</v>
          </cell>
          <cell r="F581" t="str">
            <v>03TPA00110</v>
          </cell>
          <cell r="G581">
            <v>24</v>
          </cell>
          <cell r="H581" t="str">
            <v>MM</v>
          </cell>
          <cell r="I581" t="str">
            <v>SL</v>
          </cell>
        </row>
        <row r="582">
          <cell r="C582" t="str">
            <v>30000494</v>
          </cell>
          <cell r="D582" t="str">
            <v>LCC2</v>
          </cell>
          <cell r="E582" t="str">
            <v>1998-08-01</v>
          </cell>
          <cell r="F582" t="str">
            <v>03TPA00602</v>
          </cell>
          <cell r="G582">
            <v>24</v>
          </cell>
          <cell r="H582" t="str">
            <v>MM</v>
          </cell>
          <cell r="I582" t="str">
            <v>SL</v>
          </cell>
        </row>
        <row r="583">
          <cell r="C583" t="str">
            <v>30000495</v>
          </cell>
          <cell r="D583" t="str">
            <v>LCC2</v>
          </cell>
          <cell r="E583" t="str">
            <v>1998-08-01</v>
          </cell>
          <cell r="F583" t="str">
            <v>03TPA00701</v>
          </cell>
          <cell r="G583">
            <v>24</v>
          </cell>
          <cell r="H583" t="str">
            <v>MM</v>
          </cell>
          <cell r="I583" t="str">
            <v>SL</v>
          </cell>
        </row>
        <row r="584">
          <cell r="C584" t="str">
            <v>30000496</v>
          </cell>
          <cell r="D584" t="str">
            <v>LCC1</v>
          </cell>
          <cell r="E584" t="str">
            <v>1998-08-01</v>
          </cell>
          <cell r="F584" t="str">
            <v>03TPA00111</v>
          </cell>
          <cell r="G584">
            <v>53</v>
          </cell>
          <cell r="H584" t="str">
            <v>MM</v>
          </cell>
          <cell r="I584" t="str">
            <v>SL</v>
          </cell>
        </row>
        <row r="585">
          <cell r="C585" t="str">
            <v>30000497</v>
          </cell>
          <cell r="D585" t="str">
            <v>LSCOM</v>
          </cell>
          <cell r="E585" t="str">
            <v>1998-08-01</v>
          </cell>
          <cell r="F585" t="str">
            <v>03TPA00701</v>
          </cell>
          <cell r="G585">
            <v>72</v>
          </cell>
          <cell r="H585" t="str">
            <v>MM</v>
          </cell>
          <cell r="I585" t="str">
            <v>SL</v>
          </cell>
        </row>
        <row r="586">
          <cell r="C586" t="str">
            <v>30000498</v>
          </cell>
          <cell r="D586" t="str">
            <v>LSCOM</v>
          </cell>
          <cell r="E586" t="str">
            <v>1998-07-01</v>
          </cell>
          <cell r="F586" t="str">
            <v>03TPA00512</v>
          </cell>
          <cell r="G586">
            <v>60</v>
          </cell>
          <cell r="H586" t="str">
            <v>MM</v>
          </cell>
          <cell r="I586" t="str">
            <v>SL</v>
          </cell>
        </row>
        <row r="587">
          <cell r="C587" t="str">
            <v>30000499</v>
          </cell>
          <cell r="D587" t="str">
            <v>LSCOM</v>
          </cell>
          <cell r="E587" t="str">
            <v>1998-08-01</v>
          </cell>
          <cell r="F587" t="str">
            <v>03TPA00301</v>
          </cell>
          <cell r="G587">
            <v>61</v>
          </cell>
          <cell r="H587" t="str">
            <v>MM</v>
          </cell>
          <cell r="I587" t="str">
            <v>SL</v>
          </cell>
        </row>
        <row r="588">
          <cell r="C588" t="str">
            <v>30000500</v>
          </cell>
          <cell r="D588" t="str">
            <v>LSCOM</v>
          </cell>
          <cell r="E588" t="str">
            <v>1998-08-15</v>
          </cell>
          <cell r="F588" t="str">
            <v>03TPA00305</v>
          </cell>
          <cell r="G588">
            <v>121</v>
          </cell>
          <cell r="H588" t="str">
            <v>MM</v>
          </cell>
          <cell r="I588" t="str">
            <v>SL</v>
          </cell>
        </row>
        <row r="589">
          <cell r="C589" t="str">
            <v>30000501</v>
          </cell>
          <cell r="D589" t="str">
            <v>LCC1</v>
          </cell>
          <cell r="E589" t="str">
            <v>1998-09-01</v>
          </cell>
          <cell r="F589" t="str">
            <v>03CIN00901</v>
          </cell>
          <cell r="G589">
            <v>123</v>
          </cell>
          <cell r="H589" t="str">
            <v>MM</v>
          </cell>
          <cell r="I589" t="str">
            <v>SL</v>
          </cell>
        </row>
        <row r="590">
          <cell r="C590" t="str">
            <v>30000502</v>
          </cell>
          <cell r="D590" t="str">
            <v>LCC2</v>
          </cell>
          <cell r="E590" t="str">
            <v>1998-09-01</v>
          </cell>
          <cell r="F590" t="str">
            <v>03ORL00106</v>
          </cell>
          <cell r="G590">
            <v>24</v>
          </cell>
          <cell r="H590" t="str">
            <v>MM</v>
          </cell>
          <cell r="I590" t="str">
            <v>SL</v>
          </cell>
        </row>
        <row r="591">
          <cell r="C591" t="str">
            <v>30000503</v>
          </cell>
          <cell r="D591" t="str">
            <v>LCC2</v>
          </cell>
          <cell r="E591" t="str">
            <v>1998-09-01</v>
          </cell>
          <cell r="F591" t="str">
            <v>03TPA01001</v>
          </cell>
          <cell r="G591">
            <v>24</v>
          </cell>
          <cell r="H591" t="str">
            <v>MM</v>
          </cell>
          <cell r="I591" t="str">
            <v>SL</v>
          </cell>
        </row>
        <row r="592">
          <cell r="C592" t="str">
            <v>30000504</v>
          </cell>
          <cell r="D592" t="str">
            <v>LCC2</v>
          </cell>
          <cell r="E592" t="str">
            <v>1998-09-01</v>
          </cell>
          <cell r="F592" t="str">
            <v>03ORL00106</v>
          </cell>
          <cell r="G592">
            <v>24</v>
          </cell>
          <cell r="H592" t="str">
            <v>MM</v>
          </cell>
          <cell r="I592" t="str">
            <v>SL</v>
          </cell>
        </row>
        <row r="593">
          <cell r="C593" t="str">
            <v>30000505</v>
          </cell>
          <cell r="D593" t="str">
            <v>LCC2</v>
          </cell>
          <cell r="E593" t="str">
            <v>1998-09-01</v>
          </cell>
          <cell r="F593" t="str">
            <v>03ORL00106</v>
          </cell>
          <cell r="G593">
            <v>24</v>
          </cell>
          <cell r="H593" t="str">
            <v>MM</v>
          </cell>
          <cell r="I593" t="str">
            <v>SL</v>
          </cell>
        </row>
        <row r="594">
          <cell r="C594" t="str">
            <v>30000506</v>
          </cell>
          <cell r="D594" t="str">
            <v>PURST</v>
          </cell>
          <cell r="E594" t="str">
            <v>1997-12-20</v>
          </cell>
          <cell r="F594" t="str">
            <v>03TPA00104</v>
          </cell>
          <cell r="G594">
            <v>480</v>
          </cell>
          <cell r="H594" t="str">
            <v>MM</v>
          </cell>
          <cell r="I594" t="str">
            <v>SL</v>
          </cell>
        </row>
        <row r="595">
          <cell r="C595" t="str">
            <v>30000507</v>
          </cell>
          <cell r="D595" t="str">
            <v>PURST</v>
          </cell>
          <cell r="E595" t="str">
            <v>1997-12-20</v>
          </cell>
          <cell r="F595" t="str">
            <v>03TPA00105</v>
          </cell>
          <cell r="G595">
            <v>480</v>
          </cell>
          <cell r="H595" t="str">
            <v>MM</v>
          </cell>
          <cell r="I595" t="str">
            <v>SL</v>
          </cell>
        </row>
        <row r="596">
          <cell r="C596" t="str">
            <v>30000508</v>
          </cell>
          <cell r="D596" t="str">
            <v>PURST</v>
          </cell>
          <cell r="E596" t="str">
            <v>1997-12-20</v>
          </cell>
          <cell r="F596" t="str">
            <v>03TPA00107</v>
          </cell>
          <cell r="G596">
            <v>480</v>
          </cell>
          <cell r="H596" t="str">
            <v>MM</v>
          </cell>
          <cell r="I596" t="str">
            <v>SL</v>
          </cell>
        </row>
        <row r="597">
          <cell r="C597" t="str">
            <v>30000509</v>
          </cell>
          <cell r="D597" t="str">
            <v>PURST</v>
          </cell>
          <cell r="E597" t="str">
            <v>1997-12-20</v>
          </cell>
          <cell r="F597" t="str">
            <v>03TPA01008</v>
          </cell>
          <cell r="G597">
            <v>480</v>
          </cell>
          <cell r="H597" t="str">
            <v>MM</v>
          </cell>
          <cell r="I597" t="str">
            <v>SL</v>
          </cell>
        </row>
        <row r="598">
          <cell r="C598" t="str">
            <v>30000510</v>
          </cell>
          <cell r="D598" t="str">
            <v>PURST</v>
          </cell>
          <cell r="E598" t="str">
            <v>1997-12-20</v>
          </cell>
          <cell r="F598" t="str">
            <v>03TPA01009</v>
          </cell>
          <cell r="G598">
            <v>480</v>
          </cell>
          <cell r="H598" t="str">
            <v>MM</v>
          </cell>
          <cell r="I598" t="str">
            <v>SL</v>
          </cell>
        </row>
        <row r="599">
          <cell r="C599" t="str">
            <v>30000511</v>
          </cell>
          <cell r="D599" t="str">
            <v>PURST</v>
          </cell>
          <cell r="E599" t="str">
            <v>1997-12-20</v>
          </cell>
          <cell r="F599" t="str">
            <v>03TPA00110</v>
          </cell>
          <cell r="G599">
            <v>480</v>
          </cell>
          <cell r="H599" t="str">
            <v>MM</v>
          </cell>
          <cell r="I599" t="str">
            <v>SL</v>
          </cell>
        </row>
        <row r="600">
          <cell r="C600" t="str">
            <v>30000512</v>
          </cell>
          <cell r="D600" t="str">
            <v>PURST</v>
          </cell>
          <cell r="E600" t="str">
            <v>1997-12-20</v>
          </cell>
          <cell r="F600" t="str">
            <v>03TPA00111</v>
          </cell>
          <cell r="G600">
            <v>480</v>
          </cell>
          <cell r="H600" t="str">
            <v>MM</v>
          </cell>
          <cell r="I600" t="str">
            <v>SL</v>
          </cell>
        </row>
        <row r="601">
          <cell r="C601" t="str">
            <v>30000513</v>
          </cell>
          <cell r="D601" t="str">
            <v>PURST</v>
          </cell>
          <cell r="E601" t="str">
            <v>1997-12-20</v>
          </cell>
          <cell r="F601" t="str">
            <v>03TPA00112</v>
          </cell>
          <cell r="G601">
            <v>480</v>
          </cell>
          <cell r="H601" t="str">
            <v>MM</v>
          </cell>
          <cell r="I601" t="str">
            <v>SL</v>
          </cell>
        </row>
        <row r="602">
          <cell r="C602" t="str">
            <v>30000514</v>
          </cell>
          <cell r="D602" t="str">
            <v>PURST</v>
          </cell>
          <cell r="E602" t="str">
            <v>1997-12-20</v>
          </cell>
          <cell r="F602" t="str">
            <v>03TPA00113</v>
          </cell>
          <cell r="G602">
            <v>480</v>
          </cell>
          <cell r="H602" t="str">
            <v>MM</v>
          </cell>
          <cell r="I602" t="str">
            <v>SL</v>
          </cell>
        </row>
        <row r="603">
          <cell r="C603" t="str">
            <v>30000515</v>
          </cell>
          <cell r="D603" t="str">
            <v>PURST</v>
          </cell>
          <cell r="E603" t="str">
            <v>1997-12-20</v>
          </cell>
          <cell r="F603" t="str">
            <v>03TPA00114</v>
          </cell>
          <cell r="G603">
            <v>480</v>
          </cell>
          <cell r="H603" t="str">
            <v>MM</v>
          </cell>
          <cell r="I603" t="str">
            <v>SL</v>
          </cell>
        </row>
        <row r="604">
          <cell r="C604" t="str">
            <v>30000516</v>
          </cell>
          <cell r="D604" t="str">
            <v>PURST</v>
          </cell>
          <cell r="E604" t="str">
            <v>1997-12-20</v>
          </cell>
          <cell r="F604" t="str">
            <v>03TPA00502</v>
          </cell>
          <cell r="G604">
            <v>480</v>
          </cell>
          <cell r="H604" t="str">
            <v>MM</v>
          </cell>
          <cell r="I604" t="str">
            <v>SL</v>
          </cell>
        </row>
        <row r="605">
          <cell r="C605" t="str">
            <v>30000517</v>
          </cell>
          <cell r="D605" t="str">
            <v>PURST</v>
          </cell>
          <cell r="E605" t="str">
            <v>1997-12-20</v>
          </cell>
          <cell r="F605" t="str">
            <v>03TPA00503</v>
          </cell>
          <cell r="G605">
            <v>480</v>
          </cell>
          <cell r="H605" t="str">
            <v>MM</v>
          </cell>
          <cell r="I605" t="str">
            <v>SL</v>
          </cell>
        </row>
        <row r="606">
          <cell r="C606" t="str">
            <v>30000518</v>
          </cell>
          <cell r="D606" t="str">
            <v>PURST</v>
          </cell>
          <cell r="E606" t="str">
            <v>1997-12-20</v>
          </cell>
          <cell r="F606" t="str">
            <v>03TPA00504</v>
          </cell>
          <cell r="G606">
            <v>480</v>
          </cell>
          <cell r="H606" t="str">
            <v>MM</v>
          </cell>
          <cell r="I606" t="str">
            <v>SL</v>
          </cell>
        </row>
        <row r="607">
          <cell r="C607" t="str">
            <v>30000519</v>
          </cell>
          <cell r="D607" t="str">
            <v>PURST</v>
          </cell>
          <cell r="E607" t="str">
            <v>1997-12-20</v>
          </cell>
          <cell r="F607" t="str">
            <v>03TPA00505</v>
          </cell>
          <cell r="G607">
            <v>480</v>
          </cell>
          <cell r="H607" t="str">
            <v>MM</v>
          </cell>
          <cell r="I607" t="str">
            <v>SL</v>
          </cell>
        </row>
        <row r="608">
          <cell r="C608" t="str">
            <v>30000520</v>
          </cell>
          <cell r="D608" t="str">
            <v>PURST</v>
          </cell>
          <cell r="E608" t="str">
            <v>1997-12-20</v>
          </cell>
          <cell r="F608" t="str">
            <v>03TPA00509</v>
          </cell>
          <cell r="G608">
            <v>480</v>
          </cell>
          <cell r="H608" t="str">
            <v>MM</v>
          </cell>
          <cell r="I608" t="str">
            <v>SL</v>
          </cell>
        </row>
        <row r="609">
          <cell r="C609" t="str">
            <v>30000521</v>
          </cell>
          <cell r="D609" t="str">
            <v>PURST</v>
          </cell>
          <cell r="E609" t="str">
            <v>1997-12-20</v>
          </cell>
          <cell r="F609" t="str">
            <v>03TPA00510</v>
          </cell>
          <cell r="G609">
            <v>480</v>
          </cell>
          <cell r="H609" t="str">
            <v>MM</v>
          </cell>
          <cell r="I609" t="str">
            <v>SL</v>
          </cell>
        </row>
        <row r="610">
          <cell r="C610" t="str">
            <v>30000522</v>
          </cell>
          <cell r="D610" t="str">
            <v>PURST</v>
          </cell>
          <cell r="E610" t="str">
            <v>1997-12-20</v>
          </cell>
          <cell r="F610" t="str">
            <v>03TPA00512</v>
          </cell>
          <cell r="G610">
            <v>480</v>
          </cell>
          <cell r="H610" t="str">
            <v>MM</v>
          </cell>
          <cell r="I610" t="str">
            <v>SL</v>
          </cell>
        </row>
        <row r="611">
          <cell r="C611" t="str">
            <v>30000523</v>
          </cell>
          <cell r="D611" t="str">
            <v>PURST</v>
          </cell>
          <cell r="E611" t="str">
            <v>1997-12-20</v>
          </cell>
          <cell r="F611" t="str">
            <v>03TPA00513</v>
          </cell>
          <cell r="G611">
            <v>480</v>
          </cell>
          <cell r="H611" t="str">
            <v>MM</v>
          </cell>
          <cell r="I611" t="str">
            <v>SL</v>
          </cell>
        </row>
        <row r="612">
          <cell r="C612" t="str">
            <v>30000524</v>
          </cell>
          <cell r="D612" t="str">
            <v>PURST</v>
          </cell>
          <cell r="E612" t="str">
            <v>1997-12-20</v>
          </cell>
          <cell r="F612" t="str">
            <v>03TPA00515</v>
          </cell>
          <cell r="G612">
            <v>480</v>
          </cell>
          <cell r="H612" t="str">
            <v>MM</v>
          </cell>
          <cell r="I612" t="str">
            <v>SL</v>
          </cell>
        </row>
        <row r="613">
          <cell r="C613" t="str">
            <v>30000525</v>
          </cell>
          <cell r="D613" t="str">
            <v>PURST</v>
          </cell>
          <cell r="E613" t="str">
            <v>1997-12-20</v>
          </cell>
          <cell r="F613" t="str">
            <v>03TPA00516</v>
          </cell>
          <cell r="G613">
            <v>480</v>
          </cell>
          <cell r="H613" t="str">
            <v>MM</v>
          </cell>
          <cell r="I613" t="str">
            <v>SL</v>
          </cell>
        </row>
        <row r="614">
          <cell r="C614" t="str">
            <v>30000526</v>
          </cell>
          <cell r="D614" t="str">
            <v>PURST</v>
          </cell>
          <cell r="E614" t="str">
            <v>1997-12-20</v>
          </cell>
          <cell r="F614" t="str">
            <v>03TPA00602</v>
          </cell>
          <cell r="G614">
            <v>480</v>
          </cell>
          <cell r="H614" t="str">
            <v>MM</v>
          </cell>
          <cell r="I614" t="str">
            <v>SL</v>
          </cell>
        </row>
        <row r="615">
          <cell r="C615" t="str">
            <v>30000527</v>
          </cell>
          <cell r="D615" t="str">
            <v>PURST</v>
          </cell>
          <cell r="E615" t="str">
            <v>1997-12-20</v>
          </cell>
          <cell r="F615" t="str">
            <v>03TPA00702</v>
          </cell>
          <cell r="G615">
            <v>480</v>
          </cell>
          <cell r="H615" t="str">
            <v>MM</v>
          </cell>
          <cell r="I615" t="str">
            <v>SL</v>
          </cell>
        </row>
        <row r="616">
          <cell r="C616" t="str">
            <v>30000528</v>
          </cell>
          <cell r="D616" t="str">
            <v>PURST</v>
          </cell>
          <cell r="E616" t="str">
            <v>1997-12-20</v>
          </cell>
          <cell r="F616" t="str">
            <v>03TPA00703</v>
          </cell>
          <cell r="G616">
            <v>480</v>
          </cell>
          <cell r="H616" t="str">
            <v>MM</v>
          </cell>
          <cell r="I616" t="str">
            <v>SL</v>
          </cell>
        </row>
        <row r="617">
          <cell r="C617" t="str">
            <v>30000529</v>
          </cell>
          <cell r="D617" t="str">
            <v>PURST</v>
          </cell>
          <cell r="E617" t="str">
            <v>1997-12-20</v>
          </cell>
          <cell r="F617" t="str">
            <v>03TPA00704</v>
          </cell>
          <cell r="G617">
            <v>480</v>
          </cell>
          <cell r="H617" t="str">
            <v>MM</v>
          </cell>
          <cell r="I617" t="str">
            <v>SL</v>
          </cell>
        </row>
        <row r="618">
          <cell r="C618" t="str">
            <v>30000530</v>
          </cell>
          <cell r="D618" t="str">
            <v>PURST</v>
          </cell>
          <cell r="E618" t="str">
            <v>1997-12-20</v>
          </cell>
          <cell r="F618" t="str">
            <v>03ORL00106</v>
          </cell>
          <cell r="G618">
            <v>480</v>
          </cell>
          <cell r="H618" t="str">
            <v>MM</v>
          </cell>
          <cell r="I618" t="str">
            <v>SL</v>
          </cell>
        </row>
        <row r="619">
          <cell r="C619" t="str">
            <v>30000531</v>
          </cell>
          <cell r="D619" t="str">
            <v>PURST</v>
          </cell>
          <cell r="E619" t="str">
            <v>1997-12-20</v>
          </cell>
          <cell r="F619" t="str">
            <v>03BRC00301</v>
          </cell>
          <cell r="G619">
            <v>480</v>
          </cell>
          <cell r="H619" t="str">
            <v>MM</v>
          </cell>
          <cell r="I619" t="str">
            <v>SL</v>
          </cell>
        </row>
        <row r="620">
          <cell r="C620" t="str">
            <v>30000532</v>
          </cell>
          <cell r="D620" t="str">
            <v>STDTI</v>
          </cell>
          <cell r="E620" t="str">
            <v>1997-12-20</v>
          </cell>
          <cell r="F620" t="str">
            <v>03TPA00806</v>
          </cell>
          <cell r="G620">
            <v>480</v>
          </cell>
          <cell r="H620" t="str">
            <v>MM</v>
          </cell>
          <cell r="I620" t="str">
            <v>SL</v>
          </cell>
        </row>
        <row r="621">
          <cell r="C621" t="str">
            <v>30000533</v>
          </cell>
          <cell r="D621" t="str">
            <v>STDTI</v>
          </cell>
          <cell r="E621" t="str">
            <v>1997-12-20</v>
          </cell>
          <cell r="F621" t="str">
            <v>03TPA00110</v>
          </cell>
          <cell r="G621">
            <v>480</v>
          </cell>
          <cell r="H621" t="str">
            <v>MM</v>
          </cell>
          <cell r="I621" t="str">
            <v>SL</v>
          </cell>
        </row>
        <row r="622">
          <cell r="C622" t="str">
            <v>30000534</v>
          </cell>
          <cell r="D622" t="str">
            <v>STDTI</v>
          </cell>
          <cell r="E622" t="str">
            <v>1997-12-20</v>
          </cell>
          <cell r="F622" t="str">
            <v>03TPA00112</v>
          </cell>
          <cell r="G622">
            <v>480</v>
          </cell>
          <cell r="H622" t="str">
            <v>MM</v>
          </cell>
          <cell r="I622" t="str">
            <v>SL</v>
          </cell>
        </row>
        <row r="623">
          <cell r="C623" t="str">
            <v>30000535</v>
          </cell>
          <cell r="D623" t="str">
            <v>STDTI</v>
          </cell>
          <cell r="E623" t="str">
            <v>1997-12-20</v>
          </cell>
          <cell r="F623" t="str">
            <v>03TPA00509</v>
          </cell>
          <cell r="G623">
            <v>480</v>
          </cell>
          <cell r="H623" t="str">
            <v>MM</v>
          </cell>
          <cell r="I623" t="str">
            <v>SL</v>
          </cell>
        </row>
        <row r="624">
          <cell r="C624" t="str">
            <v>30000536</v>
          </cell>
          <cell r="D624" t="str">
            <v>STDTI</v>
          </cell>
          <cell r="E624" t="str">
            <v>1997-12-20</v>
          </cell>
          <cell r="F624" t="str">
            <v>03TPA00602</v>
          </cell>
          <cell r="G624">
            <v>480</v>
          </cell>
          <cell r="H624" t="str">
            <v>MM</v>
          </cell>
          <cell r="I624" t="str">
            <v>SL</v>
          </cell>
        </row>
        <row r="625">
          <cell r="C625" t="str">
            <v>30000537</v>
          </cell>
          <cell r="D625" t="str">
            <v>STDTI</v>
          </cell>
          <cell r="E625" t="str">
            <v>1997-12-20</v>
          </cell>
          <cell r="F625" t="str">
            <v>03TPA00702</v>
          </cell>
          <cell r="G625">
            <v>480</v>
          </cell>
          <cell r="H625" t="str">
            <v>MM</v>
          </cell>
          <cell r="I625" t="str">
            <v>SL</v>
          </cell>
        </row>
        <row r="626">
          <cell r="C626" t="str">
            <v>30000538</v>
          </cell>
          <cell r="D626" t="str">
            <v>STDTI</v>
          </cell>
          <cell r="E626" t="str">
            <v>1997-12-20</v>
          </cell>
          <cell r="F626" t="str">
            <v>03ORL00106</v>
          </cell>
          <cell r="G626">
            <v>480</v>
          </cell>
          <cell r="H626" t="str">
            <v>MM</v>
          </cell>
          <cell r="I626" t="str">
            <v>SL</v>
          </cell>
        </row>
        <row r="627">
          <cell r="C627" t="str">
            <v>30000539</v>
          </cell>
          <cell r="D627" t="str">
            <v>LAND</v>
          </cell>
          <cell r="E627" t="str">
            <v>1997-12-20</v>
          </cell>
          <cell r="F627" t="str">
            <v>03NNJ00402</v>
          </cell>
          <cell r="G627">
            <v>1</v>
          </cell>
          <cell r="H627" t="str">
            <v>MM</v>
          </cell>
          <cell r="I627" t="str">
            <v>SL</v>
          </cell>
        </row>
        <row r="628">
          <cell r="C628" t="str">
            <v>30000540</v>
          </cell>
          <cell r="D628" t="str">
            <v>BLDG</v>
          </cell>
          <cell r="E628" t="str">
            <v>1997-12-20</v>
          </cell>
          <cell r="F628" t="str">
            <v>03NNJ00402</v>
          </cell>
          <cell r="G628">
            <v>379</v>
          </cell>
          <cell r="H628" t="str">
            <v>MM</v>
          </cell>
          <cell r="I628" t="str">
            <v>SL</v>
          </cell>
        </row>
        <row r="629">
          <cell r="C629" t="str">
            <v>30000541</v>
          </cell>
          <cell r="D629" t="str">
            <v>PURST</v>
          </cell>
          <cell r="E629" t="str">
            <v>1997-12-20</v>
          </cell>
          <cell r="F629" t="str">
            <v>03TPA00511</v>
          </cell>
          <cell r="G629">
            <v>480</v>
          </cell>
          <cell r="H629" t="str">
            <v>MM</v>
          </cell>
          <cell r="I629" t="str">
            <v>SL</v>
          </cell>
        </row>
        <row r="630">
          <cell r="C630" t="str">
            <v>30000542</v>
          </cell>
          <cell r="D630" t="str">
            <v>LSCOM</v>
          </cell>
          <cell r="E630" t="str">
            <v>1998-05-01</v>
          </cell>
          <cell r="F630" t="str">
            <v>03DAL01708</v>
          </cell>
          <cell r="G630">
            <v>60</v>
          </cell>
          <cell r="H630" t="str">
            <v>MM</v>
          </cell>
          <cell r="I630" t="str">
            <v>SL</v>
          </cell>
        </row>
        <row r="631">
          <cell r="C631" t="str">
            <v>30000543</v>
          </cell>
          <cell r="D631" t="str">
            <v>LCC2</v>
          </cell>
          <cell r="E631" t="str">
            <v>1997-05-01</v>
          </cell>
          <cell r="F631" t="str">
            <v>03DAL01707</v>
          </cell>
          <cell r="G631">
            <v>24</v>
          </cell>
          <cell r="H631" t="str">
            <v>MM</v>
          </cell>
          <cell r="I631" t="str">
            <v>SL</v>
          </cell>
        </row>
        <row r="632">
          <cell r="C632" t="str">
            <v>30000544</v>
          </cell>
          <cell r="D632" t="str">
            <v>LAND</v>
          </cell>
          <cell r="E632" t="str">
            <v>1997-08-08</v>
          </cell>
          <cell r="F632" t="str">
            <v>03CIN01091</v>
          </cell>
          <cell r="G632">
            <v>1</v>
          </cell>
          <cell r="H632" t="str">
            <v>MM</v>
          </cell>
          <cell r="I632" t="str">
            <v>SL</v>
          </cell>
        </row>
        <row r="633">
          <cell r="C633" t="str">
            <v>30000545</v>
          </cell>
          <cell r="D633" t="str">
            <v>LSCOM</v>
          </cell>
          <cell r="E633" t="str">
            <v>1997-12-15</v>
          </cell>
          <cell r="F633" t="str">
            <v>03TPA00301</v>
          </cell>
          <cell r="G633">
            <v>36</v>
          </cell>
          <cell r="H633" t="str">
            <v>MM</v>
          </cell>
          <cell r="I633" t="str">
            <v>SL</v>
          </cell>
        </row>
        <row r="634">
          <cell r="C634" t="str">
            <v>30000546</v>
          </cell>
          <cell r="D634" t="str">
            <v>LAND</v>
          </cell>
          <cell r="E634" t="str">
            <v>1997-12-20</v>
          </cell>
          <cell r="F634" t="str">
            <v>03NNJ00402</v>
          </cell>
          <cell r="G634">
            <v>1</v>
          </cell>
          <cell r="H634" t="str">
            <v>MM</v>
          </cell>
          <cell r="I634" t="str">
            <v>SL</v>
          </cell>
        </row>
        <row r="635">
          <cell r="C635" t="str">
            <v>30000547</v>
          </cell>
          <cell r="D635" t="str">
            <v>BLDG</v>
          </cell>
          <cell r="E635" t="str">
            <v>1997-12-20</v>
          </cell>
          <cell r="F635" t="str">
            <v>03NNJ00402</v>
          </cell>
          <cell r="G635">
            <v>480</v>
          </cell>
          <cell r="H635" t="str">
            <v>MM</v>
          </cell>
          <cell r="I635" t="str">
            <v>SL</v>
          </cell>
        </row>
        <row r="636">
          <cell r="C636" t="str">
            <v>30000548</v>
          </cell>
          <cell r="D636" t="str">
            <v>LSCOM</v>
          </cell>
          <cell r="E636" t="str">
            <v>1998-02-15</v>
          </cell>
          <cell r="F636" t="str">
            <v>03DAL01708</v>
          </cell>
          <cell r="G636">
            <v>60</v>
          </cell>
          <cell r="H636" t="str">
            <v>MM</v>
          </cell>
          <cell r="I636" t="str">
            <v>SL</v>
          </cell>
        </row>
        <row r="637">
          <cell r="C637" t="str">
            <v>30000549</v>
          </cell>
          <cell r="D637" t="str">
            <v>LCC2</v>
          </cell>
          <cell r="E637" t="str">
            <v>1998-02-01</v>
          </cell>
          <cell r="F637" t="str">
            <v>03TPA00301</v>
          </cell>
          <cell r="G637">
            <v>24</v>
          </cell>
          <cell r="H637" t="str">
            <v>MM</v>
          </cell>
          <cell r="I637" t="str">
            <v>SL</v>
          </cell>
        </row>
        <row r="638">
          <cell r="C638" t="str">
            <v>30000550</v>
          </cell>
          <cell r="D638" t="str">
            <v>LCC2</v>
          </cell>
          <cell r="E638" t="str">
            <v>1998-02-01</v>
          </cell>
          <cell r="F638" t="str">
            <v>03BRC00401</v>
          </cell>
          <cell r="G638">
            <v>24</v>
          </cell>
          <cell r="H638" t="str">
            <v>MM</v>
          </cell>
          <cell r="I638" t="str">
            <v>SL</v>
          </cell>
        </row>
        <row r="639">
          <cell r="C639" t="str">
            <v>30000551</v>
          </cell>
          <cell r="D639" t="str">
            <v>LCC2</v>
          </cell>
          <cell r="E639" t="str">
            <v>1998-02-01</v>
          </cell>
          <cell r="F639" t="str">
            <v>03BRC00301</v>
          </cell>
          <cell r="G639">
            <v>24</v>
          </cell>
          <cell r="H639" t="str">
            <v>MM</v>
          </cell>
          <cell r="I639" t="str">
            <v>SL</v>
          </cell>
        </row>
        <row r="640">
          <cell r="C640" t="str">
            <v>30000552</v>
          </cell>
          <cell r="D640" t="str">
            <v>LCC2</v>
          </cell>
          <cell r="E640" t="str">
            <v>1998-02-01</v>
          </cell>
          <cell r="F640" t="str">
            <v>03BRC00301</v>
          </cell>
          <cell r="G640">
            <v>24</v>
          </cell>
          <cell r="H640" t="str">
            <v>MM</v>
          </cell>
          <cell r="I640" t="str">
            <v>SL</v>
          </cell>
        </row>
        <row r="641">
          <cell r="C641" t="str">
            <v>30000553</v>
          </cell>
          <cell r="D641" t="str">
            <v>LSCOM</v>
          </cell>
          <cell r="E641" t="str">
            <v>1997-08-01</v>
          </cell>
          <cell r="F641" t="str">
            <v>03ORL00106</v>
          </cell>
          <cell r="G641">
            <v>48</v>
          </cell>
          <cell r="H641" t="str">
            <v>MM</v>
          </cell>
          <cell r="I641" t="str">
            <v>SL</v>
          </cell>
        </row>
        <row r="642">
          <cell r="C642" t="str">
            <v>30000554</v>
          </cell>
          <cell r="D642" t="str">
            <v>LSCOM</v>
          </cell>
          <cell r="E642" t="str">
            <v>1997-12-01</v>
          </cell>
          <cell r="F642" t="str">
            <v>03TPA00509</v>
          </cell>
          <cell r="G642">
            <v>36</v>
          </cell>
          <cell r="H642" t="str">
            <v>MM</v>
          </cell>
          <cell r="I642" t="str">
            <v>SL</v>
          </cell>
        </row>
        <row r="643">
          <cell r="C643" t="str">
            <v>30000555</v>
          </cell>
          <cell r="D643" t="str">
            <v>LSCOM</v>
          </cell>
          <cell r="E643" t="str">
            <v>1997-07-01</v>
          </cell>
          <cell r="F643" t="str">
            <v>03TPA00702</v>
          </cell>
          <cell r="G643">
            <v>66</v>
          </cell>
          <cell r="H643" t="str">
            <v>MM</v>
          </cell>
          <cell r="I643" t="str">
            <v>SL</v>
          </cell>
        </row>
        <row r="644">
          <cell r="C644" t="str">
            <v>30000556</v>
          </cell>
          <cell r="D644" t="str">
            <v>LSCOM</v>
          </cell>
          <cell r="E644" t="str">
            <v>1998-01-15</v>
          </cell>
          <cell r="F644" t="str">
            <v>03TPA00110</v>
          </cell>
          <cell r="G644">
            <v>60</v>
          </cell>
          <cell r="H644" t="str">
            <v>MM</v>
          </cell>
          <cell r="I644" t="str">
            <v>SL</v>
          </cell>
        </row>
        <row r="645">
          <cell r="C645" t="str">
            <v>30000557</v>
          </cell>
          <cell r="D645" t="str">
            <v>LSCOM</v>
          </cell>
          <cell r="E645" t="str">
            <v>1998-02-01</v>
          </cell>
          <cell r="F645" t="str">
            <v>03TPA00509</v>
          </cell>
          <cell r="G645">
            <v>18</v>
          </cell>
          <cell r="H645" t="str">
            <v>MM</v>
          </cell>
          <cell r="I645" t="str">
            <v>SL</v>
          </cell>
        </row>
        <row r="646">
          <cell r="C646" t="str">
            <v>30000558</v>
          </cell>
          <cell r="D646" t="str">
            <v>LCC2</v>
          </cell>
          <cell r="E646" t="str">
            <v>1998-04-01</v>
          </cell>
          <cell r="F646" t="str">
            <v>03NNJ00402</v>
          </cell>
          <cell r="G646">
            <v>24</v>
          </cell>
          <cell r="H646" t="str">
            <v>MM</v>
          </cell>
          <cell r="I646" t="str">
            <v>SL</v>
          </cell>
        </row>
        <row r="647">
          <cell r="C647" t="str">
            <v>30000559</v>
          </cell>
          <cell r="D647" t="str">
            <v>LCC2</v>
          </cell>
          <cell r="E647" t="str">
            <v>1998-04-01</v>
          </cell>
          <cell r="F647" t="str">
            <v>03NNJ00402</v>
          </cell>
          <cell r="G647">
            <v>24</v>
          </cell>
          <cell r="H647" t="str">
            <v>MM</v>
          </cell>
          <cell r="I647" t="str">
            <v>SL</v>
          </cell>
        </row>
        <row r="648">
          <cell r="C648" t="str">
            <v>30000560</v>
          </cell>
          <cell r="D648" t="str">
            <v>LCC2</v>
          </cell>
          <cell r="E648" t="str">
            <v>1998-04-01</v>
          </cell>
          <cell r="F648" t="str">
            <v>03NNJ00402</v>
          </cell>
          <cell r="G648">
            <v>24</v>
          </cell>
          <cell r="H648" t="str">
            <v>MM</v>
          </cell>
          <cell r="I648" t="str">
            <v>SL</v>
          </cell>
        </row>
        <row r="649">
          <cell r="C649" t="str">
            <v>30000561</v>
          </cell>
          <cell r="D649" t="str">
            <v>PURST</v>
          </cell>
          <cell r="E649" t="str">
            <v>1998-03-20</v>
          </cell>
          <cell r="F649" t="str">
            <v>03TUL00501</v>
          </cell>
          <cell r="G649">
            <v>480</v>
          </cell>
          <cell r="H649" t="str">
            <v>MM</v>
          </cell>
          <cell r="I649" t="str">
            <v>SL</v>
          </cell>
        </row>
        <row r="650">
          <cell r="C650" t="str">
            <v>30000562</v>
          </cell>
          <cell r="D650" t="str">
            <v>PURST</v>
          </cell>
          <cell r="E650" t="str">
            <v>1998-03-20</v>
          </cell>
          <cell r="F650" t="str">
            <v>03TPA00806</v>
          </cell>
          <cell r="G650">
            <v>480</v>
          </cell>
          <cell r="H650" t="str">
            <v>MM</v>
          </cell>
          <cell r="I650" t="str">
            <v>SL</v>
          </cell>
        </row>
        <row r="651">
          <cell r="C651" t="str">
            <v>30000563</v>
          </cell>
          <cell r="D651" t="str">
            <v>STDTI</v>
          </cell>
          <cell r="E651" t="str">
            <v>1998-03-20</v>
          </cell>
          <cell r="F651" t="str">
            <v>03TPA00301</v>
          </cell>
          <cell r="G651">
            <v>480</v>
          </cell>
          <cell r="H651" t="str">
            <v>MM</v>
          </cell>
          <cell r="I651" t="str">
            <v>SL</v>
          </cell>
        </row>
        <row r="652">
          <cell r="C652" t="str">
            <v>30000564</v>
          </cell>
          <cell r="D652" t="str">
            <v>PURST</v>
          </cell>
          <cell r="E652" t="str">
            <v>1998-03-20</v>
          </cell>
          <cell r="F652" t="str">
            <v>03TPA00107</v>
          </cell>
          <cell r="G652">
            <v>480</v>
          </cell>
          <cell r="H652" t="str">
            <v>MM</v>
          </cell>
          <cell r="I652" t="str">
            <v>SL</v>
          </cell>
        </row>
        <row r="653">
          <cell r="C653" t="str">
            <v>30000565</v>
          </cell>
          <cell r="D653" t="str">
            <v>PURST</v>
          </cell>
          <cell r="E653" t="str">
            <v>1998-03-20</v>
          </cell>
          <cell r="F653" t="str">
            <v>03TPA00110</v>
          </cell>
          <cell r="G653">
            <v>480</v>
          </cell>
          <cell r="H653" t="str">
            <v>MM</v>
          </cell>
          <cell r="I653" t="str">
            <v>SL</v>
          </cell>
        </row>
        <row r="654">
          <cell r="C654" t="str">
            <v>30000566</v>
          </cell>
          <cell r="D654" t="str">
            <v>STDTI</v>
          </cell>
          <cell r="E654" t="str">
            <v>1998-03-20</v>
          </cell>
          <cell r="F654" t="str">
            <v>03TPA00110</v>
          </cell>
          <cell r="G654">
            <v>480</v>
          </cell>
          <cell r="H654" t="str">
            <v>MM</v>
          </cell>
          <cell r="I654" t="str">
            <v>SL</v>
          </cell>
        </row>
        <row r="655">
          <cell r="C655" t="str">
            <v>30000567</v>
          </cell>
          <cell r="D655" t="str">
            <v>STDTI</v>
          </cell>
          <cell r="E655" t="str">
            <v>1998-03-20</v>
          </cell>
          <cell r="F655" t="str">
            <v>03TPA00112</v>
          </cell>
          <cell r="G655">
            <v>480</v>
          </cell>
          <cell r="H655" t="str">
            <v>MM</v>
          </cell>
          <cell r="I655" t="str">
            <v>SL</v>
          </cell>
        </row>
        <row r="656">
          <cell r="C656" t="str">
            <v>30000568</v>
          </cell>
          <cell r="D656" t="str">
            <v>PURST</v>
          </cell>
          <cell r="E656" t="str">
            <v>1998-03-20</v>
          </cell>
          <cell r="F656" t="str">
            <v>03TPA00113</v>
          </cell>
          <cell r="G656">
            <v>480</v>
          </cell>
          <cell r="H656" t="str">
            <v>MM</v>
          </cell>
          <cell r="I656" t="str">
            <v>SL</v>
          </cell>
        </row>
        <row r="657">
          <cell r="C657" t="str">
            <v>30000569</v>
          </cell>
          <cell r="D657" t="str">
            <v>PURST</v>
          </cell>
          <cell r="E657" t="str">
            <v>1997-12-20</v>
          </cell>
          <cell r="F657" t="str">
            <v>03TPA00102</v>
          </cell>
          <cell r="G657">
            <v>480</v>
          </cell>
          <cell r="H657" t="str">
            <v>MM</v>
          </cell>
          <cell r="I657" t="str">
            <v>SL</v>
          </cell>
        </row>
        <row r="658">
          <cell r="C658" t="str">
            <v>30000570</v>
          </cell>
          <cell r="D658" t="str">
            <v>STDTI</v>
          </cell>
          <cell r="E658" t="str">
            <v>1997-09-20</v>
          </cell>
          <cell r="F658" t="str">
            <v>03TPA00301</v>
          </cell>
          <cell r="G658">
            <v>480</v>
          </cell>
          <cell r="H658" t="str">
            <v>MM</v>
          </cell>
          <cell r="I658" t="str">
            <v>SL</v>
          </cell>
        </row>
        <row r="659">
          <cell r="C659" t="str">
            <v>30000571</v>
          </cell>
          <cell r="D659" t="str">
            <v>PURST</v>
          </cell>
          <cell r="E659" t="str">
            <v>1997-09-20</v>
          </cell>
          <cell r="F659" t="str">
            <v>03TPA00305</v>
          </cell>
          <cell r="G659">
            <v>480</v>
          </cell>
          <cell r="H659" t="str">
            <v>MM</v>
          </cell>
          <cell r="I659" t="str">
            <v>SL</v>
          </cell>
        </row>
        <row r="660">
          <cell r="C660" t="str">
            <v>30000572</v>
          </cell>
          <cell r="D660" t="str">
            <v>PURST</v>
          </cell>
          <cell r="E660" t="str">
            <v>1997-09-20</v>
          </cell>
          <cell r="F660" t="str">
            <v>03TPA00101</v>
          </cell>
          <cell r="G660">
            <v>480</v>
          </cell>
          <cell r="H660" t="str">
            <v>MM</v>
          </cell>
          <cell r="I660" t="str">
            <v>SL</v>
          </cell>
        </row>
        <row r="661">
          <cell r="C661" t="str">
            <v>30000573</v>
          </cell>
          <cell r="D661" t="str">
            <v>PURST</v>
          </cell>
          <cell r="E661" t="str">
            <v>1997-09-20</v>
          </cell>
          <cell r="F661" t="str">
            <v>03TPA00102</v>
          </cell>
          <cell r="G661">
            <v>480</v>
          </cell>
          <cell r="H661" t="str">
            <v>MM</v>
          </cell>
          <cell r="I661" t="str">
            <v>SL</v>
          </cell>
        </row>
        <row r="662">
          <cell r="C662" t="str">
            <v>30000574</v>
          </cell>
          <cell r="D662" t="str">
            <v>PURST</v>
          </cell>
          <cell r="E662" t="str">
            <v>1997-09-20</v>
          </cell>
          <cell r="F662" t="str">
            <v>03TPA00104</v>
          </cell>
          <cell r="G662">
            <v>480</v>
          </cell>
          <cell r="H662" t="str">
            <v>MM</v>
          </cell>
          <cell r="I662" t="str">
            <v>SL</v>
          </cell>
        </row>
        <row r="663">
          <cell r="C663" t="str">
            <v>30000575</v>
          </cell>
          <cell r="D663" t="str">
            <v>PURST</v>
          </cell>
          <cell r="E663" t="str">
            <v>1997-09-20</v>
          </cell>
          <cell r="F663" t="str">
            <v>03TPA00105</v>
          </cell>
          <cell r="G663">
            <v>480</v>
          </cell>
          <cell r="H663" t="str">
            <v>MM</v>
          </cell>
          <cell r="I663" t="str">
            <v>SL</v>
          </cell>
        </row>
        <row r="664">
          <cell r="C664" t="str">
            <v>30000576</v>
          </cell>
          <cell r="D664" t="str">
            <v>PURST</v>
          </cell>
          <cell r="E664" t="str">
            <v>1997-09-20</v>
          </cell>
          <cell r="F664" t="str">
            <v>03TPA00107</v>
          </cell>
          <cell r="G664">
            <v>480</v>
          </cell>
          <cell r="H664" t="str">
            <v>MM</v>
          </cell>
          <cell r="I664" t="str">
            <v>SL</v>
          </cell>
        </row>
        <row r="665">
          <cell r="C665" t="str">
            <v>30000577</v>
          </cell>
          <cell r="D665" t="str">
            <v>PURST</v>
          </cell>
          <cell r="E665" t="str">
            <v>1997-09-20</v>
          </cell>
          <cell r="F665" t="str">
            <v>03TPA01008</v>
          </cell>
          <cell r="G665">
            <v>480</v>
          </cell>
          <cell r="H665" t="str">
            <v>MM</v>
          </cell>
          <cell r="I665" t="str">
            <v>SL</v>
          </cell>
        </row>
        <row r="666">
          <cell r="C666" t="str">
            <v>30000578</v>
          </cell>
          <cell r="D666" t="str">
            <v>STDTI</v>
          </cell>
          <cell r="E666" t="str">
            <v>1997-09-20</v>
          </cell>
          <cell r="F666" t="str">
            <v>03TPA01008</v>
          </cell>
          <cell r="G666">
            <v>480</v>
          </cell>
          <cell r="H666" t="str">
            <v>MM</v>
          </cell>
          <cell r="I666" t="str">
            <v>SL</v>
          </cell>
        </row>
        <row r="667">
          <cell r="C667" t="str">
            <v>30000579</v>
          </cell>
          <cell r="D667" t="str">
            <v>PURST</v>
          </cell>
          <cell r="E667" t="str">
            <v>1997-09-20</v>
          </cell>
          <cell r="F667" t="str">
            <v>03TPA01009</v>
          </cell>
          <cell r="G667">
            <v>480</v>
          </cell>
          <cell r="H667" t="str">
            <v>MM</v>
          </cell>
          <cell r="I667" t="str">
            <v>SL</v>
          </cell>
        </row>
        <row r="668">
          <cell r="C668" t="str">
            <v>30000580</v>
          </cell>
          <cell r="D668" t="str">
            <v>STDTI</v>
          </cell>
          <cell r="E668" t="str">
            <v>1997-09-20</v>
          </cell>
          <cell r="F668" t="str">
            <v>03TPA01009</v>
          </cell>
          <cell r="G668">
            <v>480</v>
          </cell>
          <cell r="H668" t="str">
            <v>MM</v>
          </cell>
          <cell r="I668" t="str">
            <v>SL</v>
          </cell>
        </row>
        <row r="669">
          <cell r="C669" t="str">
            <v>30000581</v>
          </cell>
          <cell r="D669" t="str">
            <v>PURST</v>
          </cell>
          <cell r="E669" t="str">
            <v>1997-09-20</v>
          </cell>
          <cell r="F669" t="str">
            <v>03TPA00110</v>
          </cell>
          <cell r="G669">
            <v>480</v>
          </cell>
          <cell r="H669" t="str">
            <v>MM</v>
          </cell>
          <cell r="I669" t="str">
            <v>SL</v>
          </cell>
        </row>
        <row r="670">
          <cell r="C670" t="str">
            <v>30000582</v>
          </cell>
          <cell r="D670" t="str">
            <v>STDTI</v>
          </cell>
          <cell r="E670" t="str">
            <v>1997-09-20</v>
          </cell>
          <cell r="F670" t="str">
            <v>03TPA00110</v>
          </cell>
          <cell r="G670">
            <v>480</v>
          </cell>
          <cell r="H670" t="str">
            <v>MM</v>
          </cell>
          <cell r="I670" t="str">
            <v>SL</v>
          </cell>
        </row>
        <row r="671">
          <cell r="C671" t="str">
            <v>30000583</v>
          </cell>
          <cell r="D671" t="str">
            <v>PURST</v>
          </cell>
          <cell r="E671" t="str">
            <v>1997-09-20</v>
          </cell>
          <cell r="F671" t="str">
            <v>03TPA00111</v>
          </cell>
          <cell r="G671">
            <v>480</v>
          </cell>
          <cell r="H671" t="str">
            <v>MM</v>
          </cell>
          <cell r="I671" t="str">
            <v>SL</v>
          </cell>
        </row>
        <row r="672">
          <cell r="C672" t="str">
            <v>30000584</v>
          </cell>
          <cell r="D672" t="str">
            <v>PURST</v>
          </cell>
          <cell r="E672" t="str">
            <v>1997-09-20</v>
          </cell>
          <cell r="F672" t="str">
            <v>03TPA00112</v>
          </cell>
          <cell r="G672">
            <v>480</v>
          </cell>
          <cell r="H672" t="str">
            <v>MM</v>
          </cell>
          <cell r="I672" t="str">
            <v>SL</v>
          </cell>
        </row>
        <row r="673">
          <cell r="C673" t="str">
            <v>30000585</v>
          </cell>
          <cell r="D673" t="str">
            <v>STDTI</v>
          </cell>
          <cell r="E673" t="str">
            <v>1997-09-20</v>
          </cell>
          <cell r="F673" t="str">
            <v>03TPA00112</v>
          </cell>
          <cell r="G673">
            <v>480</v>
          </cell>
          <cell r="H673" t="str">
            <v>MM</v>
          </cell>
          <cell r="I673" t="str">
            <v>SL</v>
          </cell>
        </row>
        <row r="674">
          <cell r="C674" t="str">
            <v>30000586</v>
          </cell>
          <cell r="D674" t="str">
            <v>PURST</v>
          </cell>
          <cell r="E674" t="str">
            <v>1997-09-20</v>
          </cell>
          <cell r="F674" t="str">
            <v>03TPA00113</v>
          </cell>
          <cell r="G674">
            <v>480</v>
          </cell>
          <cell r="H674" t="str">
            <v>MM</v>
          </cell>
          <cell r="I674" t="str">
            <v>SL</v>
          </cell>
        </row>
        <row r="675">
          <cell r="C675" t="str">
            <v>30000588</v>
          </cell>
          <cell r="D675" t="str">
            <v>PURST</v>
          </cell>
          <cell r="E675" t="str">
            <v>1997-09-20</v>
          </cell>
          <cell r="F675" t="str">
            <v>03TPA00114</v>
          </cell>
          <cell r="G675">
            <v>480</v>
          </cell>
          <cell r="H675" t="str">
            <v>MM</v>
          </cell>
          <cell r="I675" t="str">
            <v>SL</v>
          </cell>
        </row>
        <row r="676">
          <cell r="C676" t="str">
            <v>30000589</v>
          </cell>
          <cell r="D676" t="str">
            <v>PURST</v>
          </cell>
          <cell r="E676" t="str">
            <v>1997-09-20</v>
          </cell>
          <cell r="F676" t="str">
            <v>03TPA00502</v>
          </cell>
          <cell r="G676">
            <v>480</v>
          </cell>
          <cell r="H676" t="str">
            <v>MM</v>
          </cell>
          <cell r="I676" t="str">
            <v>SL</v>
          </cell>
        </row>
        <row r="677">
          <cell r="C677" t="str">
            <v>30000590</v>
          </cell>
          <cell r="D677" t="str">
            <v>PURST</v>
          </cell>
          <cell r="E677" t="str">
            <v>1997-09-20</v>
          </cell>
          <cell r="F677" t="str">
            <v>03TPA00503</v>
          </cell>
          <cell r="G677">
            <v>480</v>
          </cell>
          <cell r="H677" t="str">
            <v>MM</v>
          </cell>
          <cell r="I677" t="str">
            <v>SL</v>
          </cell>
        </row>
        <row r="678">
          <cell r="C678" t="str">
            <v>30000591</v>
          </cell>
          <cell r="D678" t="str">
            <v>PURST</v>
          </cell>
          <cell r="E678" t="str">
            <v>1997-09-20</v>
          </cell>
          <cell r="F678" t="str">
            <v>03TPA00504</v>
          </cell>
          <cell r="G678">
            <v>480</v>
          </cell>
          <cell r="H678" t="str">
            <v>MM</v>
          </cell>
          <cell r="I678" t="str">
            <v>SL</v>
          </cell>
        </row>
        <row r="679">
          <cell r="C679" t="str">
            <v>30000592</v>
          </cell>
          <cell r="D679" t="str">
            <v>PURST</v>
          </cell>
          <cell r="E679" t="str">
            <v>1997-09-20</v>
          </cell>
          <cell r="F679" t="str">
            <v>03TPA00505</v>
          </cell>
          <cell r="G679">
            <v>480</v>
          </cell>
          <cell r="H679" t="str">
            <v>MM</v>
          </cell>
          <cell r="I679" t="str">
            <v>SL</v>
          </cell>
        </row>
        <row r="680">
          <cell r="C680" t="str">
            <v>30000593</v>
          </cell>
          <cell r="D680" t="str">
            <v>PURST</v>
          </cell>
          <cell r="E680" t="str">
            <v>1997-09-20</v>
          </cell>
          <cell r="F680" t="str">
            <v>03TPA00509</v>
          </cell>
          <cell r="G680">
            <v>480</v>
          </cell>
          <cell r="H680" t="str">
            <v>MM</v>
          </cell>
          <cell r="I680" t="str">
            <v>SL</v>
          </cell>
        </row>
        <row r="681">
          <cell r="C681" t="str">
            <v>30000594</v>
          </cell>
          <cell r="D681" t="str">
            <v>STDTI</v>
          </cell>
          <cell r="E681" t="str">
            <v>1997-09-20</v>
          </cell>
          <cell r="F681" t="str">
            <v>03TPA00509</v>
          </cell>
          <cell r="G681">
            <v>480</v>
          </cell>
          <cell r="H681" t="str">
            <v>MM</v>
          </cell>
          <cell r="I681" t="str">
            <v>SL</v>
          </cell>
        </row>
        <row r="682">
          <cell r="C682" t="str">
            <v>30000595</v>
          </cell>
          <cell r="D682" t="str">
            <v>PURST</v>
          </cell>
          <cell r="E682" t="str">
            <v>1997-09-20</v>
          </cell>
          <cell r="F682" t="str">
            <v>03TPA00510</v>
          </cell>
          <cell r="G682">
            <v>480</v>
          </cell>
          <cell r="H682" t="str">
            <v>MM</v>
          </cell>
          <cell r="I682" t="str">
            <v>SL</v>
          </cell>
        </row>
        <row r="683">
          <cell r="C683" t="str">
            <v>30000596</v>
          </cell>
          <cell r="D683" t="str">
            <v>PURST</v>
          </cell>
          <cell r="E683" t="str">
            <v>1997-09-20</v>
          </cell>
          <cell r="F683" t="str">
            <v>03TPA00511</v>
          </cell>
          <cell r="G683">
            <v>480</v>
          </cell>
          <cell r="H683" t="str">
            <v>MM</v>
          </cell>
          <cell r="I683" t="str">
            <v>SL</v>
          </cell>
        </row>
        <row r="684">
          <cell r="C684" t="str">
            <v>30000597</v>
          </cell>
          <cell r="D684" t="str">
            <v>PURST</v>
          </cell>
          <cell r="E684" t="str">
            <v>1997-09-20</v>
          </cell>
          <cell r="F684" t="str">
            <v>03TPA00512</v>
          </cell>
          <cell r="G684">
            <v>480</v>
          </cell>
          <cell r="H684" t="str">
            <v>MM</v>
          </cell>
          <cell r="I684" t="str">
            <v>SL</v>
          </cell>
        </row>
        <row r="685">
          <cell r="C685" t="str">
            <v>30000598</v>
          </cell>
          <cell r="D685" t="str">
            <v>PURST</v>
          </cell>
          <cell r="E685" t="str">
            <v>1997-09-20</v>
          </cell>
          <cell r="F685" t="str">
            <v>03TPA00513</v>
          </cell>
          <cell r="G685">
            <v>480</v>
          </cell>
          <cell r="H685" t="str">
            <v>MM</v>
          </cell>
          <cell r="I685" t="str">
            <v>SL</v>
          </cell>
        </row>
        <row r="686">
          <cell r="C686" t="str">
            <v>30000599</v>
          </cell>
          <cell r="D686" t="str">
            <v>PURST</v>
          </cell>
          <cell r="E686" t="str">
            <v>1997-09-20</v>
          </cell>
          <cell r="F686" t="str">
            <v>03TPA00515</v>
          </cell>
          <cell r="G686">
            <v>480</v>
          </cell>
          <cell r="H686" t="str">
            <v>MM</v>
          </cell>
          <cell r="I686" t="str">
            <v>SL</v>
          </cell>
        </row>
        <row r="687">
          <cell r="C687" t="str">
            <v>30000600</v>
          </cell>
          <cell r="D687" t="str">
            <v>PURST</v>
          </cell>
          <cell r="E687" t="str">
            <v>1997-09-20</v>
          </cell>
          <cell r="F687" t="str">
            <v>03TPA00516</v>
          </cell>
          <cell r="G687">
            <v>480</v>
          </cell>
          <cell r="H687" t="str">
            <v>MM</v>
          </cell>
          <cell r="I687" t="str">
            <v>SL</v>
          </cell>
        </row>
        <row r="688">
          <cell r="C688" t="str">
            <v>30000601</v>
          </cell>
          <cell r="D688" t="str">
            <v>PURST</v>
          </cell>
          <cell r="E688" t="str">
            <v>1997-09-20</v>
          </cell>
          <cell r="F688" t="str">
            <v>03TPA00602</v>
          </cell>
          <cell r="G688">
            <v>480</v>
          </cell>
          <cell r="H688" t="str">
            <v>MM</v>
          </cell>
          <cell r="I688" t="str">
            <v>SL</v>
          </cell>
        </row>
        <row r="689">
          <cell r="C689" t="str">
            <v>30000602</v>
          </cell>
          <cell r="D689" t="str">
            <v>STDTI</v>
          </cell>
          <cell r="E689" t="str">
            <v>1997-09-20</v>
          </cell>
          <cell r="F689" t="str">
            <v>03TPA00602</v>
          </cell>
          <cell r="G689">
            <v>480</v>
          </cell>
          <cell r="H689" t="str">
            <v>MM</v>
          </cell>
          <cell r="I689" t="str">
            <v>SL</v>
          </cell>
        </row>
        <row r="690">
          <cell r="C690" t="str">
            <v>30000603</v>
          </cell>
          <cell r="D690" t="str">
            <v>PURST</v>
          </cell>
          <cell r="E690" t="str">
            <v>1997-09-20</v>
          </cell>
          <cell r="F690" t="str">
            <v>03TPA00701</v>
          </cell>
          <cell r="G690">
            <v>480</v>
          </cell>
          <cell r="H690" t="str">
            <v>MM</v>
          </cell>
          <cell r="I690" t="str">
            <v>SL</v>
          </cell>
        </row>
        <row r="691">
          <cell r="C691" t="str">
            <v>30000604</v>
          </cell>
          <cell r="D691" t="str">
            <v>PURST</v>
          </cell>
          <cell r="E691" t="str">
            <v>1997-09-20</v>
          </cell>
          <cell r="F691" t="str">
            <v>03TPA00702</v>
          </cell>
          <cell r="G691">
            <v>480</v>
          </cell>
          <cell r="H691" t="str">
            <v>MM</v>
          </cell>
          <cell r="I691" t="str">
            <v>SL</v>
          </cell>
        </row>
        <row r="692">
          <cell r="C692" t="str">
            <v>30000605</v>
          </cell>
          <cell r="D692" t="str">
            <v>STDTI</v>
          </cell>
          <cell r="E692" t="str">
            <v>1997-09-20</v>
          </cell>
          <cell r="F692" t="str">
            <v>03TPA00702</v>
          </cell>
          <cell r="G692">
            <v>480</v>
          </cell>
          <cell r="H692" t="str">
            <v>MM</v>
          </cell>
          <cell r="I692" t="str">
            <v>SL</v>
          </cell>
        </row>
        <row r="693">
          <cell r="C693" t="str">
            <v>30000606</v>
          </cell>
          <cell r="D693" t="str">
            <v>PURST</v>
          </cell>
          <cell r="E693" t="str">
            <v>1997-09-20</v>
          </cell>
          <cell r="F693" t="str">
            <v>03TPA00703</v>
          </cell>
          <cell r="G693">
            <v>480</v>
          </cell>
          <cell r="H693" t="str">
            <v>MM</v>
          </cell>
          <cell r="I693" t="str">
            <v>SL</v>
          </cell>
        </row>
        <row r="694">
          <cell r="C694" t="str">
            <v>30000607</v>
          </cell>
          <cell r="D694" t="str">
            <v>PURST</v>
          </cell>
          <cell r="E694" t="str">
            <v>1997-09-20</v>
          </cell>
          <cell r="F694" t="str">
            <v>03TPA00704</v>
          </cell>
          <cell r="G694">
            <v>480</v>
          </cell>
          <cell r="H694" t="str">
            <v>MM</v>
          </cell>
          <cell r="I694" t="str">
            <v>SL</v>
          </cell>
        </row>
        <row r="695">
          <cell r="C695" t="str">
            <v>30000608</v>
          </cell>
          <cell r="D695" t="str">
            <v>PURST</v>
          </cell>
          <cell r="E695" t="str">
            <v>1997-09-20</v>
          </cell>
          <cell r="F695" t="str">
            <v>03ORL00106</v>
          </cell>
          <cell r="G695">
            <v>480</v>
          </cell>
          <cell r="H695" t="str">
            <v>MM</v>
          </cell>
          <cell r="I695" t="str">
            <v>SL</v>
          </cell>
        </row>
        <row r="696">
          <cell r="C696" t="str">
            <v>30000609</v>
          </cell>
          <cell r="D696" t="str">
            <v>STDTI</v>
          </cell>
          <cell r="E696" t="str">
            <v>1997-09-20</v>
          </cell>
          <cell r="F696" t="str">
            <v>03ORL00106</v>
          </cell>
          <cell r="G696">
            <v>480</v>
          </cell>
          <cell r="H696" t="str">
            <v>MM</v>
          </cell>
          <cell r="I696" t="str">
            <v>SL</v>
          </cell>
        </row>
        <row r="697">
          <cell r="C697" t="str">
            <v>30000610</v>
          </cell>
          <cell r="D697" t="str">
            <v>PURST</v>
          </cell>
          <cell r="E697" t="str">
            <v>1997-09-20</v>
          </cell>
          <cell r="F697" t="str">
            <v>03BRC00401</v>
          </cell>
          <cell r="G697">
            <v>480</v>
          </cell>
          <cell r="H697" t="str">
            <v>MM</v>
          </cell>
          <cell r="I697" t="str">
            <v>SL</v>
          </cell>
        </row>
        <row r="698">
          <cell r="C698" t="str">
            <v>30000611</v>
          </cell>
          <cell r="D698" t="str">
            <v>PURST</v>
          </cell>
          <cell r="E698" t="str">
            <v>1997-09-20</v>
          </cell>
          <cell r="F698" t="str">
            <v>03BRC00301</v>
          </cell>
          <cell r="G698">
            <v>480</v>
          </cell>
          <cell r="H698" t="str">
            <v>MM</v>
          </cell>
          <cell r="I698" t="str">
            <v>SL</v>
          </cell>
        </row>
        <row r="699">
          <cell r="C699" t="str">
            <v>30000612</v>
          </cell>
          <cell r="D699" t="str">
            <v>LCC2</v>
          </cell>
          <cell r="E699" t="str">
            <v>1997-10-11</v>
          </cell>
          <cell r="F699" t="str">
            <v>03TPA00104</v>
          </cell>
          <cell r="G699">
            <v>24</v>
          </cell>
          <cell r="H699" t="str">
            <v>MM</v>
          </cell>
          <cell r="I699" t="str">
            <v>SL</v>
          </cell>
        </row>
        <row r="700">
          <cell r="C700" t="str">
            <v>30000613</v>
          </cell>
          <cell r="D700" t="str">
            <v>LSCOM</v>
          </cell>
          <cell r="E700" t="str">
            <v>1997-10-01</v>
          </cell>
          <cell r="F700" t="str">
            <v>03TPA00305</v>
          </cell>
          <cell r="G700">
            <v>15</v>
          </cell>
          <cell r="H700" t="str">
            <v>MM</v>
          </cell>
          <cell r="I700" t="str">
            <v>SL</v>
          </cell>
        </row>
        <row r="701">
          <cell r="C701" t="str">
            <v>30000614</v>
          </cell>
          <cell r="D701" t="str">
            <v>LSCOM</v>
          </cell>
          <cell r="E701" t="str">
            <v>1997-11-01</v>
          </cell>
          <cell r="F701" t="str">
            <v>03TPA00509</v>
          </cell>
          <cell r="G701">
            <v>60</v>
          </cell>
          <cell r="H701" t="str">
            <v>MM</v>
          </cell>
          <cell r="I701" t="str">
            <v>SL</v>
          </cell>
        </row>
        <row r="702">
          <cell r="C702" t="str">
            <v>30000615</v>
          </cell>
          <cell r="D702" t="str">
            <v>LSCOM</v>
          </cell>
          <cell r="E702" t="str">
            <v>1997-07-01</v>
          </cell>
          <cell r="F702" t="str">
            <v>03TPA00106</v>
          </cell>
          <cell r="G702">
            <v>60</v>
          </cell>
          <cell r="H702" t="str">
            <v>MM</v>
          </cell>
          <cell r="I702" t="str">
            <v>SL</v>
          </cell>
        </row>
        <row r="703">
          <cell r="C703" t="str">
            <v>30000616</v>
          </cell>
          <cell r="D703" t="str">
            <v>LSCOM</v>
          </cell>
          <cell r="E703" t="str">
            <v>1997-11-01</v>
          </cell>
          <cell r="F703" t="str">
            <v>03TPA00509</v>
          </cell>
          <cell r="G703">
            <v>60</v>
          </cell>
          <cell r="H703" t="str">
            <v>MM</v>
          </cell>
          <cell r="I703" t="str">
            <v>SL</v>
          </cell>
        </row>
        <row r="704">
          <cell r="C704" t="str">
            <v>30000617</v>
          </cell>
          <cell r="D704" t="str">
            <v>LCC2</v>
          </cell>
          <cell r="E704" t="str">
            <v>1997-11-01</v>
          </cell>
          <cell r="F704" t="str">
            <v>03TPA00110</v>
          </cell>
          <cell r="G704">
            <v>24</v>
          </cell>
          <cell r="H704" t="str">
            <v>MM</v>
          </cell>
          <cell r="I704" t="str">
            <v>SL</v>
          </cell>
        </row>
        <row r="705">
          <cell r="C705" t="str">
            <v>30000618</v>
          </cell>
          <cell r="D705" t="str">
            <v>LCC2</v>
          </cell>
          <cell r="E705" t="str">
            <v>1997-03-01</v>
          </cell>
          <cell r="F705" t="str">
            <v>03TPA00112</v>
          </cell>
          <cell r="G705">
            <v>24</v>
          </cell>
          <cell r="H705" t="str">
            <v>MM</v>
          </cell>
          <cell r="I705" t="str">
            <v>SL</v>
          </cell>
        </row>
        <row r="706">
          <cell r="C706" t="str">
            <v>30000619</v>
          </cell>
          <cell r="D706" t="str">
            <v>LCC2</v>
          </cell>
          <cell r="E706" t="str">
            <v>1997-10-09</v>
          </cell>
          <cell r="F706" t="str">
            <v>03TPA00301</v>
          </cell>
          <cell r="G706">
            <v>24</v>
          </cell>
          <cell r="H706" t="str">
            <v>MM</v>
          </cell>
          <cell r="I706" t="str">
            <v>SL</v>
          </cell>
        </row>
        <row r="707">
          <cell r="C707" t="str">
            <v>30000620</v>
          </cell>
          <cell r="D707" t="str">
            <v>LCC2</v>
          </cell>
          <cell r="E707" t="str">
            <v>1997-06-11</v>
          </cell>
          <cell r="F707" t="str">
            <v>03TPA00702</v>
          </cell>
          <cell r="G707">
            <v>24</v>
          </cell>
          <cell r="H707" t="str">
            <v>MM</v>
          </cell>
          <cell r="I707" t="str">
            <v>SL</v>
          </cell>
        </row>
        <row r="708">
          <cell r="C708" t="str">
            <v>30000621</v>
          </cell>
          <cell r="D708" t="str">
            <v>LSCOM</v>
          </cell>
          <cell r="E708" t="str">
            <v>1997-12-01</v>
          </cell>
          <cell r="F708" t="str">
            <v>03TPA00509</v>
          </cell>
          <cell r="G708">
            <v>36</v>
          </cell>
          <cell r="H708" t="str">
            <v>MM</v>
          </cell>
          <cell r="I708" t="str">
            <v>SL</v>
          </cell>
        </row>
        <row r="709">
          <cell r="C709" t="str">
            <v>30000622</v>
          </cell>
          <cell r="D709" t="str">
            <v>LSCOM</v>
          </cell>
          <cell r="E709" t="str">
            <v>1997-12-01</v>
          </cell>
          <cell r="F709" t="str">
            <v>03TPA00509</v>
          </cell>
          <cell r="G709">
            <v>36</v>
          </cell>
          <cell r="H709" t="str">
            <v>MM</v>
          </cell>
          <cell r="I709" t="str">
            <v>SL</v>
          </cell>
        </row>
        <row r="710">
          <cell r="C710" t="str">
            <v>30000623</v>
          </cell>
          <cell r="D710" t="str">
            <v>LCC2</v>
          </cell>
          <cell r="E710" t="str">
            <v>1997-12-01</v>
          </cell>
          <cell r="F710" t="str">
            <v>03CIN01004</v>
          </cell>
          <cell r="G710">
            <v>24</v>
          </cell>
          <cell r="H710" t="str">
            <v>MM</v>
          </cell>
          <cell r="I710" t="str">
            <v>SL</v>
          </cell>
        </row>
        <row r="711">
          <cell r="C711" t="str">
            <v>30000624</v>
          </cell>
          <cell r="D711" t="str">
            <v>LSCOM</v>
          </cell>
          <cell r="E711" t="str">
            <v>1998-02-01</v>
          </cell>
          <cell r="F711" t="str">
            <v>03DAL01708</v>
          </cell>
          <cell r="G711">
            <v>60</v>
          </cell>
          <cell r="H711" t="str">
            <v>MM</v>
          </cell>
          <cell r="I711" t="str">
            <v>SL</v>
          </cell>
        </row>
        <row r="712">
          <cell r="C712" t="str">
            <v>30000625</v>
          </cell>
          <cell r="D712" t="str">
            <v>LSCOM</v>
          </cell>
          <cell r="E712" t="str">
            <v>1997-07-14</v>
          </cell>
          <cell r="F712" t="str">
            <v>03TPA00301</v>
          </cell>
          <cell r="G712">
            <v>1</v>
          </cell>
          <cell r="H712" t="str">
            <v>MM</v>
          </cell>
          <cell r="I712" t="str">
            <v>SL</v>
          </cell>
        </row>
        <row r="713">
          <cell r="C713" t="str">
            <v>30000626</v>
          </cell>
          <cell r="D713" t="str">
            <v>PURST</v>
          </cell>
          <cell r="E713" t="str">
            <v>1997-12-20</v>
          </cell>
          <cell r="F713" t="str">
            <v>03TUL00501</v>
          </cell>
          <cell r="G713">
            <v>480</v>
          </cell>
          <cell r="H713" t="str">
            <v>MM</v>
          </cell>
          <cell r="I713" t="str">
            <v>SL</v>
          </cell>
        </row>
        <row r="714">
          <cell r="C714" t="str">
            <v>30000627</v>
          </cell>
          <cell r="D714" t="str">
            <v>PURST</v>
          </cell>
          <cell r="E714" t="str">
            <v>1997-12-20</v>
          </cell>
          <cell r="F714" t="str">
            <v>03TPA00806</v>
          </cell>
          <cell r="G714">
            <v>480</v>
          </cell>
          <cell r="H714" t="str">
            <v>MM</v>
          </cell>
          <cell r="I714" t="str">
            <v>SL</v>
          </cell>
        </row>
        <row r="715">
          <cell r="C715" t="str">
            <v>30000628</v>
          </cell>
          <cell r="D715" t="str">
            <v>PURST</v>
          </cell>
          <cell r="E715" t="str">
            <v>1997-12-20</v>
          </cell>
          <cell r="F715" t="str">
            <v>03TPA00801</v>
          </cell>
          <cell r="G715">
            <v>480</v>
          </cell>
          <cell r="H715" t="str">
            <v>MM</v>
          </cell>
          <cell r="I715" t="str">
            <v>SL</v>
          </cell>
        </row>
        <row r="716">
          <cell r="C716" t="str">
            <v>30000629</v>
          </cell>
          <cell r="D716" t="str">
            <v>PURST</v>
          </cell>
          <cell r="E716" t="str">
            <v>1997-12-20</v>
          </cell>
          <cell r="F716" t="str">
            <v>03TPA00803</v>
          </cell>
          <cell r="G716">
            <v>480</v>
          </cell>
          <cell r="H716" t="str">
            <v>MM</v>
          </cell>
          <cell r="I716" t="str">
            <v>SL</v>
          </cell>
        </row>
        <row r="717">
          <cell r="C717" t="str">
            <v>30000630</v>
          </cell>
          <cell r="D717" t="str">
            <v>PURST</v>
          </cell>
          <cell r="E717" t="str">
            <v>1997-12-20</v>
          </cell>
          <cell r="F717" t="str">
            <v>03TPA00106</v>
          </cell>
          <cell r="G717">
            <v>480</v>
          </cell>
          <cell r="H717" t="str">
            <v>MM</v>
          </cell>
          <cell r="I717" t="str">
            <v>SL</v>
          </cell>
        </row>
        <row r="718">
          <cell r="C718" t="str">
            <v>30000631</v>
          </cell>
          <cell r="D718" t="str">
            <v>PURST</v>
          </cell>
          <cell r="E718" t="str">
            <v>1997-12-20</v>
          </cell>
          <cell r="F718" t="str">
            <v>03TPA01001</v>
          </cell>
          <cell r="G718">
            <v>480</v>
          </cell>
          <cell r="H718" t="str">
            <v>MM</v>
          </cell>
          <cell r="I718" t="str">
            <v>SL</v>
          </cell>
        </row>
        <row r="719">
          <cell r="C719" t="str">
            <v>30000632</v>
          </cell>
          <cell r="D719" t="str">
            <v>PURST</v>
          </cell>
          <cell r="E719" t="str">
            <v>1997-12-20</v>
          </cell>
          <cell r="F719" t="str">
            <v>03TPA00301</v>
          </cell>
          <cell r="G719">
            <v>480</v>
          </cell>
          <cell r="H719" t="str">
            <v>MM</v>
          </cell>
          <cell r="I719" t="str">
            <v>SL</v>
          </cell>
        </row>
        <row r="720">
          <cell r="C720" t="str">
            <v>30000633</v>
          </cell>
          <cell r="D720" t="str">
            <v>PURST</v>
          </cell>
          <cell r="E720" t="str">
            <v>1997-12-20</v>
          </cell>
          <cell r="F720" t="str">
            <v>03TPA00305</v>
          </cell>
          <cell r="G720">
            <v>480</v>
          </cell>
          <cell r="H720" t="str">
            <v>MM</v>
          </cell>
          <cell r="I720" t="str">
            <v>SL</v>
          </cell>
        </row>
        <row r="721">
          <cell r="C721" t="str">
            <v>30000634</v>
          </cell>
          <cell r="D721" t="str">
            <v>PURST</v>
          </cell>
          <cell r="E721" t="str">
            <v>1997-12-20</v>
          </cell>
          <cell r="F721" t="str">
            <v>03TPA00101</v>
          </cell>
          <cell r="G721">
            <v>480</v>
          </cell>
          <cell r="H721" t="str">
            <v>MM</v>
          </cell>
          <cell r="I721" t="str">
            <v>SL</v>
          </cell>
        </row>
        <row r="722">
          <cell r="C722" t="str">
            <v>30000635</v>
          </cell>
          <cell r="D722" t="str">
            <v>PURST</v>
          </cell>
          <cell r="E722" t="str">
            <v>1997-09-20</v>
          </cell>
          <cell r="F722" t="str">
            <v>03TPA00301</v>
          </cell>
          <cell r="G722">
            <v>480</v>
          </cell>
          <cell r="H722" t="str">
            <v>MM</v>
          </cell>
          <cell r="I722" t="str">
            <v>SL</v>
          </cell>
        </row>
        <row r="723">
          <cell r="C723" t="str">
            <v>30000636</v>
          </cell>
          <cell r="D723" t="str">
            <v>BLDG</v>
          </cell>
          <cell r="E723" t="str">
            <v>1997-04-20</v>
          </cell>
          <cell r="F723" t="str">
            <v>03BRC00301</v>
          </cell>
          <cell r="G723">
            <v>480</v>
          </cell>
          <cell r="H723" t="str">
            <v>MM</v>
          </cell>
          <cell r="I723" t="str">
            <v>SL</v>
          </cell>
        </row>
        <row r="724">
          <cell r="C724" t="str">
            <v>30000637</v>
          </cell>
          <cell r="D724" t="str">
            <v>LCC2</v>
          </cell>
          <cell r="E724" t="str">
            <v>1997-05-15</v>
          </cell>
          <cell r="F724" t="str">
            <v>03TPA00102</v>
          </cell>
          <cell r="G724">
            <v>24</v>
          </cell>
          <cell r="H724" t="str">
            <v>MM</v>
          </cell>
          <cell r="I724" t="str">
            <v>SL</v>
          </cell>
        </row>
        <row r="725">
          <cell r="C725" t="str">
            <v>30000638</v>
          </cell>
          <cell r="D725" t="str">
            <v>LCC2</v>
          </cell>
          <cell r="E725" t="str">
            <v>1997-05-15</v>
          </cell>
          <cell r="F725" t="str">
            <v>03TPA00110</v>
          </cell>
          <cell r="G725">
            <v>24</v>
          </cell>
          <cell r="H725" t="str">
            <v>MM</v>
          </cell>
          <cell r="I725" t="str">
            <v>SL</v>
          </cell>
        </row>
        <row r="726">
          <cell r="C726" t="str">
            <v>30000639</v>
          </cell>
          <cell r="D726" t="str">
            <v>LCC2</v>
          </cell>
          <cell r="E726" t="str">
            <v>1997-05-15</v>
          </cell>
          <cell r="F726" t="str">
            <v>03TPA00509</v>
          </cell>
          <cell r="G726">
            <v>24</v>
          </cell>
          <cell r="H726" t="str">
            <v>MM</v>
          </cell>
          <cell r="I726" t="str">
            <v>SL</v>
          </cell>
        </row>
        <row r="727">
          <cell r="C727" t="str">
            <v>30000640</v>
          </cell>
          <cell r="D727" t="str">
            <v>LCC2</v>
          </cell>
          <cell r="E727" t="str">
            <v>1997-05-15</v>
          </cell>
          <cell r="F727" t="str">
            <v>03ORL00106</v>
          </cell>
          <cell r="G727">
            <v>24</v>
          </cell>
          <cell r="H727" t="str">
            <v>MM</v>
          </cell>
          <cell r="I727" t="str">
            <v>SL</v>
          </cell>
        </row>
        <row r="728">
          <cell r="C728" t="str">
            <v>30000641</v>
          </cell>
          <cell r="D728" t="str">
            <v>LSCOM</v>
          </cell>
          <cell r="E728" t="str">
            <v>1997-06-01</v>
          </cell>
          <cell r="F728" t="str">
            <v>03TPA00305</v>
          </cell>
          <cell r="G728">
            <v>48</v>
          </cell>
          <cell r="H728" t="str">
            <v>MM</v>
          </cell>
          <cell r="I728" t="str">
            <v>SL</v>
          </cell>
        </row>
        <row r="729">
          <cell r="C729" t="str">
            <v>30000642</v>
          </cell>
          <cell r="D729" t="str">
            <v>LSCOM</v>
          </cell>
          <cell r="E729" t="str">
            <v>1997-05-28</v>
          </cell>
          <cell r="F729" t="str">
            <v>03TPA00701</v>
          </cell>
          <cell r="G729">
            <v>12</v>
          </cell>
          <cell r="H729" t="str">
            <v>MM</v>
          </cell>
          <cell r="I729" t="str">
            <v>SL</v>
          </cell>
        </row>
        <row r="730">
          <cell r="C730" t="str">
            <v>30000643</v>
          </cell>
          <cell r="D730" t="str">
            <v>LSCOM</v>
          </cell>
          <cell r="E730" t="str">
            <v>1997-09-01</v>
          </cell>
          <cell r="F730" t="str">
            <v>03TPA01008</v>
          </cell>
          <cell r="G730">
            <v>36</v>
          </cell>
          <cell r="H730" t="str">
            <v>MM</v>
          </cell>
          <cell r="I730" t="str">
            <v>SL</v>
          </cell>
        </row>
        <row r="731">
          <cell r="C731" t="str">
            <v>30000644</v>
          </cell>
          <cell r="D731" t="str">
            <v>LSCOM</v>
          </cell>
          <cell r="E731" t="str">
            <v>1997-05-01</v>
          </cell>
          <cell r="F731" t="str">
            <v>03TPA00112</v>
          </cell>
          <cell r="G731">
            <v>1</v>
          </cell>
          <cell r="H731" t="str">
            <v>MM</v>
          </cell>
          <cell r="I731" t="str">
            <v>SL</v>
          </cell>
        </row>
        <row r="732">
          <cell r="C732" t="str">
            <v>30000645</v>
          </cell>
          <cell r="D732" t="str">
            <v>LSCOM</v>
          </cell>
          <cell r="E732" t="str">
            <v>1997-05-28</v>
          </cell>
          <cell r="F732" t="str">
            <v>03TPA00701</v>
          </cell>
          <cell r="G732">
            <v>12</v>
          </cell>
          <cell r="H732" t="str">
            <v>MM</v>
          </cell>
          <cell r="I732" t="str">
            <v>SL</v>
          </cell>
        </row>
        <row r="733">
          <cell r="C733" t="str">
            <v>30000646</v>
          </cell>
          <cell r="D733" t="str">
            <v>LCC1</v>
          </cell>
          <cell r="E733" t="str">
            <v>1997-06-01</v>
          </cell>
          <cell r="F733" t="str">
            <v>03TPA00305</v>
          </cell>
          <cell r="G733">
            <v>48</v>
          </cell>
          <cell r="H733" t="str">
            <v>MM</v>
          </cell>
          <cell r="I733" t="str">
            <v>SL</v>
          </cell>
        </row>
        <row r="734">
          <cell r="C734" t="str">
            <v>30000647</v>
          </cell>
          <cell r="D734" t="str">
            <v>PURST</v>
          </cell>
          <cell r="E734" t="str">
            <v>1997-06-20</v>
          </cell>
          <cell r="F734" t="str">
            <v>03BRC00301</v>
          </cell>
          <cell r="G734">
            <v>480</v>
          </cell>
          <cell r="H734" t="str">
            <v>MM</v>
          </cell>
          <cell r="I734" t="str">
            <v>SL</v>
          </cell>
        </row>
        <row r="735">
          <cell r="C735" t="str">
            <v>30000648</v>
          </cell>
          <cell r="D735" t="str">
            <v>PURST</v>
          </cell>
          <cell r="E735" t="str">
            <v>1997-06-20</v>
          </cell>
          <cell r="F735" t="str">
            <v>03ORL00106</v>
          </cell>
          <cell r="G735">
            <v>480</v>
          </cell>
          <cell r="H735" t="str">
            <v>MM</v>
          </cell>
          <cell r="I735" t="str">
            <v>SL</v>
          </cell>
        </row>
        <row r="736">
          <cell r="C736" t="str">
            <v>30000649</v>
          </cell>
          <cell r="D736" t="str">
            <v>PURST</v>
          </cell>
          <cell r="E736" t="str">
            <v>1997-06-20</v>
          </cell>
          <cell r="F736" t="str">
            <v>03TPA00702</v>
          </cell>
          <cell r="G736">
            <v>480</v>
          </cell>
          <cell r="H736" t="str">
            <v>MM</v>
          </cell>
          <cell r="I736" t="str">
            <v>SL</v>
          </cell>
        </row>
        <row r="737">
          <cell r="C737" t="str">
            <v>30000650</v>
          </cell>
          <cell r="D737" t="str">
            <v>STDTI</v>
          </cell>
          <cell r="E737" t="str">
            <v>1997-06-20</v>
          </cell>
          <cell r="F737" t="str">
            <v>03TPA00509</v>
          </cell>
          <cell r="G737">
            <v>480</v>
          </cell>
          <cell r="H737" t="str">
            <v>MM</v>
          </cell>
          <cell r="I737" t="str">
            <v>SL</v>
          </cell>
        </row>
        <row r="738">
          <cell r="C738" t="str">
            <v>30000651</v>
          </cell>
          <cell r="D738" t="str">
            <v>PURST</v>
          </cell>
          <cell r="E738" t="str">
            <v>1997-06-20</v>
          </cell>
          <cell r="F738" t="str">
            <v>03TPA00113</v>
          </cell>
          <cell r="G738">
            <v>480</v>
          </cell>
          <cell r="H738" t="str">
            <v>MM</v>
          </cell>
          <cell r="I738" t="str">
            <v>SL</v>
          </cell>
        </row>
        <row r="739">
          <cell r="C739" t="str">
            <v>30000653</v>
          </cell>
          <cell r="D739" t="str">
            <v>PURST</v>
          </cell>
          <cell r="E739" t="str">
            <v>1997-06-20</v>
          </cell>
          <cell r="F739" t="str">
            <v>03TPA00112</v>
          </cell>
          <cell r="G739">
            <v>480</v>
          </cell>
          <cell r="H739" t="str">
            <v>MM</v>
          </cell>
          <cell r="I739" t="str">
            <v>SL</v>
          </cell>
        </row>
        <row r="740">
          <cell r="C740" t="str">
            <v>30000654</v>
          </cell>
          <cell r="D740" t="str">
            <v>STDTI</v>
          </cell>
          <cell r="E740" t="str">
            <v>1997-06-20</v>
          </cell>
          <cell r="F740" t="str">
            <v>03TPA00112</v>
          </cell>
          <cell r="G740">
            <v>480</v>
          </cell>
          <cell r="H740" t="str">
            <v>MM</v>
          </cell>
          <cell r="I740" t="str">
            <v>SL</v>
          </cell>
        </row>
        <row r="741">
          <cell r="C741" t="str">
            <v>30000655</v>
          </cell>
          <cell r="D741" t="str">
            <v>PURST</v>
          </cell>
          <cell r="E741" t="str">
            <v>1997-06-20</v>
          </cell>
          <cell r="F741" t="str">
            <v>03TPA00110</v>
          </cell>
          <cell r="G741">
            <v>480</v>
          </cell>
          <cell r="H741" t="str">
            <v>MM</v>
          </cell>
          <cell r="I741" t="str">
            <v>SL</v>
          </cell>
        </row>
        <row r="742">
          <cell r="C742" t="str">
            <v>30000656</v>
          </cell>
          <cell r="D742" t="str">
            <v>STDTI</v>
          </cell>
          <cell r="E742" t="str">
            <v>1997-06-20</v>
          </cell>
          <cell r="F742" t="str">
            <v>03TPA00110</v>
          </cell>
          <cell r="G742">
            <v>480</v>
          </cell>
          <cell r="H742" t="str">
            <v>MM</v>
          </cell>
          <cell r="I742" t="str">
            <v>SL</v>
          </cell>
        </row>
        <row r="743">
          <cell r="C743" t="str">
            <v>30000657</v>
          </cell>
          <cell r="D743" t="str">
            <v>STDTI</v>
          </cell>
          <cell r="E743" t="str">
            <v>1997-06-20</v>
          </cell>
          <cell r="F743" t="str">
            <v>03TPA01008</v>
          </cell>
          <cell r="G743">
            <v>480</v>
          </cell>
          <cell r="H743" t="str">
            <v>MM</v>
          </cell>
          <cell r="I743" t="str">
            <v>SL</v>
          </cell>
        </row>
        <row r="744">
          <cell r="C744" t="str">
            <v>30000658</v>
          </cell>
          <cell r="D744" t="str">
            <v>PURST</v>
          </cell>
          <cell r="E744" t="str">
            <v>1997-06-20</v>
          </cell>
          <cell r="F744" t="str">
            <v>03TPA00107</v>
          </cell>
          <cell r="G744">
            <v>480</v>
          </cell>
          <cell r="H744" t="str">
            <v>MM</v>
          </cell>
          <cell r="I744" t="str">
            <v>SL</v>
          </cell>
        </row>
        <row r="745">
          <cell r="C745" t="str">
            <v>30000659</v>
          </cell>
          <cell r="D745" t="str">
            <v>PURST</v>
          </cell>
          <cell r="E745" t="str">
            <v>1997-06-20</v>
          </cell>
          <cell r="F745" t="str">
            <v>03TPA00105</v>
          </cell>
          <cell r="G745">
            <v>480</v>
          </cell>
          <cell r="H745" t="str">
            <v>MM</v>
          </cell>
          <cell r="I745" t="str">
            <v>SL</v>
          </cell>
        </row>
        <row r="746">
          <cell r="C746" t="str">
            <v>30000660</v>
          </cell>
          <cell r="D746" t="str">
            <v>PURST</v>
          </cell>
          <cell r="E746" t="str">
            <v>1997-06-20</v>
          </cell>
          <cell r="F746" t="str">
            <v>03TPA00301</v>
          </cell>
          <cell r="G746">
            <v>480</v>
          </cell>
          <cell r="H746" t="str">
            <v>MM</v>
          </cell>
          <cell r="I746" t="str">
            <v>SL</v>
          </cell>
        </row>
        <row r="747">
          <cell r="C747" t="str">
            <v>30000661</v>
          </cell>
          <cell r="D747" t="str">
            <v>STDTI</v>
          </cell>
          <cell r="E747" t="str">
            <v>1997-06-20</v>
          </cell>
          <cell r="F747" t="str">
            <v>03TPA00301</v>
          </cell>
          <cell r="G747">
            <v>480</v>
          </cell>
          <cell r="H747" t="str">
            <v>MM</v>
          </cell>
          <cell r="I747" t="str">
            <v>SL</v>
          </cell>
        </row>
        <row r="748">
          <cell r="C748" t="str">
            <v>30000662</v>
          </cell>
          <cell r="D748" t="str">
            <v>PURST</v>
          </cell>
          <cell r="E748" t="str">
            <v>1997-06-20</v>
          </cell>
          <cell r="F748" t="str">
            <v>03TUL00501</v>
          </cell>
          <cell r="G748">
            <v>480</v>
          </cell>
          <cell r="H748" t="str">
            <v>MM</v>
          </cell>
          <cell r="I748" t="str">
            <v>SL</v>
          </cell>
        </row>
        <row r="749">
          <cell r="C749" t="str">
            <v>30000663</v>
          </cell>
          <cell r="D749" t="str">
            <v>PURST</v>
          </cell>
          <cell r="E749" t="str">
            <v>1995-12-20</v>
          </cell>
          <cell r="F749" t="str">
            <v>03TPA00104</v>
          </cell>
          <cell r="G749">
            <v>480</v>
          </cell>
          <cell r="H749" t="str">
            <v>MM</v>
          </cell>
          <cell r="I749" t="str">
            <v>SL</v>
          </cell>
        </row>
        <row r="750">
          <cell r="C750" t="str">
            <v>30000664</v>
          </cell>
          <cell r="D750" t="str">
            <v>LSCOM</v>
          </cell>
          <cell r="E750" t="str">
            <v>1997-07-01</v>
          </cell>
          <cell r="F750" t="str">
            <v>03TPA01009</v>
          </cell>
          <cell r="G750">
            <v>24</v>
          </cell>
          <cell r="H750" t="str">
            <v>MM</v>
          </cell>
          <cell r="I750" t="str">
            <v>SL</v>
          </cell>
        </row>
        <row r="751">
          <cell r="C751" t="str">
            <v>30000665</v>
          </cell>
          <cell r="D751" t="str">
            <v>LSCOM</v>
          </cell>
          <cell r="E751" t="str">
            <v>1997-08-01</v>
          </cell>
          <cell r="F751" t="str">
            <v>03ORL00106</v>
          </cell>
          <cell r="G751">
            <v>48</v>
          </cell>
          <cell r="H751" t="str">
            <v>MM</v>
          </cell>
          <cell r="I751" t="str">
            <v>SL</v>
          </cell>
        </row>
        <row r="752">
          <cell r="C752" t="str">
            <v>30000666</v>
          </cell>
          <cell r="D752" t="str">
            <v>LCC2</v>
          </cell>
          <cell r="E752" t="str">
            <v>1997-07-15</v>
          </cell>
          <cell r="F752" t="str">
            <v>03TPA00301</v>
          </cell>
          <cell r="G752">
            <v>24</v>
          </cell>
          <cell r="H752" t="str">
            <v>MM</v>
          </cell>
          <cell r="I752" t="str">
            <v>SL</v>
          </cell>
        </row>
        <row r="753">
          <cell r="C753" t="str">
            <v>30000667</v>
          </cell>
          <cell r="D753" t="str">
            <v>LCC2</v>
          </cell>
          <cell r="E753" t="str">
            <v>1997-07-01</v>
          </cell>
          <cell r="F753" t="str">
            <v>03TPA00112</v>
          </cell>
          <cell r="G753">
            <v>24</v>
          </cell>
          <cell r="H753" t="str">
            <v>MM</v>
          </cell>
          <cell r="I753" t="str">
            <v>SL</v>
          </cell>
        </row>
        <row r="754">
          <cell r="C754" t="str">
            <v>30000668</v>
          </cell>
          <cell r="D754" t="str">
            <v>LSCOM</v>
          </cell>
          <cell r="E754" t="str">
            <v>1997-07-01</v>
          </cell>
          <cell r="F754" t="str">
            <v>03TPA00702</v>
          </cell>
          <cell r="G754">
            <v>1</v>
          </cell>
          <cell r="H754" t="str">
            <v>MM</v>
          </cell>
          <cell r="I754" t="str">
            <v>SL</v>
          </cell>
        </row>
        <row r="755">
          <cell r="C755" t="str">
            <v>30000669</v>
          </cell>
          <cell r="D755" t="str">
            <v>LSCOM</v>
          </cell>
          <cell r="E755" t="str">
            <v>1997-07-01</v>
          </cell>
          <cell r="F755" t="str">
            <v>03TPA00702</v>
          </cell>
          <cell r="G755">
            <v>1</v>
          </cell>
          <cell r="H755" t="str">
            <v>MM</v>
          </cell>
          <cell r="I755" t="str">
            <v>SL</v>
          </cell>
        </row>
        <row r="756">
          <cell r="C756" t="str">
            <v>30000670</v>
          </cell>
          <cell r="D756" t="str">
            <v>LSCOM</v>
          </cell>
          <cell r="E756" t="str">
            <v>1997-08-01</v>
          </cell>
          <cell r="F756" t="str">
            <v>03TPA00112</v>
          </cell>
          <cell r="G756">
            <v>1</v>
          </cell>
          <cell r="H756" t="str">
            <v>MM</v>
          </cell>
          <cell r="I756" t="str">
            <v>SL</v>
          </cell>
        </row>
        <row r="757">
          <cell r="C757" t="str">
            <v>30000671</v>
          </cell>
          <cell r="D757" t="str">
            <v>LSCOM</v>
          </cell>
          <cell r="E757" t="str">
            <v>1997-08-01</v>
          </cell>
          <cell r="F757" t="str">
            <v>03TPA00112</v>
          </cell>
          <cell r="G757">
            <v>1</v>
          </cell>
          <cell r="H757" t="str">
            <v>MM</v>
          </cell>
          <cell r="I757" t="str">
            <v>SL</v>
          </cell>
        </row>
        <row r="758">
          <cell r="C758" t="str">
            <v>30000672</v>
          </cell>
          <cell r="D758" t="str">
            <v>LSCOM</v>
          </cell>
          <cell r="E758" t="str">
            <v>1997-07-01</v>
          </cell>
          <cell r="F758" t="str">
            <v>03TPA00301</v>
          </cell>
          <cell r="G758">
            <v>1</v>
          </cell>
          <cell r="H758" t="str">
            <v>MM</v>
          </cell>
          <cell r="I758" t="str">
            <v>SL</v>
          </cell>
        </row>
        <row r="759">
          <cell r="C759" t="str">
            <v>30000673</v>
          </cell>
          <cell r="D759" t="str">
            <v>LAND</v>
          </cell>
          <cell r="E759" t="str">
            <v>1997-02-04</v>
          </cell>
          <cell r="F759" t="str">
            <v>03BRC00301</v>
          </cell>
          <cell r="G759">
            <v>1</v>
          </cell>
          <cell r="H759" t="str">
            <v>MM</v>
          </cell>
          <cell r="I759" t="str">
            <v>SL</v>
          </cell>
        </row>
        <row r="760">
          <cell r="C760" t="str">
            <v>30000674</v>
          </cell>
          <cell r="D760" t="str">
            <v>BLDG</v>
          </cell>
          <cell r="E760" t="str">
            <v>1997-02-04</v>
          </cell>
          <cell r="F760" t="str">
            <v>03BRC00301</v>
          </cell>
          <cell r="G760">
            <v>467</v>
          </cell>
          <cell r="H760" t="str">
            <v>MM</v>
          </cell>
          <cell r="I760" t="str">
            <v>SL</v>
          </cell>
        </row>
        <row r="761">
          <cell r="C761" t="str">
            <v>30000675</v>
          </cell>
          <cell r="D761" t="str">
            <v>LAND</v>
          </cell>
          <cell r="E761" t="str">
            <v>1997-02-04</v>
          </cell>
          <cell r="F761" t="str">
            <v>03BRC00301</v>
          </cell>
          <cell r="G761">
            <v>1</v>
          </cell>
          <cell r="H761" t="str">
            <v>MM</v>
          </cell>
          <cell r="I761" t="str">
            <v>SL</v>
          </cell>
        </row>
        <row r="762">
          <cell r="C762" t="str">
            <v>30000676</v>
          </cell>
          <cell r="D762" t="str">
            <v>BLDG</v>
          </cell>
          <cell r="E762" t="str">
            <v>1997-02-04</v>
          </cell>
          <cell r="F762" t="str">
            <v>03BRC00301</v>
          </cell>
          <cell r="G762">
            <v>480</v>
          </cell>
          <cell r="H762" t="str">
            <v>MM</v>
          </cell>
          <cell r="I762" t="str">
            <v>SL</v>
          </cell>
        </row>
        <row r="763">
          <cell r="C763" t="str">
            <v>30000677</v>
          </cell>
          <cell r="D763" t="str">
            <v>TXONL</v>
          </cell>
          <cell r="E763" t="str">
            <v>1997-02-04</v>
          </cell>
          <cell r="F763" t="str">
            <v>03BRC00301</v>
          </cell>
          <cell r="G763">
            <v>312</v>
          </cell>
          <cell r="H763" t="str">
            <v>MM</v>
          </cell>
          <cell r="I763" t="str">
            <v>SL</v>
          </cell>
        </row>
        <row r="764">
          <cell r="C764" t="str">
            <v>30000678</v>
          </cell>
          <cell r="D764" t="str">
            <v>TXONL</v>
          </cell>
          <cell r="E764" t="str">
            <v>1997-02-04</v>
          </cell>
          <cell r="F764" t="str">
            <v>03BRC00301</v>
          </cell>
          <cell r="G764">
            <v>467</v>
          </cell>
          <cell r="H764" t="str">
            <v>MM</v>
          </cell>
          <cell r="I764" t="str">
            <v>SL</v>
          </cell>
        </row>
        <row r="765">
          <cell r="C765" t="str">
            <v>30000679</v>
          </cell>
          <cell r="D765" t="str">
            <v>TXONL</v>
          </cell>
          <cell r="E765" t="str">
            <v>1997-02-04</v>
          </cell>
          <cell r="F765" t="str">
            <v>03BRC00301</v>
          </cell>
          <cell r="G765">
            <v>480</v>
          </cell>
          <cell r="H765" t="str">
            <v>MM</v>
          </cell>
          <cell r="I765" t="str">
            <v>SL</v>
          </cell>
        </row>
        <row r="766">
          <cell r="C766" t="str">
            <v>30000680</v>
          </cell>
          <cell r="D766" t="str">
            <v>TXONL</v>
          </cell>
          <cell r="E766" t="str">
            <v>1997-04-01</v>
          </cell>
          <cell r="F766" t="str">
            <v>03TPA00113</v>
          </cell>
          <cell r="G766">
            <v>480</v>
          </cell>
          <cell r="H766" t="str">
            <v>MM</v>
          </cell>
          <cell r="I766" t="str">
            <v>SL</v>
          </cell>
        </row>
        <row r="767">
          <cell r="C767" t="str">
            <v>30000681</v>
          </cell>
          <cell r="D767" t="str">
            <v>LCC2</v>
          </cell>
          <cell r="E767" t="str">
            <v>1997-01-01</v>
          </cell>
          <cell r="F767" t="str">
            <v>03DAL01791</v>
          </cell>
          <cell r="G767">
            <v>24</v>
          </cell>
          <cell r="H767" t="str">
            <v>MM</v>
          </cell>
          <cell r="I767" t="str">
            <v>SL</v>
          </cell>
        </row>
        <row r="768">
          <cell r="C768" t="str">
            <v>30000682</v>
          </cell>
          <cell r="D768" t="str">
            <v>STDTI</v>
          </cell>
          <cell r="E768" t="str">
            <v>1997-03-20</v>
          </cell>
          <cell r="F768" t="str">
            <v>03TPA00803</v>
          </cell>
          <cell r="G768">
            <v>480</v>
          </cell>
          <cell r="H768" t="str">
            <v>MM</v>
          </cell>
          <cell r="I768" t="str">
            <v>SL</v>
          </cell>
        </row>
        <row r="769">
          <cell r="C769" t="str">
            <v>30000683</v>
          </cell>
          <cell r="D769" t="str">
            <v>LCC1</v>
          </cell>
          <cell r="E769" t="str">
            <v>1997-07-01</v>
          </cell>
          <cell r="F769" t="str">
            <v>03TPA00106</v>
          </cell>
          <cell r="G769">
            <v>12</v>
          </cell>
          <cell r="H769" t="str">
            <v>MM</v>
          </cell>
          <cell r="I769" t="str">
            <v>SL</v>
          </cell>
        </row>
        <row r="770">
          <cell r="C770" t="str">
            <v>30000684</v>
          </cell>
          <cell r="D770" t="str">
            <v>LCC2</v>
          </cell>
          <cell r="E770" t="str">
            <v>1997-09-01</v>
          </cell>
          <cell r="F770" t="str">
            <v>03TPA00110</v>
          </cell>
          <cell r="G770">
            <v>24</v>
          </cell>
          <cell r="H770" t="str">
            <v>MM</v>
          </cell>
          <cell r="I770" t="str">
            <v>SL</v>
          </cell>
        </row>
        <row r="771">
          <cell r="C771" t="str">
            <v>30000685</v>
          </cell>
          <cell r="D771" t="str">
            <v>LCC2</v>
          </cell>
          <cell r="E771" t="str">
            <v>1997-09-01</v>
          </cell>
          <cell r="F771" t="str">
            <v>03TPA00602</v>
          </cell>
          <cell r="G771">
            <v>24</v>
          </cell>
          <cell r="H771" t="str">
            <v>MM</v>
          </cell>
          <cell r="I771" t="str">
            <v>SL</v>
          </cell>
        </row>
        <row r="772">
          <cell r="C772" t="str">
            <v>30000686</v>
          </cell>
          <cell r="D772" t="str">
            <v>LSCOM</v>
          </cell>
          <cell r="E772" t="str">
            <v>1997-09-01</v>
          </cell>
          <cell r="F772" t="str">
            <v>03TPA01008</v>
          </cell>
          <cell r="G772">
            <v>36</v>
          </cell>
          <cell r="H772" t="str">
            <v>MM</v>
          </cell>
          <cell r="I772" t="str">
            <v>SL</v>
          </cell>
        </row>
        <row r="773">
          <cell r="C773" t="str">
            <v>30000687</v>
          </cell>
          <cell r="D773" t="str">
            <v>LSCOM</v>
          </cell>
          <cell r="E773" t="str">
            <v>1997-09-01</v>
          </cell>
          <cell r="F773" t="str">
            <v>03TPA00112</v>
          </cell>
          <cell r="G773">
            <v>120</v>
          </cell>
          <cell r="H773" t="str">
            <v>MM</v>
          </cell>
          <cell r="I773" t="str">
            <v>SL</v>
          </cell>
        </row>
        <row r="774">
          <cell r="C774" t="str">
            <v>30000688</v>
          </cell>
          <cell r="D774" t="str">
            <v>LSCOM</v>
          </cell>
          <cell r="E774" t="str">
            <v>1997-09-01</v>
          </cell>
          <cell r="F774" t="str">
            <v>03TPA00112</v>
          </cell>
          <cell r="G774">
            <v>120</v>
          </cell>
          <cell r="H774" t="str">
            <v>MM</v>
          </cell>
          <cell r="I774" t="str">
            <v>SL</v>
          </cell>
        </row>
        <row r="775">
          <cell r="C775" t="str">
            <v>30000689</v>
          </cell>
          <cell r="D775" t="str">
            <v>PURST</v>
          </cell>
          <cell r="E775" t="str">
            <v>1997-09-20</v>
          </cell>
          <cell r="F775" t="str">
            <v>03TUL00501</v>
          </cell>
          <cell r="G775">
            <v>480</v>
          </cell>
          <cell r="H775" t="str">
            <v>MM</v>
          </cell>
          <cell r="I775" t="str">
            <v>SL</v>
          </cell>
        </row>
        <row r="776">
          <cell r="C776" t="str">
            <v>30000690</v>
          </cell>
          <cell r="D776" t="str">
            <v>PURST</v>
          </cell>
          <cell r="E776" t="str">
            <v>1997-09-20</v>
          </cell>
          <cell r="F776" t="str">
            <v>03TPA00806</v>
          </cell>
          <cell r="G776">
            <v>480</v>
          </cell>
          <cell r="H776" t="str">
            <v>MM</v>
          </cell>
          <cell r="I776" t="str">
            <v>SL</v>
          </cell>
        </row>
        <row r="777">
          <cell r="C777" t="str">
            <v>30000691</v>
          </cell>
          <cell r="D777" t="str">
            <v>PURST</v>
          </cell>
          <cell r="E777" t="str">
            <v>1997-09-20</v>
          </cell>
          <cell r="F777" t="str">
            <v>03TPA00801</v>
          </cell>
          <cell r="G777">
            <v>480</v>
          </cell>
          <cell r="H777" t="str">
            <v>MM</v>
          </cell>
          <cell r="I777" t="str">
            <v>SL</v>
          </cell>
        </row>
        <row r="778">
          <cell r="C778" t="str">
            <v>30000692</v>
          </cell>
          <cell r="D778" t="str">
            <v>PURST</v>
          </cell>
          <cell r="E778" t="str">
            <v>1997-09-20</v>
          </cell>
          <cell r="F778" t="str">
            <v>03TPA00803</v>
          </cell>
          <cell r="G778">
            <v>480</v>
          </cell>
          <cell r="H778" t="str">
            <v>MM</v>
          </cell>
          <cell r="I778" t="str">
            <v>SL</v>
          </cell>
        </row>
        <row r="779">
          <cell r="C779" t="str">
            <v>30000693</v>
          </cell>
          <cell r="D779" t="str">
            <v>PURST</v>
          </cell>
          <cell r="E779" t="str">
            <v>1997-09-20</v>
          </cell>
          <cell r="F779" t="str">
            <v>03TPA00106</v>
          </cell>
          <cell r="G779">
            <v>480</v>
          </cell>
          <cell r="H779" t="str">
            <v>MM</v>
          </cell>
          <cell r="I779" t="str">
            <v>SL</v>
          </cell>
        </row>
        <row r="780">
          <cell r="C780" t="str">
            <v>30000694</v>
          </cell>
          <cell r="D780" t="str">
            <v>PURST</v>
          </cell>
          <cell r="E780" t="str">
            <v>1997-09-20</v>
          </cell>
          <cell r="F780" t="str">
            <v>03TPA01001</v>
          </cell>
          <cell r="G780">
            <v>480</v>
          </cell>
          <cell r="H780" t="str">
            <v>MM</v>
          </cell>
          <cell r="I780" t="str">
            <v>SL</v>
          </cell>
        </row>
        <row r="781">
          <cell r="C781" t="str">
            <v>30000695</v>
          </cell>
          <cell r="D781" t="str">
            <v>BLDG</v>
          </cell>
          <cell r="E781" t="str">
            <v>1997-02-20</v>
          </cell>
          <cell r="F781" t="str">
            <v>03TPA01008</v>
          </cell>
          <cell r="G781">
            <v>480</v>
          </cell>
          <cell r="H781" t="str">
            <v>MM</v>
          </cell>
          <cell r="I781" t="str">
            <v>SL</v>
          </cell>
        </row>
        <row r="782">
          <cell r="C782" t="str">
            <v>30000696</v>
          </cell>
          <cell r="D782" t="str">
            <v>BLDG</v>
          </cell>
          <cell r="E782" t="str">
            <v>1997-02-20</v>
          </cell>
          <cell r="F782" t="str">
            <v>03TPA01009</v>
          </cell>
          <cell r="G782">
            <v>480</v>
          </cell>
          <cell r="H782" t="str">
            <v>MM</v>
          </cell>
          <cell r="I782" t="str">
            <v>SL</v>
          </cell>
        </row>
        <row r="783">
          <cell r="C783" t="str">
            <v>30000697</v>
          </cell>
          <cell r="D783" t="str">
            <v>BLDG</v>
          </cell>
          <cell r="E783" t="str">
            <v>1997-02-20</v>
          </cell>
          <cell r="F783" t="str">
            <v>03TPA00110</v>
          </cell>
          <cell r="G783">
            <v>480</v>
          </cell>
          <cell r="H783" t="str">
            <v>MM</v>
          </cell>
          <cell r="I783" t="str">
            <v>SL</v>
          </cell>
        </row>
        <row r="784">
          <cell r="C784" t="str">
            <v>30000698</v>
          </cell>
          <cell r="D784" t="str">
            <v>BLDG</v>
          </cell>
          <cell r="E784" t="str">
            <v>1997-02-20</v>
          </cell>
          <cell r="F784" t="str">
            <v>03TPA00111</v>
          </cell>
          <cell r="G784">
            <v>480</v>
          </cell>
          <cell r="H784" t="str">
            <v>MM</v>
          </cell>
          <cell r="I784" t="str">
            <v>SL</v>
          </cell>
        </row>
        <row r="785">
          <cell r="C785" t="str">
            <v>30000699</v>
          </cell>
          <cell r="D785" t="str">
            <v>BLDG</v>
          </cell>
          <cell r="E785" t="str">
            <v>1997-02-20</v>
          </cell>
          <cell r="F785" t="str">
            <v>03TPA00112</v>
          </cell>
          <cell r="G785">
            <v>480</v>
          </cell>
          <cell r="H785" t="str">
            <v>MM</v>
          </cell>
          <cell r="I785" t="str">
            <v>SL</v>
          </cell>
        </row>
        <row r="786">
          <cell r="C786" t="str">
            <v>30000700</v>
          </cell>
          <cell r="D786" t="str">
            <v>BLDG</v>
          </cell>
          <cell r="E786" t="str">
            <v>1997-02-20</v>
          </cell>
          <cell r="F786" t="str">
            <v>03TPA00113</v>
          </cell>
          <cell r="G786">
            <v>480</v>
          </cell>
          <cell r="H786" t="str">
            <v>MM</v>
          </cell>
          <cell r="I786" t="str">
            <v>SL</v>
          </cell>
        </row>
        <row r="787">
          <cell r="C787" t="str">
            <v>30000701</v>
          </cell>
          <cell r="D787" t="str">
            <v>BLDG</v>
          </cell>
          <cell r="E787" t="str">
            <v>1997-02-20</v>
          </cell>
          <cell r="F787" t="str">
            <v>03TPA00114</v>
          </cell>
          <cell r="G787">
            <v>480</v>
          </cell>
          <cell r="H787" t="str">
            <v>MM</v>
          </cell>
          <cell r="I787" t="str">
            <v>SL</v>
          </cell>
        </row>
        <row r="788">
          <cell r="C788" t="str">
            <v>30000702</v>
          </cell>
          <cell r="D788" t="str">
            <v>BLDG</v>
          </cell>
          <cell r="E788" t="str">
            <v>1997-02-20</v>
          </cell>
          <cell r="F788" t="str">
            <v>03TPA00502</v>
          </cell>
          <cell r="G788">
            <v>480</v>
          </cell>
          <cell r="H788" t="str">
            <v>MM</v>
          </cell>
          <cell r="I788" t="str">
            <v>SL</v>
          </cell>
        </row>
        <row r="789">
          <cell r="C789" t="str">
            <v>30000703</v>
          </cell>
          <cell r="D789" t="str">
            <v>BLDG</v>
          </cell>
          <cell r="E789" t="str">
            <v>1997-02-20</v>
          </cell>
          <cell r="F789" t="str">
            <v>03TPA00503</v>
          </cell>
          <cell r="G789">
            <v>480</v>
          </cell>
          <cell r="H789" t="str">
            <v>MM</v>
          </cell>
          <cell r="I789" t="str">
            <v>SL</v>
          </cell>
        </row>
        <row r="790">
          <cell r="C790" t="str">
            <v>30000704</v>
          </cell>
          <cell r="D790" t="str">
            <v>BLDG</v>
          </cell>
          <cell r="E790" t="str">
            <v>1997-02-20</v>
          </cell>
          <cell r="F790" t="str">
            <v>03TPA00504</v>
          </cell>
          <cell r="G790">
            <v>480</v>
          </cell>
          <cell r="H790" t="str">
            <v>MM</v>
          </cell>
          <cell r="I790" t="str">
            <v>SL</v>
          </cell>
        </row>
        <row r="791">
          <cell r="C791" t="str">
            <v>30000705</v>
          </cell>
          <cell r="D791" t="str">
            <v>BLDG</v>
          </cell>
          <cell r="E791" t="str">
            <v>1997-02-20</v>
          </cell>
          <cell r="F791" t="str">
            <v>03TPA00505</v>
          </cell>
          <cell r="G791">
            <v>480</v>
          </cell>
          <cell r="H791" t="str">
            <v>MM</v>
          </cell>
          <cell r="I791" t="str">
            <v>SL</v>
          </cell>
        </row>
        <row r="792">
          <cell r="C792" t="str">
            <v>30000706</v>
          </cell>
          <cell r="D792" t="str">
            <v>LAND</v>
          </cell>
          <cell r="E792" t="str">
            <v>1997-02-20</v>
          </cell>
          <cell r="F792" t="str">
            <v>03TPA00509</v>
          </cell>
          <cell r="G792">
            <v>1</v>
          </cell>
          <cell r="H792" t="str">
            <v>MM</v>
          </cell>
          <cell r="I792" t="str">
            <v>SL</v>
          </cell>
        </row>
        <row r="793">
          <cell r="C793" t="str">
            <v>30000707</v>
          </cell>
          <cell r="D793" t="str">
            <v>BLDG</v>
          </cell>
          <cell r="E793" t="str">
            <v>1997-02-20</v>
          </cell>
          <cell r="F793" t="str">
            <v>03TPA00509</v>
          </cell>
          <cell r="G793">
            <v>480</v>
          </cell>
          <cell r="H793" t="str">
            <v>MM</v>
          </cell>
          <cell r="I793" t="str">
            <v>SL</v>
          </cell>
        </row>
        <row r="794">
          <cell r="C794" t="str">
            <v>30000708</v>
          </cell>
          <cell r="D794" t="str">
            <v>BLDG</v>
          </cell>
          <cell r="E794" t="str">
            <v>1997-02-20</v>
          </cell>
          <cell r="F794" t="str">
            <v>03TPA00510</v>
          </cell>
          <cell r="G794">
            <v>480</v>
          </cell>
          <cell r="H794" t="str">
            <v>MM</v>
          </cell>
          <cell r="I794" t="str">
            <v>SL</v>
          </cell>
        </row>
        <row r="795">
          <cell r="C795" t="str">
            <v>30000709</v>
          </cell>
          <cell r="D795" t="str">
            <v>BLDG</v>
          </cell>
          <cell r="E795" t="str">
            <v>1997-02-20</v>
          </cell>
          <cell r="F795" t="str">
            <v>03TPA00511</v>
          </cell>
          <cell r="G795">
            <v>480</v>
          </cell>
          <cell r="H795" t="str">
            <v>MM</v>
          </cell>
          <cell r="I795" t="str">
            <v>SL</v>
          </cell>
        </row>
        <row r="796">
          <cell r="C796" t="str">
            <v>30000710</v>
          </cell>
          <cell r="D796" t="str">
            <v>BLDG</v>
          </cell>
          <cell r="E796" t="str">
            <v>1997-02-20</v>
          </cell>
          <cell r="F796" t="str">
            <v>03TPA00512</v>
          </cell>
          <cell r="G796">
            <v>480</v>
          </cell>
          <cell r="H796" t="str">
            <v>MM</v>
          </cell>
          <cell r="I796" t="str">
            <v>SL</v>
          </cell>
        </row>
        <row r="797">
          <cell r="C797" t="str">
            <v>30000711</v>
          </cell>
          <cell r="D797" t="str">
            <v>BLDG</v>
          </cell>
          <cell r="E797" t="str">
            <v>1997-02-20</v>
          </cell>
          <cell r="F797" t="str">
            <v>03TPA00513</v>
          </cell>
          <cell r="G797">
            <v>480</v>
          </cell>
          <cell r="H797" t="str">
            <v>MM</v>
          </cell>
          <cell r="I797" t="str">
            <v>SL</v>
          </cell>
        </row>
        <row r="798">
          <cell r="C798" t="str">
            <v>30000712</v>
          </cell>
          <cell r="D798" t="str">
            <v>BLDG</v>
          </cell>
          <cell r="E798" t="str">
            <v>1997-02-20</v>
          </cell>
          <cell r="F798" t="str">
            <v>03TPA00515</v>
          </cell>
          <cell r="G798">
            <v>325</v>
          </cell>
          <cell r="H798" t="str">
            <v>MM</v>
          </cell>
          <cell r="I798" t="str">
            <v>SL</v>
          </cell>
        </row>
        <row r="799">
          <cell r="C799" t="str">
            <v>30000713</v>
          </cell>
          <cell r="D799" t="str">
            <v>BLDG</v>
          </cell>
          <cell r="E799" t="str">
            <v>1997-02-20</v>
          </cell>
          <cell r="F799" t="str">
            <v>03TPA00602</v>
          </cell>
          <cell r="G799">
            <v>480</v>
          </cell>
          <cell r="H799" t="str">
            <v>MM</v>
          </cell>
          <cell r="I799" t="str">
            <v>SL</v>
          </cell>
        </row>
        <row r="800">
          <cell r="C800" t="str">
            <v>30000714</v>
          </cell>
          <cell r="D800" t="str">
            <v>BLDG</v>
          </cell>
          <cell r="E800" t="str">
            <v>1997-02-20</v>
          </cell>
          <cell r="F800" t="str">
            <v>03TPA00701</v>
          </cell>
          <cell r="G800">
            <v>480</v>
          </cell>
          <cell r="H800" t="str">
            <v>MM</v>
          </cell>
          <cell r="I800" t="str">
            <v>SL</v>
          </cell>
        </row>
        <row r="801">
          <cell r="C801" t="str">
            <v>30000715</v>
          </cell>
          <cell r="D801" t="str">
            <v>BLDG</v>
          </cell>
          <cell r="E801" t="str">
            <v>1997-02-20</v>
          </cell>
          <cell r="F801" t="str">
            <v>03TPA00702</v>
          </cell>
          <cell r="G801">
            <v>480</v>
          </cell>
          <cell r="H801" t="str">
            <v>MM</v>
          </cell>
          <cell r="I801" t="str">
            <v>SL</v>
          </cell>
        </row>
        <row r="802">
          <cell r="C802" t="str">
            <v>30000716</v>
          </cell>
          <cell r="D802" t="str">
            <v>BLDG</v>
          </cell>
          <cell r="E802" t="str">
            <v>1997-02-20</v>
          </cell>
          <cell r="F802" t="str">
            <v>03TPA00703</v>
          </cell>
          <cell r="G802">
            <v>480</v>
          </cell>
          <cell r="H802" t="str">
            <v>MM</v>
          </cell>
          <cell r="I802" t="str">
            <v>SL</v>
          </cell>
        </row>
        <row r="803">
          <cell r="C803" t="str">
            <v>30000717</v>
          </cell>
          <cell r="D803" t="str">
            <v>BLDG</v>
          </cell>
          <cell r="E803" t="str">
            <v>1997-02-20</v>
          </cell>
          <cell r="F803" t="str">
            <v>03TPA00704</v>
          </cell>
          <cell r="G803">
            <v>480</v>
          </cell>
          <cell r="H803" t="str">
            <v>MM</v>
          </cell>
          <cell r="I803" t="str">
            <v>SL</v>
          </cell>
        </row>
        <row r="804">
          <cell r="C804" t="str">
            <v>30000718</v>
          </cell>
          <cell r="D804" t="str">
            <v>BLDG</v>
          </cell>
          <cell r="E804" t="str">
            <v>1997-02-20</v>
          </cell>
          <cell r="F804" t="str">
            <v>03ORL00106</v>
          </cell>
          <cell r="G804">
            <v>480</v>
          </cell>
          <cell r="H804" t="str">
            <v>MM</v>
          </cell>
          <cell r="I804" t="str">
            <v>SL</v>
          </cell>
        </row>
        <row r="805">
          <cell r="C805" t="str">
            <v>30000719</v>
          </cell>
          <cell r="D805" t="str">
            <v>BLDG</v>
          </cell>
          <cell r="E805" t="str">
            <v>1997-02-20</v>
          </cell>
          <cell r="F805" t="str">
            <v>03BRC00401</v>
          </cell>
          <cell r="G805">
            <v>480</v>
          </cell>
          <cell r="H805" t="str">
            <v>MM</v>
          </cell>
          <cell r="I805" t="str">
            <v>SL</v>
          </cell>
        </row>
        <row r="806">
          <cell r="C806" t="str">
            <v>30000720</v>
          </cell>
          <cell r="D806" t="str">
            <v>LAND</v>
          </cell>
          <cell r="E806" t="str">
            <v>1997-02-04</v>
          </cell>
          <cell r="F806" t="str">
            <v>03BRC00301</v>
          </cell>
          <cell r="G806">
            <v>1</v>
          </cell>
          <cell r="H806" t="str">
            <v>MM</v>
          </cell>
          <cell r="I806" t="str">
            <v>SL</v>
          </cell>
        </row>
        <row r="807">
          <cell r="C807" t="str">
            <v>30000721</v>
          </cell>
          <cell r="D807" t="str">
            <v>BLDG</v>
          </cell>
          <cell r="E807" t="str">
            <v>1997-02-04</v>
          </cell>
          <cell r="F807" t="str">
            <v>03BRC00301</v>
          </cell>
          <cell r="G807">
            <v>312</v>
          </cell>
          <cell r="H807" t="str">
            <v>MM</v>
          </cell>
          <cell r="I807" t="str">
            <v>SL</v>
          </cell>
        </row>
        <row r="808">
          <cell r="C808" t="str">
            <v>30000722</v>
          </cell>
          <cell r="D808" t="str">
            <v>BLDG</v>
          </cell>
          <cell r="E808" t="str">
            <v>1997-02-20</v>
          </cell>
          <cell r="F808" t="str">
            <v>03CIN00901</v>
          </cell>
          <cell r="G808">
            <v>480</v>
          </cell>
          <cell r="H808" t="str">
            <v>MM</v>
          </cell>
          <cell r="I808" t="str">
            <v>SL</v>
          </cell>
        </row>
        <row r="809">
          <cell r="C809" t="str">
            <v>30000723</v>
          </cell>
          <cell r="D809" t="str">
            <v>LCC2</v>
          </cell>
          <cell r="E809" t="str">
            <v>1997-03-15</v>
          </cell>
          <cell r="F809" t="str">
            <v>03TPA00305</v>
          </cell>
          <cell r="G809">
            <v>24</v>
          </cell>
          <cell r="H809" t="str">
            <v>MM</v>
          </cell>
          <cell r="I809" t="str">
            <v>SL</v>
          </cell>
        </row>
        <row r="810">
          <cell r="C810" t="str">
            <v>30000724</v>
          </cell>
          <cell r="D810" t="str">
            <v>LCC2</v>
          </cell>
          <cell r="E810" t="str">
            <v>1997-03-15</v>
          </cell>
          <cell r="F810" t="str">
            <v>03TPA00112</v>
          </cell>
          <cell r="G810">
            <v>24</v>
          </cell>
          <cell r="H810" t="str">
            <v>MM</v>
          </cell>
          <cell r="I810" t="str">
            <v>SL</v>
          </cell>
        </row>
        <row r="811">
          <cell r="C811" t="str">
            <v>30000725</v>
          </cell>
          <cell r="D811" t="str">
            <v>LCC2</v>
          </cell>
          <cell r="E811" t="str">
            <v>1997-03-15</v>
          </cell>
          <cell r="F811" t="str">
            <v>03TPA00602</v>
          </cell>
          <cell r="G811">
            <v>24</v>
          </cell>
          <cell r="H811" t="str">
            <v>MM</v>
          </cell>
          <cell r="I811" t="str">
            <v>SL</v>
          </cell>
        </row>
        <row r="812">
          <cell r="C812" t="str">
            <v>30000726</v>
          </cell>
          <cell r="D812" t="str">
            <v>LCC2</v>
          </cell>
          <cell r="E812" t="str">
            <v>1997-03-15</v>
          </cell>
          <cell r="F812" t="str">
            <v>03TPA00602</v>
          </cell>
          <cell r="G812">
            <v>24</v>
          </cell>
          <cell r="H812" t="str">
            <v>MM</v>
          </cell>
          <cell r="I812" t="str">
            <v>SL</v>
          </cell>
        </row>
        <row r="813">
          <cell r="C813" t="str">
            <v>30000727</v>
          </cell>
          <cell r="D813" t="str">
            <v>LCC2</v>
          </cell>
          <cell r="E813" t="str">
            <v>1997-03-15</v>
          </cell>
          <cell r="F813" t="str">
            <v>03TPA00509</v>
          </cell>
          <cell r="G813">
            <v>24</v>
          </cell>
          <cell r="H813" t="str">
            <v>MM</v>
          </cell>
          <cell r="I813" t="str">
            <v>SL</v>
          </cell>
        </row>
        <row r="814">
          <cell r="C814" t="str">
            <v>30000728</v>
          </cell>
          <cell r="D814" t="str">
            <v>LSCOM</v>
          </cell>
          <cell r="E814" t="str">
            <v>1997-03-15</v>
          </cell>
          <cell r="F814" t="str">
            <v>03TPA00110</v>
          </cell>
          <cell r="G814">
            <v>24</v>
          </cell>
          <cell r="H814" t="str">
            <v>MM</v>
          </cell>
          <cell r="I814" t="str">
            <v>SL</v>
          </cell>
        </row>
        <row r="815">
          <cell r="C815" t="str">
            <v>30000729</v>
          </cell>
          <cell r="D815" t="str">
            <v>LSCOM</v>
          </cell>
          <cell r="E815" t="str">
            <v>1997-03-15</v>
          </cell>
          <cell r="F815" t="str">
            <v>03TPA00110</v>
          </cell>
          <cell r="G815">
            <v>24</v>
          </cell>
          <cell r="H815" t="str">
            <v>MM</v>
          </cell>
          <cell r="I815" t="str">
            <v>SL</v>
          </cell>
        </row>
        <row r="816">
          <cell r="C816" t="str">
            <v>30000730</v>
          </cell>
          <cell r="D816" t="str">
            <v>LSCOM</v>
          </cell>
          <cell r="E816" t="str">
            <v>1997-03-01</v>
          </cell>
          <cell r="F816" t="str">
            <v>03TPA00509</v>
          </cell>
          <cell r="G816">
            <v>12</v>
          </cell>
          <cell r="H816" t="str">
            <v>MM</v>
          </cell>
          <cell r="I816" t="str">
            <v>SL</v>
          </cell>
        </row>
        <row r="817">
          <cell r="C817" t="str">
            <v>30000731</v>
          </cell>
          <cell r="D817" t="str">
            <v>PURST</v>
          </cell>
          <cell r="E817" t="str">
            <v>1997-03-20</v>
          </cell>
          <cell r="F817" t="str">
            <v>03TUL00501</v>
          </cell>
          <cell r="G817">
            <v>480</v>
          </cell>
          <cell r="H817" t="str">
            <v>MM</v>
          </cell>
          <cell r="I817" t="str">
            <v>SL</v>
          </cell>
        </row>
        <row r="818">
          <cell r="C818" t="str">
            <v>30000732</v>
          </cell>
          <cell r="D818" t="str">
            <v>PURST</v>
          </cell>
          <cell r="E818" t="str">
            <v>1997-03-20</v>
          </cell>
          <cell r="F818" t="str">
            <v>03TPA00301</v>
          </cell>
          <cell r="G818">
            <v>480</v>
          </cell>
          <cell r="H818" t="str">
            <v>MM</v>
          </cell>
          <cell r="I818" t="str">
            <v>SL</v>
          </cell>
        </row>
        <row r="819">
          <cell r="C819" t="str">
            <v>30000733</v>
          </cell>
          <cell r="D819" t="str">
            <v>PURST</v>
          </cell>
          <cell r="E819" t="str">
            <v>1997-03-20</v>
          </cell>
          <cell r="F819" t="str">
            <v>03TPA00104</v>
          </cell>
          <cell r="G819">
            <v>480</v>
          </cell>
          <cell r="H819" t="str">
            <v>MM</v>
          </cell>
          <cell r="I819" t="str">
            <v>SL</v>
          </cell>
        </row>
        <row r="820">
          <cell r="C820" t="str">
            <v>30000734</v>
          </cell>
          <cell r="D820" t="str">
            <v>STDTI</v>
          </cell>
          <cell r="E820" t="str">
            <v>1997-03-20</v>
          </cell>
          <cell r="F820" t="str">
            <v>03TPA00104</v>
          </cell>
          <cell r="G820">
            <v>480</v>
          </cell>
          <cell r="H820" t="str">
            <v>MM</v>
          </cell>
          <cell r="I820" t="str">
            <v>SL</v>
          </cell>
        </row>
        <row r="821">
          <cell r="C821" t="str">
            <v>30000735</v>
          </cell>
          <cell r="D821" t="str">
            <v>PURST</v>
          </cell>
          <cell r="E821" t="str">
            <v>1997-03-20</v>
          </cell>
          <cell r="F821" t="str">
            <v>03TPA00107</v>
          </cell>
          <cell r="G821">
            <v>480</v>
          </cell>
          <cell r="H821" t="str">
            <v>MM</v>
          </cell>
          <cell r="I821" t="str">
            <v>SL</v>
          </cell>
        </row>
        <row r="822">
          <cell r="C822" t="str">
            <v>30000736</v>
          </cell>
          <cell r="D822" t="str">
            <v>PURST</v>
          </cell>
          <cell r="E822" t="str">
            <v>1997-03-20</v>
          </cell>
          <cell r="F822" t="str">
            <v>03TPA01008</v>
          </cell>
          <cell r="G822">
            <v>480</v>
          </cell>
          <cell r="H822" t="str">
            <v>MM</v>
          </cell>
          <cell r="I822" t="str">
            <v>SL</v>
          </cell>
        </row>
        <row r="823">
          <cell r="C823" t="str">
            <v>30000737</v>
          </cell>
          <cell r="D823" t="str">
            <v>PURST</v>
          </cell>
          <cell r="E823" t="str">
            <v>1997-03-20</v>
          </cell>
          <cell r="F823" t="str">
            <v>03TPA00110</v>
          </cell>
          <cell r="G823">
            <v>480</v>
          </cell>
          <cell r="H823" t="str">
            <v>MM</v>
          </cell>
          <cell r="I823" t="str">
            <v>SL</v>
          </cell>
        </row>
        <row r="824">
          <cell r="C824" t="str">
            <v>30000738</v>
          </cell>
          <cell r="D824" t="str">
            <v>STDTI</v>
          </cell>
          <cell r="E824" t="str">
            <v>1997-03-20</v>
          </cell>
          <cell r="F824" t="str">
            <v>03TPA00110</v>
          </cell>
          <cell r="G824">
            <v>480</v>
          </cell>
          <cell r="H824" t="str">
            <v>MM</v>
          </cell>
          <cell r="I824" t="str">
            <v>SL</v>
          </cell>
        </row>
        <row r="825">
          <cell r="C825" t="str">
            <v>30000739</v>
          </cell>
          <cell r="D825" t="str">
            <v>PURST</v>
          </cell>
          <cell r="E825" t="str">
            <v>1997-03-20</v>
          </cell>
          <cell r="F825" t="str">
            <v>03TPA00112</v>
          </cell>
          <cell r="G825">
            <v>480</v>
          </cell>
          <cell r="H825" t="str">
            <v>MM</v>
          </cell>
          <cell r="I825" t="str">
            <v>SL</v>
          </cell>
        </row>
        <row r="826">
          <cell r="C826" t="str">
            <v>30000740</v>
          </cell>
          <cell r="D826" t="str">
            <v>STDTI</v>
          </cell>
          <cell r="E826" t="str">
            <v>1997-03-20</v>
          </cell>
          <cell r="F826" t="str">
            <v>03TPA00112</v>
          </cell>
          <cell r="G826">
            <v>480</v>
          </cell>
          <cell r="H826" t="str">
            <v>MM</v>
          </cell>
          <cell r="I826" t="str">
            <v>SL</v>
          </cell>
        </row>
        <row r="827">
          <cell r="C827" t="str">
            <v>30000741</v>
          </cell>
          <cell r="D827" t="str">
            <v>PURST</v>
          </cell>
          <cell r="E827" t="str">
            <v>1997-03-20</v>
          </cell>
          <cell r="F827" t="str">
            <v>03TPA00113</v>
          </cell>
          <cell r="G827">
            <v>480</v>
          </cell>
          <cell r="H827" t="str">
            <v>MM</v>
          </cell>
          <cell r="I827" t="str">
            <v>SL</v>
          </cell>
        </row>
        <row r="828">
          <cell r="C828" t="str">
            <v>30000742</v>
          </cell>
          <cell r="D828" t="str">
            <v>PURST</v>
          </cell>
          <cell r="E828" t="str">
            <v>1997-03-20</v>
          </cell>
          <cell r="F828" t="str">
            <v>03TPA00114</v>
          </cell>
          <cell r="G828">
            <v>480</v>
          </cell>
          <cell r="H828" t="str">
            <v>MM</v>
          </cell>
          <cell r="I828" t="str">
            <v>SL</v>
          </cell>
        </row>
        <row r="829">
          <cell r="C829" t="str">
            <v>30000743</v>
          </cell>
          <cell r="D829" t="str">
            <v>STDTI</v>
          </cell>
          <cell r="E829" t="str">
            <v>1997-03-20</v>
          </cell>
          <cell r="F829" t="str">
            <v>03TPA00509</v>
          </cell>
          <cell r="G829">
            <v>480</v>
          </cell>
          <cell r="H829" t="str">
            <v>MM</v>
          </cell>
          <cell r="I829" t="str">
            <v>SL</v>
          </cell>
        </row>
        <row r="830">
          <cell r="C830" t="str">
            <v>30000744</v>
          </cell>
          <cell r="D830" t="str">
            <v>STDTI</v>
          </cell>
          <cell r="E830" t="str">
            <v>1997-03-20</v>
          </cell>
          <cell r="F830" t="str">
            <v>03TPA00512</v>
          </cell>
          <cell r="G830">
            <v>480</v>
          </cell>
          <cell r="H830" t="str">
            <v>MM</v>
          </cell>
          <cell r="I830" t="str">
            <v>SL</v>
          </cell>
        </row>
        <row r="831">
          <cell r="C831" t="str">
            <v>30000745</v>
          </cell>
          <cell r="D831" t="str">
            <v>PURST</v>
          </cell>
          <cell r="E831" t="str">
            <v>1997-03-20</v>
          </cell>
          <cell r="F831" t="str">
            <v>03TPA00602</v>
          </cell>
          <cell r="G831">
            <v>480</v>
          </cell>
          <cell r="H831" t="str">
            <v>MM</v>
          </cell>
          <cell r="I831" t="str">
            <v>SL</v>
          </cell>
        </row>
        <row r="832">
          <cell r="C832" t="str">
            <v>30000746</v>
          </cell>
          <cell r="D832" t="str">
            <v>PURST</v>
          </cell>
          <cell r="E832" t="str">
            <v>1997-03-20</v>
          </cell>
          <cell r="F832" t="str">
            <v>03TPA00702</v>
          </cell>
          <cell r="G832">
            <v>480</v>
          </cell>
          <cell r="H832" t="str">
            <v>MM</v>
          </cell>
          <cell r="I832" t="str">
            <v>SL</v>
          </cell>
        </row>
        <row r="833">
          <cell r="C833" t="str">
            <v>30000747</v>
          </cell>
          <cell r="D833" t="str">
            <v>STDTI</v>
          </cell>
          <cell r="E833" t="str">
            <v>1997-03-20</v>
          </cell>
          <cell r="F833" t="str">
            <v>03TPA00702</v>
          </cell>
          <cell r="G833">
            <v>480</v>
          </cell>
          <cell r="H833" t="str">
            <v>MM</v>
          </cell>
          <cell r="I833" t="str">
            <v>SL</v>
          </cell>
        </row>
        <row r="834">
          <cell r="C834" t="str">
            <v>30000748</v>
          </cell>
          <cell r="D834" t="str">
            <v>PURST</v>
          </cell>
          <cell r="E834" t="str">
            <v>1997-03-20</v>
          </cell>
          <cell r="F834" t="str">
            <v>03ORL00106</v>
          </cell>
          <cell r="G834">
            <v>480</v>
          </cell>
          <cell r="H834" t="str">
            <v>MM</v>
          </cell>
          <cell r="I834" t="str">
            <v>SL</v>
          </cell>
        </row>
        <row r="835">
          <cell r="C835" t="str">
            <v>30000749</v>
          </cell>
          <cell r="D835" t="str">
            <v>BLDG</v>
          </cell>
          <cell r="E835" t="str">
            <v>1997-03-20</v>
          </cell>
          <cell r="F835" t="str">
            <v>03BRC00301</v>
          </cell>
          <cell r="G835">
            <v>480</v>
          </cell>
          <cell r="H835" t="str">
            <v>MM</v>
          </cell>
          <cell r="I835" t="str">
            <v>SL</v>
          </cell>
        </row>
        <row r="836">
          <cell r="C836" t="str">
            <v>30000750</v>
          </cell>
          <cell r="D836" t="str">
            <v>PURST</v>
          </cell>
          <cell r="E836" t="str">
            <v>1997-03-20</v>
          </cell>
          <cell r="F836" t="str">
            <v>03BRC00301</v>
          </cell>
          <cell r="G836">
            <v>480</v>
          </cell>
          <cell r="H836" t="str">
            <v>MM</v>
          </cell>
          <cell r="I836" t="str">
            <v>SL</v>
          </cell>
        </row>
        <row r="837">
          <cell r="C837" t="str">
            <v>30000751</v>
          </cell>
          <cell r="D837" t="str">
            <v>LSCOM</v>
          </cell>
          <cell r="E837" t="str">
            <v>1997-04-01</v>
          </cell>
          <cell r="F837" t="str">
            <v>03TPA00515</v>
          </cell>
          <cell r="G837">
            <v>24</v>
          </cell>
          <cell r="H837" t="str">
            <v>MM</v>
          </cell>
          <cell r="I837" t="str">
            <v>SL</v>
          </cell>
        </row>
        <row r="838">
          <cell r="C838" t="str">
            <v>30000752</v>
          </cell>
          <cell r="D838" t="str">
            <v>LCC2</v>
          </cell>
          <cell r="E838" t="str">
            <v>1997-04-15</v>
          </cell>
          <cell r="F838" t="str">
            <v>03TPA00301</v>
          </cell>
          <cell r="G838">
            <v>24</v>
          </cell>
          <cell r="H838" t="str">
            <v>MM</v>
          </cell>
          <cell r="I838" t="str">
            <v>SL</v>
          </cell>
        </row>
        <row r="839">
          <cell r="C839" t="str">
            <v>30000753</v>
          </cell>
          <cell r="D839" t="str">
            <v>LCC2</v>
          </cell>
          <cell r="E839" t="str">
            <v>1997-04-15</v>
          </cell>
          <cell r="F839" t="str">
            <v>03TPA00110</v>
          </cell>
          <cell r="G839">
            <v>24</v>
          </cell>
          <cell r="H839" t="str">
            <v>MM</v>
          </cell>
          <cell r="I839" t="str">
            <v>SL</v>
          </cell>
        </row>
        <row r="840">
          <cell r="C840" t="str">
            <v>30000754</v>
          </cell>
          <cell r="D840" t="str">
            <v>LCC2</v>
          </cell>
          <cell r="E840" t="str">
            <v>1997-04-15</v>
          </cell>
          <cell r="F840" t="str">
            <v>03TPA00112</v>
          </cell>
          <cell r="G840">
            <v>24</v>
          </cell>
          <cell r="H840" t="str">
            <v>MM</v>
          </cell>
          <cell r="I840" t="str">
            <v>SL</v>
          </cell>
        </row>
        <row r="841">
          <cell r="C841" t="str">
            <v>30000755</v>
          </cell>
          <cell r="D841" t="str">
            <v>LCC2</v>
          </cell>
          <cell r="E841" t="str">
            <v>1997-04-15</v>
          </cell>
          <cell r="F841" t="str">
            <v>03ORL00106</v>
          </cell>
          <cell r="G841">
            <v>24</v>
          </cell>
          <cell r="H841" t="str">
            <v>MM</v>
          </cell>
          <cell r="I841" t="str">
            <v>SL</v>
          </cell>
        </row>
        <row r="842">
          <cell r="C842" t="str">
            <v>30000756</v>
          </cell>
          <cell r="D842" t="str">
            <v>BLDG</v>
          </cell>
          <cell r="E842" t="str">
            <v>1997-02-20</v>
          </cell>
          <cell r="F842" t="str">
            <v>03TPA00107</v>
          </cell>
          <cell r="G842">
            <v>480</v>
          </cell>
          <cell r="H842" t="str">
            <v>MM</v>
          </cell>
          <cell r="I842" t="str">
            <v>SL</v>
          </cell>
        </row>
        <row r="843">
          <cell r="C843" t="str">
            <v>30000757</v>
          </cell>
          <cell r="D843" t="str">
            <v>PURST</v>
          </cell>
          <cell r="E843" t="str">
            <v>1996-09-20</v>
          </cell>
          <cell r="F843" t="str">
            <v>03ORL00106</v>
          </cell>
          <cell r="G843">
            <v>480</v>
          </cell>
          <cell r="H843" t="str">
            <v>MM</v>
          </cell>
          <cell r="I843" t="str">
            <v>SL</v>
          </cell>
        </row>
        <row r="844">
          <cell r="C844" t="str">
            <v>30000758</v>
          </cell>
          <cell r="D844" t="str">
            <v>PURST</v>
          </cell>
          <cell r="E844" t="str">
            <v>1996-09-20</v>
          </cell>
          <cell r="F844" t="str">
            <v>03BRC00401</v>
          </cell>
          <cell r="G844">
            <v>480</v>
          </cell>
          <cell r="H844" t="str">
            <v>MM</v>
          </cell>
          <cell r="I844" t="str">
            <v>SL</v>
          </cell>
        </row>
        <row r="845">
          <cell r="C845" t="str">
            <v>30000759</v>
          </cell>
          <cell r="D845" t="str">
            <v>LSCOM</v>
          </cell>
          <cell r="E845" t="str">
            <v>1996-09-01</v>
          </cell>
          <cell r="F845" t="str">
            <v>03TPA00806</v>
          </cell>
          <cell r="G845">
            <v>12</v>
          </cell>
          <cell r="H845" t="str">
            <v>MM</v>
          </cell>
          <cell r="I845" t="str">
            <v>SL</v>
          </cell>
        </row>
        <row r="846">
          <cell r="C846" t="str">
            <v>30000760</v>
          </cell>
          <cell r="D846" t="str">
            <v>LCC1</v>
          </cell>
          <cell r="E846" t="str">
            <v>1996-12-01</v>
          </cell>
          <cell r="F846" t="str">
            <v>03TPA00803</v>
          </cell>
          <cell r="G846">
            <v>36</v>
          </cell>
          <cell r="H846" t="str">
            <v>MM</v>
          </cell>
          <cell r="I846" t="str">
            <v>SL</v>
          </cell>
        </row>
        <row r="847">
          <cell r="C847" t="str">
            <v>30000761</v>
          </cell>
          <cell r="D847" t="str">
            <v>LCC1</v>
          </cell>
          <cell r="E847" t="str">
            <v>1996-12-01</v>
          </cell>
          <cell r="F847" t="str">
            <v>03TPA00803</v>
          </cell>
          <cell r="G847">
            <v>36</v>
          </cell>
          <cell r="H847" t="str">
            <v>MM</v>
          </cell>
          <cell r="I847" t="str">
            <v>SL</v>
          </cell>
        </row>
        <row r="848">
          <cell r="C848" t="str">
            <v>30000762</v>
          </cell>
          <cell r="D848" t="str">
            <v>LCC1</v>
          </cell>
          <cell r="E848" t="str">
            <v>1996-10-01</v>
          </cell>
          <cell r="F848" t="str">
            <v>03TPA00104</v>
          </cell>
          <cell r="G848">
            <v>27</v>
          </cell>
          <cell r="H848" t="str">
            <v>MM</v>
          </cell>
          <cell r="I848" t="str">
            <v>SL</v>
          </cell>
        </row>
        <row r="849">
          <cell r="C849" t="str">
            <v>30000763</v>
          </cell>
          <cell r="D849" t="str">
            <v>LCC1</v>
          </cell>
          <cell r="E849" t="str">
            <v>1996-10-01</v>
          </cell>
          <cell r="F849" t="str">
            <v>03TPA00104</v>
          </cell>
          <cell r="G849">
            <v>27</v>
          </cell>
          <cell r="H849" t="str">
            <v>MM</v>
          </cell>
          <cell r="I849" t="str">
            <v>SL</v>
          </cell>
        </row>
        <row r="850">
          <cell r="C850" t="str">
            <v>30000764</v>
          </cell>
          <cell r="D850" t="str">
            <v>LCC1</v>
          </cell>
          <cell r="E850" t="str">
            <v>1996-10-01</v>
          </cell>
          <cell r="F850" t="str">
            <v>03TPA00110</v>
          </cell>
          <cell r="G850">
            <v>55</v>
          </cell>
          <cell r="H850" t="str">
            <v>MM</v>
          </cell>
          <cell r="I850" t="str">
            <v>SL</v>
          </cell>
        </row>
        <row r="851">
          <cell r="C851" t="str">
            <v>30000765</v>
          </cell>
          <cell r="D851" t="str">
            <v>LCC1</v>
          </cell>
          <cell r="E851" t="str">
            <v>1996-10-01</v>
          </cell>
          <cell r="F851" t="str">
            <v>03TPA00509</v>
          </cell>
          <cell r="G851">
            <v>27</v>
          </cell>
          <cell r="H851" t="str">
            <v>MM</v>
          </cell>
          <cell r="I851" t="str">
            <v>SL</v>
          </cell>
        </row>
        <row r="852">
          <cell r="C852" t="str">
            <v>30000766</v>
          </cell>
          <cell r="D852" t="str">
            <v>LCC2</v>
          </cell>
          <cell r="E852" t="str">
            <v>1996-10-01</v>
          </cell>
          <cell r="F852" t="str">
            <v>03TPA00110</v>
          </cell>
          <cell r="G852">
            <v>24</v>
          </cell>
          <cell r="H852" t="str">
            <v>MM</v>
          </cell>
          <cell r="I852" t="str">
            <v>SL</v>
          </cell>
        </row>
        <row r="853">
          <cell r="C853" t="str">
            <v>30000767</v>
          </cell>
          <cell r="D853" t="str">
            <v>LSCOM</v>
          </cell>
          <cell r="E853" t="str">
            <v>1996-11-01</v>
          </cell>
          <cell r="F853" t="str">
            <v>03TPA00510</v>
          </cell>
          <cell r="G853">
            <v>36</v>
          </cell>
          <cell r="H853" t="str">
            <v>MM</v>
          </cell>
          <cell r="I853" t="str">
            <v>SL</v>
          </cell>
        </row>
        <row r="854">
          <cell r="C854" t="str">
            <v>30000768</v>
          </cell>
          <cell r="D854" t="str">
            <v>LCC2</v>
          </cell>
          <cell r="E854" t="str">
            <v>1996-11-15</v>
          </cell>
          <cell r="F854" t="str">
            <v>03TPA00107</v>
          </cell>
          <cell r="G854">
            <v>24</v>
          </cell>
          <cell r="H854" t="str">
            <v>MM</v>
          </cell>
          <cell r="I854" t="str">
            <v>SL</v>
          </cell>
        </row>
        <row r="855">
          <cell r="C855" t="str">
            <v>30000769</v>
          </cell>
          <cell r="D855" t="str">
            <v>LCC2</v>
          </cell>
          <cell r="E855" t="str">
            <v>1996-11-15</v>
          </cell>
          <cell r="F855" t="str">
            <v>03TPA00113</v>
          </cell>
          <cell r="G855">
            <v>24</v>
          </cell>
          <cell r="H855" t="str">
            <v>MM</v>
          </cell>
          <cell r="I855" t="str">
            <v>SL</v>
          </cell>
        </row>
        <row r="856">
          <cell r="C856" t="str">
            <v>30000770</v>
          </cell>
          <cell r="D856" t="str">
            <v>LCC2</v>
          </cell>
          <cell r="E856" t="str">
            <v>1996-11-15</v>
          </cell>
          <cell r="F856" t="str">
            <v>03TPA00104</v>
          </cell>
          <cell r="G856">
            <v>24</v>
          </cell>
          <cell r="H856" t="str">
            <v>MM</v>
          </cell>
          <cell r="I856" t="str">
            <v>SL</v>
          </cell>
        </row>
        <row r="857">
          <cell r="C857" t="str">
            <v>30000771</v>
          </cell>
          <cell r="D857" t="str">
            <v>LCC2</v>
          </cell>
          <cell r="E857" t="str">
            <v>1996-11-15</v>
          </cell>
          <cell r="F857" t="str">
            <v>03TPA00110</v>
          </cell>
          <cell r="G857">
            <v>24</v>
          </cell>
          <cell r="H857" t="str">
            <v>MM</v>
          </cell>
          <cell r="I857" t="str">
            <v>SL</v>
          </cell>
        </row>
        <row r="858">
          <cell r="C858" t="str">
            <v>30000772</v>
          </cell>
          <cell r="D858" t="str">
            <v>LCC2</v>
          </cell>
          <cell r="E858" t="str">
            <v>1996-11-15</v>
          </cell>
          <cell r="F858" t="str">
            <v>03TPA00509</v>
          </cell>
          <cell r="G858">
            <v>24</v>
          </cell>
          <cell r="H858" t="str">
            <v>MM</v>
          </cell>
          <cell r="I858" t="str">
            <v>SL</v>
          </cell>
        </row>
        <row r="859">
          <cell r="C859" t="str">
            <v>30000773</v>
          </cell>
          <cell r="D859" t="str">
            <v>LSCOM</v>
          </cell>
          <cell r="E859" t="str">
            <v>1996-08-01</v>
          </cell>
          <cell r="F859" t="str">
            <v>03TPA00301</v>
          </cell>
          <cell r="G859">
            <v>24</v>
          </cell>
          <cell r="H859" t="str">
            <v>MM</v>
          </cell>
          <cell r="I859" t="str">
            <v>SL</v>
          </cell>
        </row>
        <row r="860">
          <cell r="C860" t="str">
            <v>30000774</v>
          </cell>
          <cell r="D860" t="str">
            <v>LSCOM</v>
          </cell>
          <cell r="E860" t="str">
            <v>1996-12-01</v>
          </cell>
          <cell r="F860" t="str">
            <v>03TPA00803</v>
          </cell>
          <cell r="G860">
            <v>36</v>
          </cell>
          <cell r="H860" t="str">
            <v>MM</v>
          </cell>
          <cell r="I860" t="str">
            <v>SL</v>
          </cell>
        </row>
        <row r="861">
          <cell r="C861" t="str">
            <v>30000775</v>
          </cell>
          <cell r="D861" t="str">
            <v>LSCOM</v>
          </cell>
          <cell r="E861" t="str">
            <v>1996-12-01</v>
          </cell>
          <cell r="F861" t="str">
            <v>03TPA00104</v>
          </cell>
          <cell r="G861">
            <v>24</v>
          </cell>
          <cell r="H861" t="str">
            <v>MM</v>
          </cell>
          <cell r="I861" t="str">
            <v>SL</v>
          </cell>
        </row>
        <row r="862">
          <cell r="C862" t="str">
            <v>30000776</v>
          </cell>
          <cell r="D862" t="str">
            <v>LSCOM</v>
          </cell>
          <cell r="E862" t="str">
            <v>1996-11-01</v>
          </cell>
          <cell r="F862" t="str">
            <v>03TPA00112</v>
          </cell>
          <cell r="G862">
            <v>1</v>
          </cell>
          <cell r="H862" t="str">
            <v>MM</v>
          </cell>
          <cell r="I862" t="str">
            <v>SL</v>
          </cell>
        </row>
        <row r="863">
          <cell r="C863" t="str">
            <v>30000777</v>
          </cell>
          <cell r="D863" t="str">
            <v>LCC2</v>
          </cell>
          <cell r="E863" t="str">
            <v>1996-12-15</v>
          </cell>
          <cell r="F863" t="str">
            <v>03TPA00702</v>
          </cell>
          <cell r="G863">
            <v>24</v>
          </cell>
          <cell r="H863" t="str">
            <v>MM</v>
          </cell>
          <cell r="I863" t="str">
            <v>SL</v>
          </cell>
        </row>
        <row r="864">
          <cell r="C864" t="str">
            <v>30000778</v>
          </cell>
          <cell r="D864" t="str">
            <v>LCC2</v>
          </cell>
          <cell r="E864" t="str">
            <v>1996-12-15</v>
          </cell>
          <cell r="F864" t="str">
            <v>03TPA00112</v>
          </cell>
          <cell r="G864">
            <v>24</v>
          </cell>
          <cell r="H864" t="str">
            <v>MM</v>
          </cell>
          <cell r="I864" t="str">
            <v>SL</v>
          </cell>
        </row>
        <row r="865">
          <cell r="C865" t="str">
            <v>30000779</v>
          </cell>
          <cell r="D865" t="str">
            <v>STDTI</v>
          </cell>
          <cell r="E865" t="str">
            <v>1996-12-20</v>
          </cell>
          <cell r="F865" t="str">
            <v>03TPA00806</v>
          </cell>
          <cell r="G865">
            <v>480</v>
          </cell>
          <cell r="H865" t="str">
            <v>MM</v>
          </cell>
          <cell r="I865" t="str">
            <v>SL</v>
          </cell>
        </row>
        <row r="866">
          <cell r="C866" t="str">
            <v>30000780</v>
          </cell>
          <cell r="D866" t="str">
            <v>STDTI</v>
          </cell>
          <cell r="E866" t="str">
            <v>1996-12-20</v>
          </cell>
          <cell r="F866" t="str">
            <v>03TPA00803</v>
          </cell>
          <cell r="G866">
            <v>480</v>
          </cell>
          <cell r="H866" t="str">
            <v>MM</v>
          </cell>
          <cell r="I866" t="str">
            <v>SL</v>
          </cell>
        </row>
        <row r="867">
          <cell r="C867" t="str">
            <v>30000781</v>
          </cell>
          <cell r="D867" t="str">
            <v>PURST</v>
          </cell>
          <cell r="E867" t="str">
            <v>1996-12-20</v>
          </cell>
          <cell r="F867" t="str">
            <v>03TPA00106</v>
          </cell>
          <cell r="G867">
            <v>480</v>
          </cell>
          <cell r="H867" t="str">
            <v>MM</v>
          </cell>
          <cell r="I867" t="str">
            <v>SL</v>
          </cell>
        </row>
        <row r="868">
          <cell r="C868" t="str">
            <v>30000782</v>
          </cell>
          <cell r="D868" t="str">
            <v>PURST</v>
          </cell>
          <cell r="E868" t="str">
            <v>1996-12-20</v>
          </cell>
          <cell r="F868" t="str">
            <v>03TPA00301</v>
          </cell>
          <cell r="G868">
            <v>480</v>
          </cell>
          <cell r="H868" t="str">
            <v>MM</v>
          </cell>
          <cell r="I868" t="str">
            <v>SL</v>
          </cell>
        </row>
        <row r="869">
          <cell r="C869" t="str">
            <v>30000783</v>
          </cell>
          <cell r="D869" t="str">
            <v>STDTI</v>
          </cell>
          <cell r="E869" t="str">
            <v>1996-12-20</v>
          </cell>
          <cell r="F869" t="str">
            <v>03TPA00301</v>
          </cell>
          <cell r="G869">
            <v>480</v>
          </cell>
          <cell r="H869" t="str">
            <v>MM</v>
          </cell>
          <cell r="I869" t="str">
            <v>SL</v>
          </cell>
        </row>
        <row r="870">
          <cell r="C870" t="str">
            <v>30000784</v>
          </cell>
          <cell r="D870" t="str">
            <v>PURST</v>
          </cell>
          <cell r="E870" t="str">
            <v>1996-12-20</v>
          </cell>
          <cell r="F870" t="str">
            <v>03TPA00104</v>
          </cell>
          <cell r="G870">
            <v>480</v>
          </cell>
          <cell r="H870" t="str">
            <v>MM</v>
          </cell>
          <cell r="I870" t="str">
            <v>SL</v>
          </cell>
        </row>
        <row r="871">
          <cell r="C871" t="str">
            <v>30000785</v>
          </cell>
          <cell r="D871" t="str">
            <v>STDTI</v>
          </cell>
          <cell r="E871" t="str">
            <v>1996-12-20</v>
          </cell>
          <cell r="F871" t="str">
            <v>03TPA00104</v>
          </cell>
          <cell r="G871">
            <v>480</v>
          </cell>
          <cell r="H871" t="str">
            <v>MM</v>
          </cell>
          <cell r="I871" t="str">
            <v>SL</v>
          </cell>
        </row>
        <row r="872">
          <cell r="C872" t="str">
            <v>30000786</v>
          </cell>
          <cell r="D872" t="str">
            <v>PURST</v>
          </cell>
          <cell r="E872" t="str">
            <v>1996-12-20</v>
          </cell>
          <cell r="F872" t="str">
            <v>03TPA00107</v>
          </cell>
          <cell r="G872">
            <v>480</v>
          </cell>
          <cell r="H872" t="str">
            <v>MM</v>
          </cell>
          <cell r="I872" t="str">
            <v>SL</v>
          </cell>
        </row>
        <row r="873">
          <cell r="C873" t="str">
            <v>30000787</v>
          </cell>
          <cell r="D873" t="str">
            <v>PURST</v>
          </cell>
          <cell r="E873" t="str">
            <v>1996-12-20</v>
          </cell>
          <cell r="F873" t="str">
            <v>03TPA01008</v>
          </cell>
          <cell r="G873">
            <v>480</v>
          </cell>
          <cell r="H873" t="str">
            <v>MM</v>
          </cell>
          <cell r="I873" t="str">
            <v>SL</v>
          </cell>
        </row>
        <row r="874">
          <cell r="C874" t="str">
            <v>30000788</v>
          </cell>
          <cell r="D874" t="str">
            <v>STDTI</v>
          </cell>
          <cell r="E874" t="str">
            <v>1996-12-20</v>
          </cell>
          <cell r="F874" t="str">
            <v>03TPA00110</v>
          </cell>
          <cell r="G874">
            <v>480</v>
          </cell>
          <cell r="H874" t="str">
            <v>MM</v>
          </cell>
          <cell r="I874" t="str">
            <v>SL</v>
          </cell>
        </row>
        <row r="875">
          <cell r="C875" t="str">
            <v>30000789</v>
          </cell>
          <cell r="D875" t="str">
            <v>PURST</v>
          </cell>
          <cell r="E875" t="str">
            <v>1996-12-20</v>
          </cell>
          <cell r="F875" t="str">
            <v>03TPA00113</v>
          </cell>
          <cell r="G875">
            <v>480</v>
          </cell>
          <cell r="H875" t="str">
            <v>MM</v>
          </cell>
          <cell r="I875" t="str">
            <v>SL</v>
          </cell>
        </row>
        <row r="876">
          <cell r="C876" t="str">
            <v>30000790</v>
          </cell>
          <cell r="D876" t="str">
            <v>PURST</v>
          </cell>
          <cell r="E876" t="str">
            <v>1996-12-20</v>
          </cell>
          <cell r="F876" t="str">
            <v>03TPA00114</v>
          </cell>
          <cell r="G876">
            <v>480</v>
          </cell>
          <cell r="H876" t="str">
            <v>MM</v>
          </cell>
          <cell r="I876" t="str">
            <v>SL</v>
          </cell>
        </row>
        <row r="877">
          <cell r="C877" t="str">
            <v>30000791</v>
          </cell>
          <cell r="D877" t="str">
            <v>STDTI</v>
          </cell>
          <cell r="E877" t="str">
            <v>1996-12-20</v>
          </cell>
          <cell r="F877" t="str">
            <v>03TPA00114</v>
          </cell>
          <cell r="G877">
            <v>480</v>
          </cell>
          <cell r="H877" t="str">
            <v>MM</v>
          </cell>
          <cell r="I877" t="str">
            <v>SL</v>
          </cell>
        </row>
        <row r="878">
          <cell r="C878" t="str">
            <v>30000792</v>
          </cell>
          <cell r="D878" t="str">
            <v>PURST</v>
          </cell>
          <cell r="E878" t="str">
            <v>1996-12-20</v>
          </cell>
          <cell r="F878" t="str">
            <v>03TPA00509</v>
          </cell>
          <cell r="G878">
            <v>480</v>
          </cell>
          <cell r="H878" t="str">
            <v>MM</v>
          </cell>
          <cell r="I878" t="str">
            <v>SL</v>
          </cell>
        </row>
        <row r="879">
          <cell r="C879" t="str">
            <v>30000793</v>
          </cell>
          <cell r="D879" t="str">
            <v>STDTI</v>
          </cell>
          <cell r="E879" t="str">
            <v>1996-12-20</v>
          </cell>
          <cell r="F879" t="str">
            <v>03TPA00509</v>
          </cell>
          <cell r="G879">
            <v>480</v>
          </cell>
          <cell r="H879" t="str">
            <v>MM</v>
          </cell>
          <cell r="I879" t="str">
            <v>SL</v>
          </cell>
        </row>
        <row r="880">
          <cell r="C880" t="str">
            <v>30000794</v>
          </cell>
          <cell r="D880" t="str">
            <v>STDTI</v>
          </cell>
          <cell r="E880" t="str">
            <v>1996-12-20</v>
          </cell>
          <cell r="F880" t="str">
            <v>03TPA00513</v>
          </cell>
          <cell r="G880">
            <v>480</v>
          </cell>
          <cell r="H880" t="str">
            <v>MM</v>
          </cell>
          <cell r="I880" t="str">
            <v>SL</v>
          </cell>
        </row>
        <row r="881">
          <cell r="C881" t="str">
            <v>30000795</v>
          </cell>
          <cell r="D881" t="str">
            <v>PURST</v>
          </cell>
          <cell r="E881" t="str">
            <v>1996-12-20</v>
          </cell>
          <cell r="F881" t="str">
            <v>03TPA00602</v>
          </cell>
          <cell r="G881">
            <v>480</v>
          </cell>
          <cell r="H881" t="str">
            <v>MM</v>
          </cell>
          <cell r="I881" t="str">
            <v>SL</v>
          </cell>
        </row>
        <row r="882">
          <cell r="C882" t="str">
            <v>30000796</v>
          </cell>
          <cell r="D882" t="str">
            <v>PURST</v>
          </cell>
          <cell r="E882" t="str">
            <v>1996-12-20</v>
          </cell>
          <cell r="F882" t="str">
            <v>03TPA00702</v>
          </cell>
          <cell r="G882">
            <v>480</v>
          </cell>
          <cell r="H882" t="str">
            <v>MM</v>
          </cell>
          <cell r="I882" t="str">
            <v>SL</v>
          </cell>
        </row>
        <row r="883">
          <cell r="C883" t="str">
            <v>30000797</v>
          </cell>
          <cell r="D883" t="str">
            <v>STDTI</v>
          </cell>
          <cell r="E883" t="str">
            <v>1996-12-20</v>
          </cell>
          <cell r="F883" t="str">
            <v>03TPA00702</v>
          </cell>
          <cell r="G883">
            <v>480</v>
          </cell>
          <cell r="H883" t="str">
            <v>MM</v>
          </cell>
          <cell r="I883" t="str">
            <v>SL</v>
          </cell>
        </row>
        <row r="884">
          <cell r="C884" t="str">
            <v>30000798</v>
          </cell>
          <cell r="D884" t="str">
            <v>LSCOM</v>
          </cell>
          <cell r="E884" t="str">
            <v>1996-12-09</v>
          </cell>
          <cell r="F884" t="str">
            <v>03TPA00509</v>
          </cell>
          <cell r="G884">
            <v>36</v>
          </cell>
          <cell r="H884" t="str">
            <v>MM</v>
          </cell>
          <cell r="I884" t="str">
            <v>SL</v>
          </cell>
        </row>
        <row r="885">
          <cell r="C885" t="str">
            <v>30000799</v>
          </cell>
          <cell r="D885" t="str">
            <v>LSCOM</v>
          </cell>
          <cell r="E885" t="str">
            <v>1996-12-30</v>
          </cell>
          <cell r="F885" t="str">
            <v>03TPA00512</v>
          </cell>
          <cell r="G885">
            <v>36</v>
          </cell>
          <cell r="H885" t="str">
            <v>MM</v>
          </cell>
          <cell r="I885" t="str">
            <v>SL</v>
          </cell>
        </row>
        <row r="886">
          <cell r="C886" t="str">
            <v>30000800</v>
          </cell>
          <cell r="D886" t="str">
            <v>LCC2</v>
          </cell>
          <cell r="E886" t="str">
            <v>1997-01-15</v>
          </cell>
          <cell r="F886" t="str">
            <v>03TPA00701</v>
          </cell>
          <cell r="G886">
            <v>24</v>
          </cell>
          <cell r="H886" t="str">
            <v>MM</v>
          </cell>
          <cell r="I886" t="str">
            <v>SL</v>
          </cell>
        </row>
        <row r="887">
          <cell r="C887" t="str">
            <v>30000801</v>
          </cell>
          <cell r="D887" t="str">
            <v>LCC2</v>
          </cell>
          <cell r="E887" t="str">
            <v>1997-01-15</v>
          </cell>
          <cell r="F887" t="str">
            <v>03TPA00301</v>
          </cell>
          <cell r="G887">
            <v>24</v>
          </cell>
          <cell r="H887" t="str">
            <v>MM</v>
          </cell>
          <cell r="I887" t="str">
            <v>SL</v>
          </cell>
        </row>
        <row r="888">
          <cell r="C888" t="str">
            <v>30000802</v>
          </cell>
          <cell r="D888" t="str">
            <v>LAND</v>
          </cell>
          <cell r="E888" t="str">
            <v>1996-11-22</v>
          </cell>
          <cell r="F888" t="str">
            <v>03DAL01791</v>
          </cell>
          <cell r="G888">
            <v>1</v>
          </cell>
          <cell r="H888" t="str">
            <v>MM</v>
          </cell>
          <cell r="I888" t="str">
            <v>SL</v>
          </cell>
        </row>
        <row r="889">
          <cell r="C889" t="str">
            <v>30000803</v>
          </cell>
          <cell r="D889" t="str">
            <v>LSCOM</v>
          </cell>
          <cell r="E889" t="str">
            <v>1996-12-01</v>
          </cell>
          <cell r="F889" t="str">
            <v>03CIN00901</v>
          </cell>
          <cell r="G889">
            <v>60</v>
          </cell>
          <cell r="H889" t="str">
            <v>MM</v>
          </cell>
          <cell r="I889" t="str">
            <v>SL</v>
          </cell>
        </row>
        <row r="890">
          <cell r="C890" t="str">
            <v>30000804</v>
          </cell>
          <cell r="D890" t="str">
            <v>BLDG</v>
          </cell>
          <cell r="E890" t="str">
            <v>1997-02-20</v>
          </cell>
          <cell r="F890" t="str">
            <v>03TPA00806</v>
          </cell>
          <cell r="G890">
            <v>480</v>
          </cell>
          <cell r="H890" t="str">
            <v>MM</v>
          </cell>
          <cell r="I890" t="str">
            <v>SL</v>
          </cell>
        </row>
        <row r="891">
          <cell r="C891" t="str">
            <v>30000805</v>
          </cell>
          <cell r="D891" t="str">
            <v>BLDG</v>
          </cell>
          <cell r="E891" t="str">
            <v>1997-02-20</v>
          </cell>
          <cell r="F891" t="str">
            <v>03TPA00801</v>
          </cell>
          <cell r="G891">
            <v>480</v>
          </cell>
          <cell r="H891" t="str">
            <v>MM</v>
          </cell>
          <cell r="I891" t="str">
            <v>SL</v>
          </cell>
        </row>
        <row r="892">
          <cell r="C892" t="str">
            <v>30000806</v>
          </cell>
          <cell r="D892" t="str">
            <v>BLDG</v>
          </cell>
          <cell r="E892" t="str">
            <v>1997-02-20</v>
          </cell>
          <cell r="F892" t="str">
            <v>03TPA00803</v>
          </cell>
          <cell r="G892">
            <v>480</v>
          </cell>
          <cell r="H892" t="str">
            <v>MM</v>
          </cell>
          <cell r="I892" t="str">
            <v>SL</v>
          </cell>
        </row>
        <row r="893">
          <cell r="C893" t="str">
            <v>30000807</v>
          </cell>
          <cell r="D893" t="str">
            <v>BLDG</v>
          </cell>
          <cell r="E893" t="str">
            <v>1997-02-20</v>
          </cell>
          <cell r="F893" t="str">
            <v>03TPA01001</v>
          </cell>
          <cell r="G893">
            <v>480</v>
          </cell>
          <cell r="H893" t="str">
            <v>MM</v>
          </cell>
          <cell r="I893" t="str">
            <v>SL</v>
          </cell>
        </row>
        <row r="894">
          <cell r="C894" t="str">
            <v>30000808</v>
          </cell>
          <cell r="D894" t="str">
            <v>BLDG</v>
          </cell>
          <cell r="E894" t="str">
            <v>1997-02-20</v>
          </cell>
          <cell r="F894" t="str">
            <v>03TPA00301</v>
          </cell>
          <cell r="G894">
            <v>480</v>
          </cell>
          <cell r="H894" t="str">
            <v>MM</v>
          </cell>
          <cell r="I894" t="str">
            <v>SL</v>
          </cell>
        </row>
        <row r="895">
          <cell r="C895" t="str">
            <v>30000809</v>
          </cell>
          <cell r="D895" t="str">
            <v>BLDG</v>
          </cell>
          <cell r="E895" t="str">
            <v>1997-02-20</v>
          </cell>
          <cell r="F895" t="str">
            <v>03TPA00305</v>
          </cell>
          <cell r="G895">
            <v>480</v>
          </cell>
          <cell r="H895" t="str">
            <v>MM</v>
          </cell>
          <cell r="I895" t="str">
            <v>SL</v>
          </cell>
        </row>
        <row r="896">
          <cell r="C896" t="str">
            <v>30000810</v>
          </cell>
          <cell r="D896" t="str">
            <v>BLDG</v>
          </cell>
          <cell r="E896" t="str">
            <v>1997-02-20</v>
          </cell>
          <cell r="F896" t="str">
            <v>03TPA00101</v>
          </cell>
          <cell r="G896">
            <v>480</v>
          </cell>
          <cell r="H896" t="str">
            <v>MM</v>
          </cell>
          <cell r="I896" t="str">
            <v>SL</v>
          </cell>
        </row>
        <row r="897">
          <cell r="C897" t="str">
            <v>30000811</v>
          </cell>
          <cell r="D897" t="str">
            <v>BLDG</v>
          </cell>
          <cell r="E897" t="str">
            <v>1997-02-20</v>
          </cell>
          <cell r="F897" t="str">
            <v>03TPA00102</v>
          </cell>
          <cell r="G897">
            <v>480</v>
          </cell>
          <cell r="H897" t="str">
            <v>MM</v>
          </cell>
          <cell r="I897" t="str">
            <v>SL</v>
          </cell>
        </row>
        <row r="898">
          <cell r="C898" t="str">
            <v>30000812</v>
          </cell>
          <cell r="D898" t="str">
            <v>BLDG</v>
          </cell>
          <cell r="E898" t="str">
            <v>1997-02-20</v>
          </cell>
          <cell r="F898" t="str">
            <v>03TPA00104</v>
          </cell>
          <cell r="G898">
            <v>480</v>
          </cell>
          <cell r="H898" t="str">
            <v>MM</v>
          </cell>
          <cell r="I898" t="str">
            <v>SL</v>
          </cell>
        </row>
        <row r="899">
          <cell r="C899" t="str">
            <v>30000813</v>
          </cell>
          <cell r="D899" t="str">
            <v>BLDG</v>
          </cell>
          <cell r="E899" t="str">
            <v>1997-02-20</v>
          </cell>
          <cell r="F899" t="str">
            <v>03TPA00105</v>
          </cell>
          <cell r="G899">
            <v>480</v>
          </cell>
          <cell r="H899" t="str">
            <v>MM</v>
          </cell>
          <cell r="I899" t="str">
            <v>SL</v>
          </cell>
        </row>
        <row r="900">
          <cell r="C900" t="str">
            <v>30000814</v>
          </cell>
          <cell r="D900" t="str">
            <v>DDTI</v>
          </cell>
          <cell r="E900" t="str">
            <v>1996-06-20</v>
          </cell>
          <cell r="F900" t="str">
            <v>03TPA01001</v>
          </cell>
          <cell r="G900">
            <v>480</v>
          </cell>
          <cell r="H900" t="str">
            <v>MM</v>
          </cell>
          <cell r="I900" t="str">
            <v>SL</v>
          </cell>
        </row>
        <row r="901">
          <cell r="C901" t="str">
            <v>30000815</v>
          </cell>
          <cell r="D901" t="str">
            <v>DDTI</v>
          </cell>
          <cell r="E901" t="str">
            <v>1996-06-20</v>
          </cell>
          <cell r="F901" t="str">
            <v>03TPA00509</v>
          </cell>
          <cell r="G901">
            <v>480</v>
          </cell>
          <cell r="H901" t="str">
            <v>MM</v>
          </cell>
          <cell r="I901" t="str">
            <v>SL</v>
          </cell>
        </row>
        <row r="902">
          <cell r="C902" t="str">
            <v>30000816</v>
          </cell>
          <cell r="D902" t="str">
            <v>DDTI</v>
          </cell>
          <cell r="E902" t="str">
            <v>1996-06-20</v>
          </cell>
          <cell r="F902" t="str">
            <v>03TPA00602</v>
          </cell>
          <cell r="G902">
            <v>480</v>
          </cell>
          <cell r="H902" t="str">
            <v>MM</v>
          </cell>
          <cell r="I902" t="str">
            <v>SL</v>
          </cell>
        </row>
        <row r="903">
          <cell r="C903" t="str">
            <v>30000817</v>
          </cell>
          <cell r="D903" t="str">
            <v>DDTI</v>
          </cell>
          <cell r="E903" t="str">
            <v>1996-06-20</v>
          </cell>
          <cell r="F903" t="str">
            <v>03TPA00701</v>
          </cell>
          <cell r="G903">
            <v>480</v>
          </cell>
          <cell r="H903" t="str">
            <v>MM</v>
          </cell>
          <cell r="I903" t="str">
            <v>SL</v>
          </cell>
        </row>
        <row r="904">
          <cell r="C904" t="str">
            <v>30000818</v>
          </cell>
          <cell r="D904" t="str">
            <v>DDTI</v>
          </cell>
          <cell r="E904" t="str">
            <v>1996-06-20</v>
          </cell>
          <cell r="F904" t="str">
            <v>03TPA00702</v>
          </cell>
          <cell r="G904">
            <v>480</v>
          </cell>
          <cell r="H904" t="str">
            <v>MM</v>
          </cell>
          <cell r="I904" t="str">
            <v>SL</v>
          </cell>
        </row>
        <row r="905">
          <cell r="C905" t="str">
            <v>30000819</v>
          </cell>
          <cell r="D905" t="str">
            <v>DDTI</v>
          </cell>
          <cell r="E905" t="str">
            <v>1996-06-20</v>
          </cell>
          <cell r="F905" t="str">
            <v>03TPA00703</v>
          </cell>
          <cell r="G905">
            <v>480</v>
          </cell>
          <cell r="H905" t="str">
            <v>MM</v>
          </cell>
          <cell r="I905" t="str">
            <v>SL</v>
          </cell>
        </row>
        <row r="906">
          <cell r="C906" t="str">
            <v>30000820</v>
          </cell>
          <cell r="D906" t="str">
            <v>DDTI</v>
          </cell>
          <cell r="E906" t="str">
            <v>1996-06-20</v>
          </cell>
          <cell r="F906" t="str">
            <v>03BRC00401</v>
          </cell>
          <cell r="G906">
            <v>480</v>
          </cell>
          <cell r="H906" t="str">
            <v>MM</v>
          </cell>
          <cell r="I906" t="str">
            <v>SL</v>
          </cell>
        </row>
        <row r="907">
          <cell r="C907" t="str">
            <v>30000821</v>
          </cell>
          <cell r="D907" t="str">
            <v>DDTI</v>
          </cell>
          <cell r="E907" t="str">
            <v>1996-06-20</v>
          </cell>
          <cell r="F907" t="str">
            <v>03TPA00102</v>
          </cell>
          <cell r="G907">
            <v>480</v>
          </cell>
          <cell r="H907" t="str">
            <v>MM</v>
          </cell>
          <cell r="I907" t="str">
            <v>SL</v>
          </cell>
        </row>
        <row r="908">
          <cell r="C908" t="str">
            <v>30000822</v>
          </cell>
          <cell r="D908" t="str">
            <v>DDTI</v>
          </cell>
          <cell r="E908" t="str">
            <v>1996-06-20</v>
          </cell>
          <cell r="F908" t="str">
            <v>03CIN00901</v>
          </cell>
          <cell r="G908">
            <v>480</v>
          </cell>
          <cell r="H908" t="str">
            <v>MM</v>
          </cell>
          <cell r="I908" t="str">
            <v>SL</v>
          </cell>
        </row>
        <row r="909">
          <cell r="C909" t="str">
            <v>30000823</v>
          </cell>
          <cell r="D909" t="str">
            <v>DDTI</v>
          </cell>
          <cell r="E909" t="str">
            <v>1996-06-20</v>
          </cell>
          <cell r="F909" t="str">
            <v>03TPA00104</v>
          </cell>
          <cell r="G909">
            <v>480</v>
          </cell>
          <cell r="H909" t="str">
            <v>MM</v>
          </cell>
          <cell r="I909" t="str">
            <v>SL</v>
          </cell>
        </row>
        <row r="910">
          <cell r="C910" t="str">
            <v>30000823</v>
          </cell>
          <cell r="D910" t="str">
            <v>STDTI</v>
          </cell>
          <cell r="E910" t="str">
            <v>1996-06-20</v>
          </cell>
          <cell r="F910" t="str">
            <v>03TPA00104</v>
          </cell>
          <cell r="G910">
            <v>480</v>
          </cell>
          <cell r="H910" t="str">
            <v>MM</v>
          </cell>
          <cell r="I910" t="str">
            <v>SL</v>
          </cell>
        </row>
        <row r="911">
          <cell r="C911" t="str">
            <v>30000824</v>
          </cell>
          <cell r="D911" t="str">
            <v>LSCOM</v>
          </cell>
          <cell r="E911" t="str">
            <v>1996-07-01</v>
          </cell>
          <cell r="F911" t="str">
            <v>03TPA01008</v>
          </cell>
          <cell r="G911">
            <v>73</v>
          </cell>
          <cell r="H911" t="str">
            <v>MM</v>
          </cell>
          <cell r="I911" t="str">
            <v>SL</v>
          </cell>
        </row>
        <row r="912">
          <cell r="C912" t="str">
            <v>30000825</v>
          </cell>
          <cell r="D912" t="str">
            <v>STDTI</v>
          </cell>
          <cell r="E912" t="str">
            <v>1996-06-20</v>
          </cell>
          <cell r="F912" t="str">
            <v>03TPA00803</v>
          </cell>
          <cell r="G912">
            <v>480</v>
          </cell>
          <cell r="H912" t="str">
            <v>MM</v>
          </cell>
          <cell r="I912" t="str">
            <v>SL</v>
          </cell>
        </row>
        <row r="913">
          <cell r="C913" t="str">
            <v>30000826</v>
          </cell>
          <cell r="D913" t="str">
            <v>STDTI</v>
          </cell>
          <cell r="E913" t="str">
            <v>1996-06-20</v>
          </cell>
          <cell r="F913" t="str">
            <v>03TPA00301</v>
          </cell>
          <cell r="G913">
            <v>480</v>
          </cell>
          <cell r="H913" t="str">
            <v>MM</v>
          </cell>
          <cell r="I913" t="str">
            <v>SL</v>
          </cell>
        </row>
        <row r="914">
          <cell r="C914" t="str">
            <v>30000827</v>
          </cell>
          <cell r="D914" t="str">
            <v>STDTI</v>
          </cell>
          <cell r="E914" t="str">
            <v>1996-06-20</v>
          </cell>
          <cell r="F914" t="str">
            <v>03TPA00104</v>
          </cell>
          <cell r="G914">
            <v>480</v>
          </cell>
          <cell r="H914" t="str">
            <v>MM</v>
          </cell>
          <cell r="I914" t="str">
            <v>SL</v>
          </cell>
        </row>
        <row r="915">
          <cell r="C915" t="str">
            <v>30000828</v>
          </cell>
          <cell r="D915" t="str">
            <v>STDTI</v>
          </cell>
          <cell r="E915" t="str">
            <v>1996-06-20</v>
          </cell>
          <cell r="F915" t="str">
            <v>03TPA00105</v>
          </cell>
          <cell r="G915">
            <v>480</v>
          </cell>
          <cell r="H915" t="str">
            <v>MM</v>
          </cell>
          <cell r="I915" t="str">
            <v>SL</v>
          </cell>
        </row>
        <row r="916">
          <cell r="C916" t="str">
            <v>30000829</v>
          </cell>
          <cell r="D916" t="str">
            <v>STDTI</v>
          </cell>
          <cell r="E916" t="str">
            <v>1996-06-20</v>
          </cell>
          <cell r="F916" t="str">
            <v>03TPA01009</v>
          </cell>
          <cell r="G916">
            <v>480</v>
          </cell>
          <cell r="H916" t="str">
            <v>MM</v>
          </cell>
          <cell r="I916" t="str">
            <v>SL</v>
          </cell>
        </row>
        <row r="917">
          <cell r="C917" t="str">
            <v>30000830</v>
          </cell>
          <cell r="D917" t="str">
            <v>STDTI</v>
          </cell>
          <cell r="E917" t="str">
            <v>1996-06-20</v>
          </cell>
          <cell r="F917" t="str">
            <v>03TPA00110</v>
          </cell>
          <cell r="G917">
            <v>480</v>
          </cell>
          <cell r="H917" t="str">
            <v>MM</v>
          </cell>
          <cell r="I917" t="str">
            <v>SL</v>
          </cell>
        </row>
        <row r="918">
          <cell r="C918" t="str">
            <v>30000831</v>
          </cell>
          <cell r="D918" t="str">
            <v>STDTI</v>
          </cell>
          <cell r="E918" t="str">
            <v>1996-06-20</v>
          </cell>
          <cell r="F918" t="str">
            <v>03TPA00509</v>
          </cell>
          <cell r="G918">
            <v>480</v>
          </cell>
          <cell r="H918" t="str">
            <v>MM</v>
          </cell>
          <cell r="I918" t="str">
            <v>SL</v>
          </cell>
        </row>
        <row r="919">
          <cell r="C919" t="str">
            <v>30000832</v>
          </cell>
          <cell r="D919" t="str">
            <v>STDTI</v>
          </cell>
          <cell r="E919" t="str">
            <v>1996-06-20</v>
          </cell>
          <cell r="F919" t="str">
            <v>03ORL00106</v>
          </cell>
          <cell r="G919">
            <v>480</v>
          </cell>
          <cell r="H919" t="str">
            <v>MM</v>
          </cell>
          <cell r="I919" t="str">
            <v>SL</v>
          </cell>
        </row>
        <row r="920">
          <cell r="C920" t="str">
            <v>30000833</v>
          </cell>
          <cell r="D920" t="str">
            <v>LSCOM</v>
          </cell>
          <cell r="E920" t="str">
            <v>1996-08-01</v>
          </cell>
          <cell r="F920" t="str">
            <v>03TPA00806</v>
          </cell>
          <cell r="G920">
            <v>24</v>
          </cell>
          <cell r="H920" t="str">
            <v>MM</v>
          </cell>
          <cell r="I920" t="str">
            <v>SL</v>
          </cell>
        </row>
        <row r="921">
          <cell r="C921" t="str">
            <v>30000834</v>
          </cell>
          <cell r="D921" t="str">
            <v>LSCOM</v>
          </cell>
          <cell r="E921" t="str">
            <v>1997-10-01</v>
          </cell>
          <cell r="F921" t="str">
            <v>03TPA00305</v>
          </cell>
          <cell r="G921">
            <v>15</v>
          </cell>
          <cell r="H921" t="str">
            <v>MM</v>
          </cell>
          <cell r="I921" t="str">
            <v>SL</v>
          </cell>
        </row>
        <row r="922">
          <cell r="C922" t="str">
            <v>30000835</v>
          </cell>
          <cell r="D922" t="str">
            <v>LSCOM</v>
          </cell>
          <cell r="E922" t="str">
            <v>1996-06-17</v>
          </cell>
          <cell r="F922" t="str">
            <v>03TPA01008</v>
          </cell>
          <cell r="G922">
            <v>40</v>
          </cell>
          <cell r="H922" t="str">
            <v>MM</v>
          </cell>
          <cell r="I922" t="str">
            <v>SL</v>
          </cell>
        </row>
        <row r="923">
          <cell r="C923" t="str">
            <v>30000836</v>
          </cell>
          <cell r="D923" t="str">
            <v>LSCOM</v>
          </cell>
          <cell r="E923" t="str">
            <v>1996-09-01</v>
          </cell>
          <cell r="F923" t="str">
            <v>03TPA00114</v>
          </cell>
          <cell r="G923">
            <v>60</v>
          </cell>
          <cell r="H923" t="str">
            <v>MM</v>
          </cell>
          <cell r="I923" t="str">
            <v>SL</v>
          </cell>
        </row>
        <row r="924">
          <cell r="C924" t="str">
            <v>30000837</v>
          </cell>
          <cell r="D924" t="str">
            <v>LSCOM</v>
          </cell>
          <cell r="E924" t="str">
            <v>1996-09-01</v>
          </cell>
          <cell r="F924" t="str">
            <v>03TPA00114</v>
          </cell>
          <cell r="G924">
            <v>60</v>
          </cell>
          <cell r="H924" t="str">
            <v>MM</v>
          </cell>
          <cell r="I924" t="str">
            <v>SL</v>
          </cell>
        </row>
        <row r="925">
          <cell r="C925" t="str">
            <v>30000838</v>
          </cell>
          <cell r="D925" t="str">
            <v>LCC2</v>
          </cell>
          <cell r="E925" t="str">
            <v>1996-08-15</v>
          </cell>
          <cell r="F925" t="str">
            <v>03TPA00702</v>
          </cell>
          <cell r="G925">
            <v>24</v>
          </cell>
          <cell r="H925" t="str">
            <v>MM</v>
          </cell>
          <cell r="I925" t="str">
            <v>SL</v>
          </cell>
        </row>
        <row r="926">
          <cell r="C926" t="str">
            <v>30000839</v>
          </cell>
          <cell r="D926" t="str">
            <v>LCC2</v>
          </cell>
          <cell r="E926" t="str">
            <v>1996-08-15</v>
          </cell>
          <cell r="F926" t="str">
            <v>03TPA00112</v>
          </cell>
          <cell r="G926">
            <v>24</v>
          </cell>
          <cell r="H926" t="str">
            <v>MM</v>
          </cell>
          <cell r="I926" t="str">
            <v>SL</v>
          </cell>
        </row>
        <row r="927">
          <cell r="C927" t="str">
            <v>30000840</v>
          </cell>
          <cell r="D927" t="str">
            <v>LCC2</v>
          </cell>
          <cell r="E927" t="str">
            <v>1996-08-15</v>
          </cell>
          <cell r="F927" t="str">
            <v>03TPA00104</v>
          </cell>
          <cell r="G927">
            <v>24</v>
          </cell>
          <cell r="H927" t="str">
            <v>MM</v>
          </cell>
          <cell r="I927" t="str">
            <v>SL</v>
          </cell>
        </row>
        <row r="928">
          <cell r="C928" t="str">
            <v>30000841</v>
          </cell>
          <cell r="D928" t="str">
            <v>LCC2</v>
          </cell>
          <cell r="E928" t="str">
            <v>1996-08-15</v>
          </cell>
          <cell r="F928" t="str">
            <v>03TPA00104</v>
          </cell>
          <cell r="G928">
            <v>24</v>
          </cell>
          <cell r="H928" t="str">
            <v>MM</v>
          </cell>
          <cell r="I928" t="str">
            <v>SL</v>
          </cell>
        </row>
        <row r="929">
          <cell r="C929" t="str">
            <v>30000842</v>
          </cell>
          <cell r="D929" t="str">
            <v>LCC2</v>
          </cell>
          <cell r="E929" t="str">
            <v>1996-08-15</v>
          </cell>
          <cell r="F929" t="str">
            <v>03TPA00702</v>
          </cell>
          <cell r="G929">
            <v>24</v>
          </cell>
          <cell r="H929" t="str">
            <v>MM</v>
          </cell>
          <cell r="I929" t="str">
            <v>SL</v>
          </cell>
        </row>
        <row r="930">
          <cell r="C930" t="str">
            <v>30000843</v>
          </cell>
          <cell r="D930" t="str">
            <v>LSCOM</v>
          </cell>
          <cell r="E930" t="str">
            <v>1996-07-01</v>
          </cell>
          <cell r="F930" t="str">
            <v>03TPA00106</v>
          </cell>
          <cell r="G930">
            <v>30</v>
          </cell>
          <cell r="H930" t="str">
            <v>MM</v>
          </cell>
          <cell r="I930" t="str">
            <v>SL</v>
          </cell>
        </row>
        <row r="931">
          <cell r="C931" t="str">
            <v>30000844</v>
          </cell>
          <cell r="D931" t="str">
            <v>LSCOM</v>
          </cell>
          <cell r="E931" t="str">
            <v>1996-12-01</v>
          </cell>
          <cell r="F931" t="str">
            <v>03TPA00803</v>
          </cell>
          <cell r="G931">
            <v>36</v>
          </cell>
          <cell r="H931" t="str">
            <v>MM</v>
          </cell>
          <cell r="I931" t="str">
            <v>SL</v>
          </cell>
        </row>
        <row r="932">
          <cell r="C932" t="str">
            <v>30000845</v>
          </cell>
          <cell r="D932" t="str">
            <v>LSCOM</v>
          </cell>
          <cell r="E932" t="str">
            <v>1996-12-01</v>
          </cell>
          <cell r="F932" t="str">
            <v>03TPA00803</v>
          </cell>
          <cell r="G932">
            <v>36</v>
          </cell>
          <cell r="H932" t="str">
            <v>MM</v>
          </cell>
          <cell r="I932" t="str">
            <v>SL</v>
          </cell>
        </row>
        <row r="933">
          <cell r="C933" t="str">
            <v>30000846</v>
          </cell>
          <cell r="D933" t="str">
            <v>LSCOM</v>
          </cell>
          <cell r="E933" t="str">
            <v>1996-08-21</v>
          </cell>
          <cell r="F933" t="str">
            <v>03TPA00301</v>
          </cell>
          <cell r="G933">
            <v>39</v>
          </cell>
          <cell r="H933" t="str">
            <v>MM</v>
          </cell>
          <cell r="I933" t="str">
            <v>SL</v>
          </cell>
        </row>
        <row r="934">
          <cell r="C934" t="str">
            <v>30000847</v>
          </cell>
          <cell r="D934" t="str">
            <v>LSCOM</v>
          </cell>
          <cell r="E934" t="str">
            <v>1996-08-21</v>
          </cell>
          <cell r="F934" t="str">
            <v>03TPA00301</v>
          </cell>
          <cell r="G934">
            <v>39</v>
          </cell>
          <cell r="H934" t="str">
            <v>MM</v>
          </cell>
          <cell r="I934" t="str">
            <v>SL</v>
          </cell>
        </row>
        <row r="935">
          <cell r="C935" t="str">
            <v>30000848</v>
          </cell>
          <cell r="D935" t="str">
            <v>LSCOM</v>
          </cell>
          <cell r="E935" t="str">
            <v>1996-09-01</v>
          </cell>
          <cell r="F935" t="str">
            <v>03TPA00114</v>
          </cell>
          <cell r="G935">
            <v>60</v>
          </cell>
          <cell r="H935" t="str">
            <v>MM</v>
          </cell>
          <cell r="I935" t="str">
            <v>SL</v>
          </cell>
        </row>
        <row r="936">
          <cell r="C936" t="str">
            <v>30000849</v>
          </cell>
          <cell r="D936" t="str">
            <v>LSCOM</v>
          </cell>
          <cell r="E936" t="str">
            <v>1996-09-01</v>
          </cell>
          <cell r="F936" t="str">
            <v>03TPA00511</v>
          </cell>
          <cell r="G936">
            <v>44</v>
          </cell>
          <cell r="H936" t="str">
            <v>MM</v>
          </cell>
          <cell r="I936" t="str">
            <v>SL</v>
          </cell>
        </row>
        <row r="937">
          <cell r="C937" t="str">
            <v>30000850</v>
          </cell>
          <cell r="D937" t="str">
            <v>LSCOM</v>
          </cell>
          <cell r="E937" t="str">
            <v>1996-09-01</v>
          </cell>
          <cell r="F937" t="str">
            <v>03TPA00513</v>
          </cell>
          <cell r="G937">
            <v>36</v>
          </cell>
          <cell r="H937" t="str">
            <v>MM</v>
          </cell>
          <cell r="I937" t="str">
            <v>SL</v>
          </cell>
        </row>
        <row r="938">
          <cell r="C938" t="str">
            <v>30000851</v>
          </cell>
          <cell r="D938" t="str">
            <v>LSCOM</v>
          </cell>
          <cell r="E938" t="str">
            <v>1996-09-01</v>
          </cell>
          <cell r="F938" t="str">
            <v>03TPA00806</v>
          </cell>
          <cell r="G938">
            <v>1</v>
          </cell>
          <cell r="H938" t="str">
            <v>MM</v>
          </cell>
          <cell r="I938" t="str">
            <v>SL</v>
          </cell>
        </row>
        <row r="939">
          <cell r="C939" t="str">
            <v>30000852</v>
          </cell>
          <cell r="D939" t="str">
            <v>LSCOM</v>
          </cell>
          <cell r="E939" t="str">
            <v>1996-09-01</v>
          </cell>
          <cell r="F939" t="str">
            <v>03TPA00511</v>
          </cell>
          <cell r="G939">
            <v>1</v>
          </cell>
          <cell r="H939" t="str">
            <v>MM</v>
          </cell>
          <cell r="I939" t="str">
            <v>SL</v>
          </cell>
        </row>
        <row r="940">
          <cell r="C940" t="str">
            <v>30000853</v>
          </cell>
          <cell r="D940" t="str">
            <v>TXONL</v>
          </cell>
          <cell r="E940" t="str">
            <v>1996-03-01</v>
          </cell>
          <cell r="F940" t="str">
            <v>03TPA00509</v>
          </cell>
          <cell r="G940">
            <v>480</v>
          </cell>
          <cell r="H940" t="str">
            <v>MM</v>
          </cell>
          <cell r="I940" t="str">
            <v>SL</v>
          </cell>
        </row>
        <row r="941">
          <cell r="C941" t="str">
            <v>30000854</v>
          </cell>
          <cell r="D941" t="str">
            <v>TXONL</v>
          </cell>
          <cell r="E941" t="str">
            <v>1996-03-01</v>
          </cell>
          <cell r="F941" t="str">
            <v>03TPA00509</v>
          </cell>
          <cell r="G941">
            <v>480</v>
          </cell>
          <cell r="H941" t="str">
            <v>MM</v>
          </cell>
          <cell r="I941" t="str">
            <v>SL</v>
          </cell>
        </row>
        <row r="942">
          <cell r="C942" t="str">
            <v>30000855</v>
          </cell>
          <cell r="D942" t="str">
            <v>PURST</v>
          </cell>
          <cell r="E942" t="str">
            <v>1996-09-20</v>
          </cell>
          <cell r="F942" t="str">
            <v>03TPA00806</v>
          </cell>
          <cell r="G942">
            <v>480</v>
          </cell>
          <cell r="H942" t="str">
            <v>MM</v>
          </cell>
          <cell r="I942" t="str">
            <v>SL</v>
          </cell>
        </row>
        <row r="943">
          <cell r="C943" t="str">
            <v>30000856</v>
          </cell>
          <cell r="D943" t="str">
            <v>STDTI</v>
          </cell>
          <cell r="E943" t="str">
            <v>1996-09-20</v>
          </cell>
          <cell r="F943" t="str">
            <v>03TPA00803</v>
          </cell>
          <cell r="G943">
            <v>480</v>
          </cell>
          <cell r="H943" t="str">
            <v>MM</v>
          </cell>
          <cell r="I943" t="str">
            <v>SL</v>
          </cell>
        </row>
        <row r="944">
          <cell r="C944" t="str">
            <v>30000857</v>
          </cell>
          <cell r="D944" t="str">
            <v>PURST</v>
          </cell>
          <cell r="E944" t="str">
            <v>1996-09-20</v>
          </cell>
          <cell r="F944" t="str">
            <v>03TPA01001</v>
          </cell>
          <cell r="G944">
            <v>480</v>
          </cell>
          <cell r="H944" t="str">
            <v>MM</v>
          </cell>
          <cell r="I944" t="str">
            <v>SL</v>
          </cell>
        </row>
        <row r="945">
          <cell r="C945" t="str">
            <v>30000858</v>
          </cell>
          <cell r="D945" t="str">
            <v>STDTI</v>
          </cell>
          <cell r="E945" t="str">
            <v>1996-09-20</v>
          </cell>
          <cell r="F945" t="str">
            <v>03TPA00301</v>
          </cell>
          <cell r="G945">
            <v>480</v>
          </cell>
          <cell r="H945" t="str">
            <v>MM</v>
          </cell>
          <cell r="I945" t="str">
            <v>SL</v>
          </cell>
        </row>
        <row r="946">
          <cell r="C946" t="str">
            <v>30000859</v>
          </cell>
          <cell r="D946" t="str">
            <v>STDTI</v>
          </cell>
          <cell r="E946" t="str">
            <v>1996-09-20</v>
          </cell>
          <cell r="F946" t="str">
            <v>03TPA00104</v>
          </cell>
          <cell r="G946">
            <v>480</v>
          </cell>
          <cell r="H946" t="str">
            <v>MM</v>
          </cell>
          <cell r="I946" t="str">
            <v>SL</v>
          </cell>
        </row>
        <row r="947">
          <cell r="C947" t="str">
            <v>30000860</v>
          </cell>
          <cell r="D947" t="str">
            <v>STDTI</v>
          </cell>
          <cell r="E947" t="str">
            <v>1996-09-20</v>
          </cell>
          <cell r="F947" t="str">
            <v>03TPA01008</v>
          </cell>
          <cell r="G947">
            <v>480</v>
          </cell>
          <cell r="H947" t="str">
            <v>MM</v>
          </cell>
          <cell r="I947" t="str">
            <v>SL</v>
          </cell>
        </row>
        <row r="948">
          <cell r="C948" t="str">
            <v>30000861</v>
          </cell>
          <cell r="D948" t="str">
            <v>STDTI</v>
          </cell>
          <cell r="E948" t="str">
            <v>1996-09-20</v>
          </cell>
          <cell r="F948" t="str">
            <v>03TPA01009</v>
          </cell>
          <cell r="G948">
            <v>480</v>
          </cell>
          <cell r="H948" t="str">
            <v>MM</v>
          </cell>
          <cell r="I948" t="str">
            <v>SL</v>
          </cell>
        </row>
        <row r="949">
          <cell r="C949" t="str">
            <v>30000862</v>
          </cell>
          <cell r="D949" t="str">
            <v>PURST</v>
          </cell>
          <cell r="E949" t="str">
            <v>1996-09-20</v>
          </cell>
          <cell r="F949" t="str">
            <v>03TPA00110</v>
          </cell>
          <cell r="G949">
            <v>480</v>
          </cell>
          <cell r="H949" t="str">
            <v>MM</v>
          </cell>
          <cell r="I949" t="str">
            <v>SL</v>
          </cell>
        </row>
        <row r="950">
          <cell r="C950" t="str">
            <v>30000863</v>
          </cell>
          <cell r="D950" t="str">
            <v>STDTI</v>
          </cell>
          <cell r="E950" t="str">
            <v>1996-09-20</v>
          </cell>
          <cell r="F950" t="str">
            <v>03TPA00110</v>
          </cell>
          <cell r="G950">
            <v>480</v>
          </cell>
          <cell r="H950" t="str">
            <v>MM</v>
          </cell>
          <cell r="I950" t="str">
            <v>SL</v>
          </cell>
        </row>
        <row r="951">
          <cell r="C951" t="str">
            <v>30000864</v>
          </cell>
          <cell r="D951" t="str">
            <v>PURST</v>
          </cell>
          <cell r="E951" t="str">
            <v>1996-09-20</v>
          </cell>
          <cell r="F951" t="str">
            <v>03TPA00111</v>
          </cell>
          <cell r="G951">
            <v>480</v>
          </cell>
          <cell r="H951" t="str">
            <v>MM</v>
          </cell>
          <cell r="I951" t="str">
            <v>SL</v>
          </cell>
        </row>
        <row r="952">
          <cell r="C952" t="str">
            <v>30000865</v>
          </cell>
          <cell r="D952" t="str">
            <v>PURST</v>
          </cell>
          <cell r="E952" t="str">
            <v>1996-09-20</v>
          </cell>
          <cell r="F952" t="str">
            <v>03TPA00112</v>
          </cell>
          <cell r="G952">
            <v>480</v>
          </cell>
          <cell r="H952" t="str">
            <v>MM</v>
          </cell>
          <cell r="I952" t="str">
            <v>SL</v>
          </cell>
        </row>
        <row r="953">
          <cell r="C953" t="str">
            <v>30000866</v>
          </cell>
          <cell r="D953" t="str">
            <v>LAND</v>
          </cell>
          <cell r="E953" t="str">
            <v>1996-09-20</v>
          </cell>
          <cell r="F953" t="str">
            <v>03TPA00503</v>
          </cell>
          <cell r="G953">
            <v>1</v>
          </cell>
          <cell r="H953" t="str">
            <v>MM</v>
          </cell>
          <cell r="I953" t="str">
            <v>SL</v>
          </cell>
        </row>
        <row r="954">
          <cell r="C954" t="str">
            <v>30000867</v>
          </cell>
          <cell r="D954" t="str">
            <v>PURST</v>
          </cell>
          <cell r="E954" t="str">
            <v>1996-09-20</v>
          </cell>
          <cell r="F954" t="str">
            <v>03TPA00504</v>
          </cell>
          <cell r="G954">
            <v>480</v>
          </cell>
          <cell r="H954" t="str">
            <v>MM</v>
          </cell>
          <cell r="I954" t="str">
            <v>SL</v>
          </cell>
        </row>
        <row r="955">
          <cell r="C955" t="str">
            <v>30000868</v>
          </cell>
          <cell r="D955" t="str">
            <v>STDTI</v>
          </cell>
          <cell r="E955" t="str">
            <v>1996-09-20</v>
          </cell>
          <cell r="F955" t="str">
            <v>03TPA00511</v>
          </cell>
          <cell r="G955">
            <v>480</v>
          </cell>
          <cell r="H955" t="str">
            <v>MM</v>
          </cell>
          <cell r="I955" t="str">
            <v>SL</v>
          </cell>
        </row>
        <row r="956">
          <cell r="C956" t="str">
            <v>30000869</v>
          </cell>
          <cell r="D956" t="str">
            <v>STDTI</v>
          </cell>
          <cell r="E956" t="str">
            <v>1996-09-20</v>
          </cell>
          <cell r="F956" t="str">
            <v>03TPA00513</v>
          </cell>
          <cell r="G956">
            <v>480</v>
          </cell>
          <cell r="H956" t="str">
            <v>MM</v>
          </cell>
          <cell r="I956" t="str">
            <v>SL</v>
          </cell>
        </row>
        <row r="957">
          <cell r="C957" t="str">
            <v>30000870</v>
          </cell>
          <cell r="D957" t="str">
            <v>LAND</v>
          </cell>
          <cell r="E957" t="str">
            <v>1996-09-20</v>
          </cell>
          <cell r="F957" t="str">
            <v>03TPA00516</v>
          </cell>
          <cell r="G957">
            <v>1</v>
          </cell>
          <cell r="H957" t="str">
            <v>MM</v>
          </cell>
          <cell r="I957" t="str">
            <v>SL</v>
          </cell>
        </row>
        <row r="958">
          <cell r="C958" t="str">
            <v>30000871</v>
          </cell>
          <cell r="D958" t="str">
            <v>PURST</v>
          </cell>
          <cell r="E958" t="str">
            <v>1996-09-20</v>
          </cell>
          <cell r="F958" t="str">
            <v>03TPA00602</v>
          </cell>
          <cell r="G958">
            <v>480</v>
          </cell>
          <cell r="H958" t="str">
            <v>MM</v>
          </cell>
          <cell r="I958" t="str">
            <v>SL</v>
          </cell>
        </row>
        <row r="959">
          <cell r="C959" t="str">
            <v>30000872</v>
          </cell>
          <cell r="D959" t="str">
            <v>LSCOM</v>
          </cell>
          <cell r="E959" t="str">
            <v>1996-06-17</v>
          </cell>
          <cell r="F959" t="str">
            <v>03TPA01008</v>
          </cell>
          <cell r="G959">
            <v>40</v>
          </cell>
          <cell r="H959" t="str">
            <v>MM</v>
          </cell>
          <cell r="I959" t="str">
            <v>SL</v>
          </cell>
        </row>
        <row r="960">
          <cell r="C960" t="str">
            <v>30000873</v>
          </cell>
          <cell r="D960" t="str">
            <v>PURST</v>
          </cell>
          <cell r="E960" t="str">
            <v>1995-12-20</v>
          </cell>
          <cell r="F960" t="str">
            <v>03TPA00110</v>
          </cell>
          <cell r="G960">
            <v>480</v>
          </cell>
          <cell r="H960" t="str">
            <v>MM</v>
          </cell>
          <cell r="I960" t="str">
            <v>SL</v>
          </cell>
        </row>
        <row r="961">
          <cell r="C961" t="str">
            <v>30000874</v>
          </cell>
          <cell r="D961" t="str">
            <v>DDTI</v>
          </cell>
          <cell r="E961" t="str">
            <v>1995-12-20</v>
          </cell>
          <cell r="F961" t="str">
            <v>03TPA00110</v>
          </cell>
          <cell r="G961">
            <v>480</v>
          </cell>
          <cell r="H961" t="str">
            <v>MM</v>
          </cell>
          <cell r="I961" t="str">
            <v>SL</v>
          </cell>
        </row>
        <row r="962">
          <cell r="C962" t="str">
            <v>30000875</v>
          </cell>
          <cell r="D962" t="str">
            <v>PURST</v>
          </cell>
          <cell r="E962" t="str">
            <v>1995-12-20</v>
          </cell>
          <cell r="F962" t="str">
            <v>03TPA00111</v>
          </cell>
          <cell r="G962">
            <v>480</v>
          </cell>
          <cell r="H962" t="str">
            <v>MM</v>
          </cell>
          <cell r="I962" t="str">
            <v>SL</v>
          </cell>
        </row>
        <row r="963">
          <cell r="C963" t="str">
            <v>30000876</v>
          </cell>
          <cell r="D963" t="str">
            <v>PURST</v>
          </cell>
          <cell r="E963" t="str">
            <v>1995-12-20</v>
          </cell>
          <cell r="F963" t="str">
            <v>03TPA00112</v>
          </cell>
          <cell r="G963">
            <v>480</v>
          </cell>
          <cell r="H963" t="str">
            <v>MM</v>
          </cell>
          <cell r="I963" t="str">
            <v>SL</v>
          </cell>
        </row>
        <row r="964">
          <cell r="C964" t="str">
            <v>30000877</v>
          </cell>
          <cell r="D964" t="str">
            <v>PURST</v>
          </cell>
          <cell r="E964" t="str">
            <v>1995-12-20</v>
          </cell>
          <cell r="F964" t="str">
            <v>03TPA00113</v>
          </cell>
          <cell r="G964">
            <v>480</v>
          </cell>
          <cell r="H964" t="str">
            <v>MM</v>
          </cell>
          <cell r="I964" t="str">
            <v>SL</v>
          </cell>
        </row>
        <row r="965">
          <cell r="C965" t="str">
            <v>30000878</v>
          </cell>
          <cell r="D965" t="str">
            <v>PURST</v>
          </cell>
          <cell r="E965" t="str">
            <v>1995-12-20</v>
          </cell>
          <cell r="F965" t="str">
            <v>03TPA00114</v>
          </cell>
          <cell r="G965">
            <v>480</v>
          </cell>
          <cell r="H965" t="str">
            <v>MM</v>
          </cell>
          <cell r="I965" t="str">
            <v>SL</v>
          </cell>
        </row>
        <row r="966">
          <cell r="C966" t="str">
            <v>30000879</v>
          </cell>
          <cell r="D966" t="str">
            <v>PURST</v>
          </cell>
          <cell r="E966" t="str">
            <v>1995-12-20</v>
          </cell>
          <cell r="F966" t="str">
            <v>03TPA00502</v>
          </cell>
          <cell r="G966">
            <v>480</v>
          </cell>
          <cell r="H966" t="str">
            <v>MM</v>
          </cell>
          <cell r="I966" t="str">
            <v>SL</v>
          </cell>
        </row>
        <row r="967">
          <cell r="C967" t="str">
            <v>30000880</v>
          </cell>
          <cell r="D967" t="str">
            <v>PURST</v>
          </cell>
          <cell r="E967" t="str">
            <v>1995-12-20</v>
          </cell>
          <cell r="F967" t="str">
            <v>03TPA00503</v>
          </cell>
          <cell r="G967">
            <v>480</v>
          </cell>
          <cell r="H967" t="str">
            <v>MM</v>
          </cell>
          <cell r="I967" t="str">
            <v>SL</v>
          </cell>
        </row>
        <row r="968">
          <cell r="C968" t="str">
            <v>30000881</v>
          </cell>
          <cell r="D968" t="str">
            <v>PURST</v>
          </cell>
          <cell r="E968" t="str">
            <v>1995-12-20</v>
          </cell>
          <cell r="F968" t="str">
            <v>03TPA00504</v>
          </cell>
          <cell r="G968">
            <v>480</v>
          </cell>
          <cell r="H968" t="str">
            <v>MM</v>
          </cell>
          <cell r="I968" t="str">
            <v>SL</v>
          </cell>
        </row>
        <row r="969">
          <cell r="C969" t="str">
            <v>30000882</v>
          </cell>
          <cell r="D969" t="str">
            <v>PURST</v>
          </cell>
          <cell r="E969" t="str">
            <v>1995-12-20</v>
          </cell>
          <cell r="F969" t="str">
            <v>03TPA00505</v>
          </cell>
          <cell r="G969">
            <v>480</v>
          </cell>
          <cell r="H969" t="str">
            <v>MM</v>
          </cell>
          <cell r="I969" t="str">
            <v>SL</v>
          </cell>
        </row>
        <row r="970">
          <cell r="C970" t="str">
            <v>30000883</v>
          </cell>
          <cell r="D970" t="str">
            <v>PURST</v>
          </cell>
          <cell r="E970" t="str">
            <v>1995-12-20</v>
          </cell>
          <cell r="F970" t="str">
            <v>03TPA00509</v>
          </cell>
          <cell r="G970">
            <v>480</v>
          </cell>
          <cell r="H970" t="str">
            <v>MM</v>
          </cell>
          <cell r="I970" t="str">
            <v>SL</v>
          </cell>
        </row>
        <row r="971">
          <cell r="C971" t="str">
            <v>30000884</v>
          </cell>
          <cell r="D971" t="str">
            <v>PURST</v>
          </cell>
          <cell r="E971" t="str">
            <v>1995-12-20</v>
          </cell>
          <cell r="F971" t="str">
            <v>03TPA00510</v>
          </cell>
          <cell r="G971">
            <v>480</v>
          </cell>
          <cell r="H971" t="str">
            <v>MM</v>
          </cell>
          <cell r="I971" t="str">
            <v>SL</v>
          </cell>
        </row>
        <row r="972">
          <cell r="C972" t="str">
            <v>30000885</v>
          </cell>
          <cell r="D972" t="str">
            <v>PURST</v>
          </cell>
          <cell r="E972" t="str">
            <v>1995-12-20</v>
          </cell>
          <cell r="F972" t="str">
            <v>03TPA00511</v>
          </cell>
          <cell r="G972">
            <v>480</v>
          </cell>
          <cell r="H972" t="str">
            <v>MM</v>
          </cell>
          <cell r="I972" t="str">
            <v>SL</v>
          </cell>
        </row>
        <row r="973">
          <cell r="C973" t="str">
            <v>30000886</v>
          </cell>
          <cell r="D973" t="str">
            <v>PURST</v>
          </cell>
          <cell r="E973" t="str">
            <v>1995-12-20</v>
          </cell>
          <cell r="F973" t="str">
            <v>03TPA00512</v>
          </cell>
          <cell r="G973">
            <v>480</v>
          </cell>
          <cell r="H973" t="str">
            <v>MM</v>
          </cell>
          <cell r="I973" t="str">
            <v>SL</v>
          </cell>
        </row>
        <row r="974">
          <cell r="C974" t="str">
            <v>30000887</v>
          </cell>
          <cell r="D974" t="str">
            <v>PURST</v>
          </cell>
          <cell r="E974" t="str">
            <v>1995-12-20</v>
          </cell>
          <cell r="F974" t="str">
            <v>03TPA00513</v>
          </cell>
          <cell r="G974">
            <v>480</v>
          </cell>
          <cell r="H974" t="str">
            <v>MM</v>
          </cell>
          <cell r="I974" t="str">
            <v>SL</v>
          </cell>
        </row>
        <row r="975">
          <cell r="C975" t="str">
            <v>30000888</v>
          </cell>
          <cell r="D975" t="str">
            <v>PURST</v>
          </cell>
          <cell r="E975" t="str">
            <v>1995-12-20</v>
          </cell>
          <cell r="F975" t="str">
            <v>03TPA00515</v>
          </cell>
          <cell r="G975">
            <v>480</v>
          </cell>
          <cell r="H975" t="str">
            <v>MM</v>
          </cell>
          <cell r="I975" t="str">
            <v>SL</v>
          </cell>
        </row>
        <row r="976">
          <cell r="C976" t="str">
            <v>30000889</v>
          </cell>
          <cell r="D976" t="str">
            <v>PURST</v>
          </cell>
          <cell r="E976" t="str">
            <v>1995-12-20</v>
          </cell>
          <cell r="F976" t="str">
            <v>03TPA00516</v>
          </cell>
          <cell r="G976">
            <v>480</v>
          </cell>
          <cell r="H976" t="str">
            <v>MM</v>
          </cell>
          <cell r="I976" t="str">
            <v>SL</v>
          </cell>
        </row>
        <row r="977">
          <cell r="C977" t="str">
            <v>30000890</v>
          </cell>
          <cell r="D977" t="str">
            <v>PURST</v>
          </cell>
          <cell r="E977" t="str">
            <v>1995-12-20</v>
          </cell>
          <cell r="F977" t="str">
            <v>03TPA00602</v>
          </cell>
          <cell r="G977">
            <v>480</v>
          </cell>
          <cell r="H977" t="str">
            <v>MM</v>
          </cell>
          <cell r="I977" t="str">
            <v>SL</v>
          </cell>
        </row>
        <row r="978">
          <cell r="C978" t="str">
            <v>30000891</v>
          </cell>
          <cell r="D978" t="str">
            <v>PURST</v>
          </cell>
          <cell r="E978" t="str">
            <v>1995-12-20</v>
          </cell>
          <cell r="F978" t="str">
            <v>03TPA00701</v>
          </cell>
          <cell r="G978">
            <v>480</v>
          </cell>
          <cell r="H978" t="str">
            <v>MM</v>
          </cell>
          <cell r="I978" t="str">
            <v>SL</v>
          </cell>
        </row>
        <row r="979">
          <cell r="C979" t="str">
            <v>30000892</v>
          </cell>
          <cell r="D979" t="str">
            <v>PURST</v>
          </cell>
          <cell r="E979" t="str">
            <v>1995-12-20</v>
          </cell>
          <cell r="F979" t="str">
            <v>03TPA00702</v>
          </cell>
          <cell r="G979">
            <v>480</v>
          </cell>
          <cell r="H979" t="str">
            <v>MM</v>
          </cell>
          <cell r="I979" t="str">
            <v>SL</v>
          </cell>
        </row>
        <row r="980">
          <cell r="C980" t="str">
            <v>30000893</v>
          </cell>
          <cell r="D980" t="str">
            <v>PURST</v>
          </cell>
          <cell r="E980" t="str">
            <v>1995-12-20</v>
          </cell>
          <cell r="F980" t="str">
            <v>03TPA00703</v>
          </cell>
          <cell r="G980">
            <v>480</v>
          </cell>
          <cell r="H980" t="str">
            <v>MM</v>
          </cell>
          <cell r="I980" t="str">
            <v>SL</v>
          </cell>
        </row>
        <row r="981">
          <cell r="C981" t="str">
            <v>30000894</v>
          </cell>
          <cell r="D981" t="str">
            <v>PURST</v>
          </cell>
          <cell r="E981" t="str">
            <v>1995-12-20</v>
          </cell>
          <cell r="F981" t="str">
            <v>03TPA00704</v>
          </cell>
          <cell r="G981">
            <v>480</v>
          </cell>
          <cell r="H981" t="str">
            <v>MM</v>
          </cell>
          <cell r="I981" t="str">
            <v>SL</v>
          </cell>
        </row>
        <row r="982">
          <cell r="C982" t="str">
            <v>30000895</v>
          </cell>
          <cell r="D982" t="str">
            <v>PURST</v>
          </cell>
          <cell r="E982" t="str">
            <v>1995-12-20</v>
          </cell>
          <cell r="F982" t="str">
            <v>03ORL00106</v>
          </cell>
          <cell r="G982">
            <v>480</v>
          </cell>
          <cell r="H982" t="str">
            <v>MM</v>
          </cell>
          <cell r="I982" t="str">
            <v>SL</v>
          </cell>
        </row>
        <row r="983">
          <cell r="C983" t="str">
            <v>30000896</v>
          </cell>
          <cell r="D983" t="str">
            <v>PURST</v>
          </cell>
          <cell r="E983" t="str">
            <v>1995-12-20</v>
          </cell>
          <cell r="F983" t="str">
            <v>03BRC00401</v>
          </cell>
          <cell r="G983">
            <v>480</v>
          </cell>
          <cell r="H983" t="str">
            <v>MM</v>
          </cell>
          <cell r="I983" t="str">
            <v>SL</v>
          </cell>
        </row>
        <row r="984">
          <cell r="C984" t="str">
            <v>30000897</v>
          </cell>
          <cell r="D984" t="str">
            <v>PURST</v>
          </cell>
          <cell r="E984" t="str">
            <v>1995-12-20</v>
          </cell>
          <cell r="F984" t="str">
            <v>03AKN00101</v>
          </cell>
          <cell r="G984">
            <v>480</v>
          </cell>
          <cell r="H984" t="str">
            <v>MM</v>
          </cell>
          <cell r="I984" t="str">
            <v>SL</v>
          </cell>
        </row>
        <row r="985">
          <cell r="C985" t="str">
            <v>30000898</v>
          </cell>
          <cell r="D985" t="str">
            <v>PURST</v>
          </cell>
          <cell r="E985" t="str">
            <v>1995-12-20</v>
          </cell>
          <cell r="F985" t="str">
            <v>03CIN00901</v>
          </cell>
          <cell r="G985">
            <v>480</v>
          </cell>
          <cell r="H985" t="str">
            <v>MM</v>
          </cell>
          <cell r="I985" t="str">
            <v>SL</v>
          </cell>
        </row>
        <row r="986">
          <cell r="C986" t="str">
            <v>30000899</v>
          </cell>
          <cell r="D986" t="str">
            <v>PURST</v>
          </cell>
          <cell r="E986" t="str">
            <v>1994-10-28</v>
          </cell>
          <cell r="F986" t="str">
            <v>03ORL00106</v>
          </cell>
          <cell r="G986">
            <v>480</v>
          </cell>
          <cell r="H986" t="str">
            <v>MM</v>
          </cell>
          <cell r="I986" t="str">
            <v>SL</v>
          </cell>
        </row>
        <row r="987">
          <cell r="C987" t="str">
            <v>30000900</v>
          </cell>
          <cell r="D987" t="str">
            <v>LCC1</v>
          </cell>
          <cell r="E987" t="str">
            <v>1996-01-01</v>
          </cell>
          <cell r="F987" t="str">
            <v>03TPA00104</v>
          </cell>
          <cell r="G987">
            <v>1</v>
          </cell>
          <cell r="H987" t="str">
            <v>MM</v>
          </cell>
          <cell r="I987" t="str">
            <v>SL</v>
          </cell>
        </row>
        <row r="988">
          <cell r="C988" t="str">
            <v>30000901</v>
          </cell>
          <cell r="D988" t="str">
            <v>LCC1</v>
          </cell>
          <cell r="E988" t="str">
            <v>1996-01-01</v>
          </cell>
          <cell r="F988" t="str">
            <v>03TPA01008</v>
          </cell>
          <cell r="G988">
            <v>12</v>
          </cell>
          <cell r="H988" t="str">
            <v>MM</v>
          </cell>
          <cell r="I988" t="str">
            <v>SL</v>
          </cell>
        </row>
        <row r="989">
          <cell r="C989" t="str">
            <v>30000902</v>
          </cell>
          <cell r="D989" t="str">
            <v>LSCOM</v>
          </cell>
          <cell r="E989" t="str">
            <v>1996-04-01</v>
          </cell>
          <cell r="F989" t="str">
            <v>03ORL00106</v>
          </cell>
          <cell r="G989">
            <v>36</v>
          </cell>
          <cell r="H989" t="str">
            <v>MM</v>
          </cell>
          <cell r="I989" t="str">
            <v>SL</v>
          </cell>
        </row>
        <row r="990">
          <cell r="C990" t="str">
            <v>30000903</v>
          </cell>
          <cell r="D990" t="str">
            <v>LSCOM</v>
          </cell>
          <cell r="E990" t="str">
            <v>1996-01-01</v>
          </cell>
          <cell r="F990" t="str">
            <v>03TPA00104</v>
          </cell>
          <cell r="G990">
            <v>36</v>
          </cell>
          <cell r="H990" t="str">
            <v>MM</v>
          </cell>
          <cell r="I990" t="str">
            <v>SL</v>
          </cell>
        </row>
        <row r="991">
          <cell r="C991" t="str">
            <v>30000904</v>
          </cell>
          <cell r="D991" t="str">
            <v>LSCOM</v>
          </cell>
          <cell r="E991" t="str">
            <v>1996-04-01</v>
          </cell>
          <cell r="F991" t="str">
            <v>03ORL00106</v>
          </cell>
          <cell r="G991">
            <v>36</v>
          </cell>
          <cell r="H991" t="str">
            <v>MM</v>
          </cell>
          <cell r="I991" t="str">
            <v>SL</v>
          </cell>
        </row>
        <row r="992">
          <cell r="C992" t="str">
            <v>30000905</v>
          </cell>
          <cell r="D992" t="str">
            <v>LSCOM</v>
          </cell>
          <cell r="E992" t="str">
            <v>1996-12-31</v>
          </cell>
          <cell r="F992" t="str">
            <v>03TPA00301</v>
          </cell>
          <cell r="G992">
            <v>1</v>
          </cell>
          <cell r="H992" t="str">
            <v>MM</v>
          </cell>
          <cell r="I992" t="str">
            <v>SL</v>
          </cell>
        </row>
        <row r="993">
          <cell r="C993" t="str">
            <v>30000906</v>
          </cell>
          <cell r="D993" t="str">
            <v>LSCOM</v>
          </cell>
          <cell r="E993" t="str">
            <v>1996-04-01</v>
          </cell>
          <cell r="F993" t="str">
            <v>03TPA01009</v>
          </cell>
          <cell r="G993">
            <v>12</v>
          </cell>
          <cell r="H993" t="str">
            <v>MM</v>
          </cell>
          <cell r="I993" t="str">
            <v>SL</v>
          </cell>
        </row>
        <row r="994">
          <cell r="C994" t="str">
            <v>30000907</v>
          </cell>
          <cell r="D994" t="str">
            <v>LSCOM</v>
          </cell>
          <cell r="E994" t="str">
            <v>1996-12-31</v>
          </cell>
          <cell r="F994" t="str">
            <v>03TPA00301</v>
          </cell>
          <cell r="G994">
            <v>1</v>
          </cell>
          <cell r="H994" t="str">
            <v>MM</v>
          </cell>
          <cell r="I994" t="str">
            <v>SL</v>
          </cell>
        </row>
        <row r="995">
          <cell r="C995" t="str">
            <v>30000908</v>
          </cell>
          <cell r="D995" t="str">
            <v>LSCOM</v>
          </cell>
          <cell r="E995" t="str">
            <v>1995-08-01</v>
          </cell>
          <cell r="F995" t="str">
            <v>03TPA01008</v>
          </cell>
          <cell r="G995">
            <v>84</v>
          </cell>
          <cell r="H995" t="str">
            <v>MM</v>
          </cell>
          <cell r="I995" t="str">
            <v>SL</v>
          </cell>
        </row>
        <row r="996">
          <cell r="C996" t="str">
            <v>30000909</v>
          </cell>
          <cell r="D996" t="str">
            <v>LSCOM</v>
          </cell>
          <cell r="E996" t="str">
            <v>1996-05-01</v>
          </cell>
          <cell r="F996" t="str">
            <v>03TPA00110</v>
          </cell>
          <cell r="G996">
            <v>60</v>
          </cell>
          <cell r="H996" t="str">
            <v>MM</v>
          </cell>
          <cell r="I996" t="str">
            <v>SL</v>
          </cell>
        </row>
        <row r="997">
          <cell r="C997" t="str">
            <v>30000910</v>
          </cell>
          <cell r="D997" t="str">
            <v>LCC1</v>
          </cell>
          <cell r="E997" t="str">
            <v>1996-03-01</v>
          </cell>
          <cell r="F997" t="str">
            <v>03TPA00509</v>
          </cell>
          <cell r="G997">
            <v>12</v>
          </cell>
          <cell r="H997" t="str">
            <v>MM</v>
          </cell>
          <cell r="I997" t="str">
            <v>SL</v>
          </cell>
        </row>
        <row r="998">
          <cell r="C998" t="str">
            <v>30000911</v>
          </cell>
          <cell r="D998" t="str">
            <v>LSCOM</v>
          </cell>
          <cell r="E998" t="str">
            <v>1995-11-10</v>
          </cell>
          <cell r="F998" t="str">
            <v>03TPA00305</v>
          </cell>
          <cell r="G998">
            <v>60</v>
          </cell>
          <cell r="H998" t="str">
            <v>MM</v>
          </cell>
          <cell r="I998" t="str">
            <v>SL</v>
          </cell>
        </row>
        <row r="999">
          <cell r="C999" t="str">
            <v>30000912</v>
          </cell>
          <cell r="D999" t="str">
            <v>LSCOM</v>
          </cell>
          <cell r="E999" t="str">
            <v>1996-03-01</v>
          </cell>
          <cell r="F999" t="str">
            <v>03TPA00509</v>
          </cell>
          <cell r="G999">
            <v>60</v>
          </cell>
          <cell r="H999" t="str">
            <v>MM</v>
          </cell>
          <cell r="I999" t="str">
            <v>SL</v>
          </cell>
        </row>
        <row r="1000">
          <cell r="C1000" t="str">
            <v>30000913</v>
          </cell>
          <cell r="D1000" t="str">
            <v>LSCOM</v>
          </cell>
          <cell r="E1000" t="str">
            <v>1996-05-01</v>
          </cell>
          <cell r="F1000" t="str">
            <v>03TPA00110</v>
          </cell>
          <cell r="G1000">
            <v>60</v>
          </cell>
          <cell r="H1000" t="str">
            <v>MM</v>
          </cell>
          <cell r="I1000" t="str">
            <v>SL</v>
          </cell>
        </row>
        <row r="1001">
          <cell r="C1001" t="str">
            <v>30000914</v>
          </cell>
          <cell r="D1001" t="str">
            <v>LSCOM</v>
          </cell>
          <cell r="E1001" t="str">
            <v>1996-05-01</v>
          </cell>
          <cell r="F1001" t="str">
            <v>03TPA00110</v>
          </cell>
          <cell r="G1001">
            <v>60</v>
          </cell>
          <cell r="H1001" t="str">
            <v>MM</v>
          </cell>
          <cell r="I1001" t="str">
            <v>SL</v>
          </cell>
        </row>
        <row r="1002">
          <cell r="C1002" t="str">
            <v>30000915</v>
          </cell>
          <cell r="D1002" t="str">
            <v>LSCOM</v>
          </cell>
          <cell r="E1002" t="str">
            <v>1996-05-01</v>
          </cell>
          <cell r="F1002" t="str">
            <v>03TPA00110</v>
          </cell>
          <cell r="G1002">
            <v>60</v>
          </cell>
          <cell r="H1002" t="str">
            <v>MM</v>
          </cell>
          <cell r="I1002" t="str">
            <v>SL</v>
          </cell>
        </row>
        <row r="1003">
          <cell r="C1003" t="str">
            <v>30000916</v>
          </cell>
          <cell r="D1003" t="str">
            <v>LSCOM</v>
          </cell>
          <cell r="E1003" t="str">
            <v>1996-05-01</v>
          </cell>
          <cell r="F1003" t="str">
            <v>03TPA00110</v>
          </cell>
          <cell r="G1003">
            <v>60</v>
          </cell>
          <cell r="H1003" t="str">
            <v>MM</v>
          </cell>
          <cell r="I1003" t="str">
            <v>SL</v>
          </cell>
        </row>
        <row r="1004">
          <cell r="C1004" t="str">
            <v>30000917</v>
          </cell>
          <cell r="D1004" t="str">
            <v>LSCOM</v>
          </cell>
          <cell r="E1004" t="str">
            <v>1996-05-01</v>
          </cell>
          <cell r="F1004" t="str">
            <v>03TPA00104</v>
          </cell>
          <cell r="G1004">
            <v>36</v>
          </cell>
          <cell r="H1004" t="str">
            <v>MM</v>
          </cell>
          <cell r="I1004" t="str">
            <v>SL</v>
          </cell>
        </row>
        <row r="1005">
          <cell r="C1005" t="str">
            <v>30000918</v>
          </cell>
          <cell r="D1005" t="str">
            <v>LSCOM</v>
          </cell>
          <cell r="E1005" t="str">
            <v>1996-04-01</v>
          </cell>
          <cell r="F1005" t="str">
            <v>03TPA00104</v>
          </cell>
          <cell r="G1005">
            <v>36</v>
          </cell>
          <cell r="H1005" t="str">
            <v>MM</v>
          </cell>
          <cell r="I1005" t="str">
            <v>SL</v>
          </cell>
        </row>
        <row r="1006">
          <cell r="C1006" t="str">
            <v>30000919</v>
          </cell>
          <cell r="D1006" t="str">
            <v>LSCOM</v>
          </cell>
          <cell r="E1006" t="str">
            <v>1996-05-01</v>
          </cell>
          <cell r="F1006" t="str">
            <v>03TPA00104</v>
          </cell>
          <cell r="G1006">
            <v>36</v>
          </cell>
          <cell r="H1006" t="str">
            <v>MM</v>
          </cell>
          <cell r="I1006" t="str">
            <v>SL</v>
          </cell>
        </row>
        <row r="1007">
          <cell r="C1007" t="str">
            <v>30000920</v>
          </cell>
          <cell r="D1007" t="str">
            <v>LSCOM</v>
          </cell>
          <cell r="E1007" t="str">
            <v>1996-06-01</v>
          </cell>
          <cell r="F1007" t="str">
            <v>03TPA01009</v>
          </cell>
          <cell r="G1007">
            <v>12</v>
          </cell>
          <cell r="H1007" t="str">
            <v>MM</v>
          </cell>
          <cell r="I1007" t="str">
            <v>SL</v>
          </cell>
        </row>
        <row r="1008">
          <cell r="C1008" t="str">
            <v>30000921</v>
          </cell>
          <cell r="D1008" t="str">
            <v>LSCOM</v>
          </cell>
          <cell r="E1008" t="str">
            <v>1996-03-01</v>
          </cell>
          <cell r="F1008" t="str">
            <v>03TPA00509</v>
          </cell>
          <cell r="G1008">
            <v>12</v>
          </cell>
          <cell r="H1008" t="str">
            <v>MM</v>
          </cell>
          <cell r="I1008" t="str">
            <v>SL</v>
          </cell>
        </row>
        <row r="1009">
          <cell r="C1009" t="str">
            <v>30000922</v>
          </cell>
          <cell r="D1009" t="str">
            <v>LSCOM</v>
          </cell>
          <cell r="E1009" t="str">
            <v>1996-05-01</v>
          </cell>
          <cell r="F1009" t="str">
            <v>03TPA00511</v>
          </cell>
          <cell r="G1009">
            <v>36</v>
          </cell>
          <cell r="H1009" t="str">
            <v>MM</v>
          </cell>
          <cell r="I1009" t="str">
            <v>SL</v>
          </cell>
        </row>
        <row r="1010">
          <cell r="C1010" t="str">
            <v>30000923</v>
          </cell>
          <cell r="D1010" t="str">
            <v>LSCOM</v>
          </cell>
          <cell r="E1010" t="str">
            <v>1996-05-01</v>
          </cell>
          <cell r="F1010" t="str">
            <v>03TPA00511</v>
          </cell>
          <cell r="G1010">
            <v>36</v>
          </cell>
          <cell r="H1010" t="str">
            <v>MM</v>
          </cell>
          <cell r="I1010" t="str">
            <v>SL</v>
          </cell>
        </row>
        <row r="1011">
          <cell r="C1011" t="str">
            <v>30000924</v>
          </cell>
          <cell r="D1011" t="str">
            <v>LSCOM</v>
          </cell>
          <cell r="E1011" t="str">
            <v>1996-04-15</v>
          </cell>
          <cell r="F1011" t="str">
            <v>03ORL00106</v>
          </cell>
          <cell r="G1011">
            <v>36</v>
          </cell>
          <cell r="H1011" t="str">
            <v>MM</v>
          </cell>
          <cell r="I1011" t="str">
            <v>SL</v>
          </cell>
        </row>
        <row r="1012">
          <cell r="C1012" t="str">
            <v>30000925</v>
          </cell>
          <cell r="D1012" t="str">
            <v>LSCOM</v>
          </cell>
          <cell r="E1012" t="str">
            <v>1996-04-15</v>
          </cell>
          <cell r="F1012" t="str">
            <v>03ORL00106</v>
          </cell>
          <cell r="G1012">
            <v>36</v>
          </cell>
          <cell r="H1012" t="str">
            <v>MM</v>
          </cell>
          <cell r="I1012" t="str">
            <v>SL</v>
          </cell>
        </row>
        <row r="1013">
          <cell r="C1013" t="str">
            <v>30000926</v>
          </cell>
          <cell r="D1013" t="str">
            <v>LSCOM</v>
          </cell>
          <cell r="E1013" t="str">
            <v>1996-06-01</v>
          </cell>
          <cell r="F1013" t="str">
            <v>03TPA01009</v>
          </cell>
          <cell r="G1013">
            <v>12</v>
          </cell>
          <cell r="H1013" t="str">
            <v>MM</v>
          </cell>
          <cell r="I1013" t="str">
            <v>SL</v>
          </cell>
        </row>
        <row r="1014">
          <cell r="C1014" t="str">
            <v>30000927</v>
          </cell>
          <cell r="D1014" t="str">
            <v>BLDG</v>
          </cell>
          <cell r="E1014" t="str">
            <v>1996-06-13</v>
          </cell>
          <cell r="F1014" t="str">
            <v>03TPA00502</v>
          </cell>
          <cell r="G1014">
            <v>480</v>
          </cell>
          <cell r="H1014" t="str">
            <v>MM</v>
          </cell>
          <cell r="I1014" t="str">
            <v>SL</v>
          </cell>
        </row>
        <row r="1015">
          <cell r="C1015" t="str">
            <v>30000928</v>
          </cell>
          <cell r="D1015" t="str">
            <v>BLDG</v>
          </cell>
          <cell r="E1015" t="str">
            <v>1996-06-20</v>
          </cell>
          <cell r="F1015" t="str">
            <v>03TPA00515</v>
          </cell>
          <cell r="G1015">
            <v>480</v>
          </cell>
          <cell r="H1015" t="str">
            <v>MM</v>
          </cell>
          <cell r="I1015" t="str">
            <v>SL</v>
          </cell>
        </row>
        <row r="1016">
          <cell r="C1016" t="str">
            <v>30000929</v>
          </cell>
          <cell r="D1016" t="str">
            <v>LSCOM</v>
          </cell>
          <cell r="E1016" t="str">
            <v>1996-06-01</v>
          </cell>
          <cell r="F1016" t="str">
            <v>03TPA00801</v>
          </cell>
          <cell r="G1016">
            <v>36</v>
          </cell>
          <cell r="H1016" t="str">
            <v>MM</v>
          </cell>
          <cell r="I1016" t="str">
            <v>SL</v>
          </cell>
        </row>
        <row r="1017">
          <cell r="C1017" t="str">
            <v>30000930</v>
          </cell>
          <cell r="D1017" t="str">
            <v>LSCOM</v>
          </cell>
          <cell r="E1017" t="str">
            <v>1996-06-04</v>
          </cell>
          <cell r="F1017" t="str">
            <v>03ORL00106</v>
          </cell>
          <cell r="G1017">
            <v>12</v>
          </cell>
          <cell r="H1017" t="str">
            <v>MM</v>
          </cell>
          <cell r="I1017" t="str">
            <v>SL</v>
          </cell>
        </row>
        <row r="1018">
          <cell r="C1018" t="str">
            <v>30000931</v>
          </cell>
          <cell r="D1018" t="str">
            <v>PURST</v>
          </cell>
          <cell r="E1018" t="str">
            <v>1995-12-20</v>
          </cell>
          <cell r="F1018" t="str">
            <v>03TPA01009</v>
          </cell>
          <cell r="G1018">
            <v>480</v>
          </cell>
          <cell r="H1018" t="str">
            <v>MM</v>
          </cell>
          <cell r="I1018" t="str">
            <v>SL</v>
          </cell>
        </row>
        <row r="1019">
          <cell r="C1019" t="str">
            <v>30000932</v>
          </cell>
          <cell r="D1019" t="str">
            <v>PURST</v>
          </cell>
          <cell r="E1019" t="str">
            <v>1995-06-15</v>
          </cell>
          <cell r="F1019" t="str">
            <v>03TPA00301</v>
          </cell>
          <cell r="G1019">
            <v>480</v>
          </cell>
          <cell r="H1019" t="str">
            <v>MM</v>
          </cell>
          <cell r="I1019" t="str">
            <v>SL</v>
          </cell>
        </row>
        <row r="1020">
          <cell r="C1020" t="str">
            <v>30000933</v>
          </cell>
          <cell r="D1020" t="str">
            <v>PURST</v>
          </cell>
          <cell r="E1020" t="str">
            <v>1995-06-15</v>
          </cell>
          <cell r="F1020" t="str">
            <v>03TPA00305</v>
          </cell>
          <cell r="G1020">
            <v>480</v>
          </cell>
          <cell r="H1020" t="str">
            <v>MM</v>
          </cell>
          <cell r="I1020" t="str">
            <v>SL</v>
          </cell>
        </row>
        <row r="1021">
          <cell r="C1021" t="str">
            <v>30000934</v>
          </cell>
          <cell r="D1021" t="str">
            <v>DDTI</v>
          </cell>
          <cell r="E1021" t="str">
            <v>1995-06-15</v>
          </cell>
          <cell r="F1021" t="str">
            <v>03BRC00401</v>
          </cell>
          <cell r="G1021">
            <v>480</v>
          </cell>
          <cell r="H1021" t="str">
            <v>MM</v>
          </cell>
          <cell r="I1021" t="str">
            <v>SL</v>
          </cell>
        </row>
        <row r="1022">
          <cell r="C1022" t="str">
            <v>30000935</v>
          </cell>
          <cell r="D1022" t="str">
            <v>LSCOM</v>
          </cell>
          <cell r="E1022" t="str">
            <v>1995-06-01</v>
          </cell>
          <cell r="F1022" t="str">
            <v>03TPA00511</v>
          </cell>
          <cell r="G1022">
            <v>43</v>
          </cell>
          <cell r="H1022" t="str">
            <v>MM</v>
          </cell>
          <cell r="I1022" t="str">
            <v>SL</v>
          </cell>
        </row>
        <row r="1023">
          <cell r="C1023" t="str">
            <v>30000936</v>
          </cell>
          <cell r="D1023" t="str">
            <v>LSCOM</v>
          </cell>
          <cell r="E1023" t="str">
            <v>1995-05-28</v>
          </cell>
          <cell r="F1023" t="str">
            <v>03TPA00701</v>
          </cell>
          <cell r="G1023">
            <v>24</v>
          </cell>
          <cell r="H1023" t="str">
            <v>MM</v>
          </cell>
          <cell r="I1023" t="str">
            <v>SL</v>
          </cell>
        </row>
        <row r="1024">
          <cell r="C1024" t="str">
            <v>30000937</v>
          </cell>
          <cell r="D1024" t="str">
            <v>LSCOM</v>
          </cell>
          <cell r="E1024" t="str">
            <v>1995-05-28</v>
          </cell>
          <cell r="F1024" t="str">
            <v>03TPA00701</v>
          </cell>
          <cell r="G1024">
            <v>24</v>
          </cell>
          <cell r="H1024" t="str">
            <v>MM</v>
          </cell>
          <cell r="I1024" t="str">
            <v>SL</v>
          </cell>
        </row>
        <row r="1025">
          <cell r="C1025" t="str">
            <v>30000938</v>
          </cell>
          <cell r="D1025" t="str">
            <v>LSCOM</v>
          </cell>
          <cell r="E1025" t="str">
            <v>1995-09-01</v>
          </cell>
          <cell r="F1025" t="str">
            <v>03TPA00701</v>
          </cell>
          <cell r="G1025">
            <v>60</v>
          </cell>
          <cell r="H1025" t="str">
            <v>MM</v>
          </cell>
          <cell r="I1025" t="str">
            <v>SL</v>
          </cell>
        </row>
        <row r="1026">
          <cell r="C1026" t="str">
            <v>30000940</v>
          </cell>
          <cell r="D1026" t="str">
            <v>LSCOM</v>
          </cell>
          <cell r="E1026" t="str">
            <v>1995-08-01</v>
          </cell>
          <cell r="F1026" t="str">
            <v>03TPA00105</v>
          </cell>
          <cell r="G1026">
            <v>36</v>
          </cell>
          <cell r="H1026" t="str">
            <v>MM</v>
          </cell>
          <cell r="I1026" t="str">
            <v>SL</v>
          </cell>
        </row>
        <row r="1027">
          <cell r="C1027" t="str">
            <v>30000941</v>
          </cell>
          <cell r="D1027" t="str">
            <v>LSCOM</v>
          </cell>
          <cell r="E1027" t="str">
            <v>1995-04-07</v>
          </cell>
          <cell r="F1027" t="str">
            <v>03TPA01009</v>
          </cell>
          <cell r="G1027">
            <v>12</v>
          </cell>
          <cell r="H1027" t="str">
            <v>MM</v>
          </cell>
          <cell r="I1027" t="str">
            <v>SL</v>
          </cell>
        </row>
        <row r="1028">
          <cell r="C1028" t="str">
            <v>30000942</v>
          </cell>
          <cell r="D1028" t="str">
            <v>LSCOM</v>
          </cell>
          <cell r="E1028" t="str">
            <v>1995-12-01</v>
          </cell>
          <cell r="F1028" t="str">
            <v>03TPA00509</v>
          </cell>
          <cell r="G1028">
            <v>60</v>
          </cell>
          <cell r="H1028" t="str">
            <v>MM</v>
          </cell>
          <cell r="I1028" t="str">
            <v>SL</v>
          </cell>
        </row>
        <row r="1029">
          <cell r="C1029" t="str">
            <v>30000943</v>
          </cell>
          <cell r="D1029" t="str">
            <v>LSCOM</v>
          </cell>
          <cell r="E1029" t="str">
            <v>1995-07-01</v>
          </cell>
          <cell r="F1029" t="str">
            <v>03TPA00106</v>
          </cell>
          <cell r="G1029">
            <v>12</v>
          </cell>
          <cell r="H1029" t="str">
            <v>MM</v>
          </cell>
          <cell r="I1029" t="str">
            <v>SL</v>
          </cell>
        </row>
        <row r="1030">
          <cell r="C1030" t="str">
            <v>30000944</v>
          </cell>
          <cell r="D1030" t="str">
            <v>LSCOM</v>
          </cell>
          <cell r="E1030" t="str">
            <v>1995-08-01</v>
          </cell>
          <cell r="F1030" t="str">
            <v>03TPA00104</v>
          </cell>
          <cell r="G1030">
            <v>1</v>
          </cell>
          <cell r="H1030" t="str">
            <v>MM</v>
          </cell>
          <cell r="I1030" t="str">
            <v>SL</v>
          </cell>
        </row>
        <row r="1031">
          <cell r="C1031" t="str">
            <v>30000945</v>
          </cell>
          <cell r="D1031" t="str">
            <v>LSCOM</v>
          </cell>
          <cell r="E1031" t="str">
            <v>1995-11-01</v>
          </cell>
          <cell r="F1031" t="str">
            <v>03TPA00701</v>
          </cell>
          <cell r="G1031">
            <v>60</v>
          </cell>
          <cell r="H1031" t="str">
            <v>MM</v>
          </cell>
          <cell r="I1031" t="str">
            <v>SL</v>
          </cell>
        </row>
        <row r="1032">
          <cell r="C1032" t="str">
            <v>30000946</v>
          </cell>
          <cell r="D1032" t="str">
            <v>STDTI</v>
          </cell>
          <cell r="E1032" t="str">
            <v>1995-09-20</v>
          </cell>
          <cell r="F1032" t="str">
            <v>03TPA00105</v>
          </cell>
          <cell r="G1032">
            <v>480</v>
          </cell>
          <cell r="H1032" t="str">
            <v>MM</v>
          </cell>
          <cell r="I1032" t="str">
            <v>SL</v>
          </cell>
        </row>
        <row r="1033">
          <cell r="C1033" t="str">
            <v>30000947</v>
          </cell>
          <cell r="D1033" t="str">
            <v>STDTI</v>
          </cell>
          <cell r="E1033" t="str">
            <v>1995-09-20</v>
          </cell>
          <cell r="F1033" t="str">
            <v>03TPA00502</v>
          </cell>
          <cell r="G1033">
            <v>480</v>
          </cell>
          <cell r="H1033" t="str">
            <v>MM</v>
          </cell>
          <cell r="I1033" t="str">
            <v>SL</v>
          </cell>
        </row>
        <row r="1034">
          <cell r="C1034" t="str">
            <v>30000948</v>
          </cell>
          <cell r="D1034" t="str">
            <v>DDTI</v>
          </cell>
          <cell r="E1034" t="str">
            <v>1995-09-20</v>
          </cell>
          <cell r="F1034" t="str">
            <v>03TPA00511</v>
          </cell>
          <cell r="G1034">
            <v>480</v>
          </cell>
          <cell r="H1034" t="str">
            <v>MM</v>
          </cell>
          <cell r="I1034" t="str">
            <v>SL</v>
          </cell>
        </row>
        <row r="1035">
          <cell r="C1035" t="str">
            <v>30000949</v>
          </cell>
          <cell r="D1035" t="str">
            <v>DDTI</v>
          </cell>
          <cell r="E1035" t="str">
            <v>1995-09-20</v>
          </cell>
          <cell r="F1035" t="str">
            <v>03TPA00512</v>
          </cell>
          <cell r="G1035">
            <v>480</v>
          </cell>
          <cell r="H1035" t="str">
            <v>MM</v>
          </cell>
          <cell r="I1035" t="str">
            <v>SL</v>
          </cell>
        </row>
        <row r="1036">
          <cell r="C1036" t="str">
            <v>30000950</v>
          </cell>
          <cell r="D1036" t="str">
            <v>STDTI</v>
          </cell>
          <cell r="E1036" t="str">
            <v>1995-09-20</v>
          </cell>
          <cell r="F1036" t="str">
            <v>03TPA00515</v>
          </cell>
          <cell r="G1036">
            <v>480</v>
          </cell>
          <cell r="H1036" t="str">
            <v>MM</v>
          </cell>
          <cell r="I1036" t="str">
            <v>SL</v>
          </cell>
        </row>
        <row r="1037">
          <cell r="C1037" t="str">
            <v>30000951</v>
          </cell>
          <cell r="D1037" t="str">
            <v>DDTI</v>
          </cell>
          <cell r="E1037" t="str">
            <v>1995-09-20</v>
          </cell>
          <cell r="F1037" t="str">
            <v>03TPA01009</v>
          </cell>
          <cell r="G1037">
            <v>480</v>
          </cell>
          <cell r="H1037" t="str">
            <v>MM</v>
          </cell>
          <cell r="I1037" t="str">
            <v>SL</v>
          </cell>
        </row>
        <row r="1038">
          <cell r="C1038" t="str">
            <v>30000952</v>
          </cell>
          <cell r="D1038" t="str">
            <v>LSCOM</v>
          </cell>
          <cell r="E1038" t="str">
            <v>1995-08-01</v>
          </cell>
          <cell r="F1038" t="str">
            <v>03TPA01008</v>
          </cell>
          <cell r="G1038">
            <v>84</v>
          </cell>
          <cell r="H1038" t="str">
            <v>MM</v>
          </cell>
          <cell r="I1038" t="str">
            <v>SL</v>
          </cell>
        </row>
        <row r="1039">
          <cell r="C1039" t="str">
            <v>30000953</v>
          </cell>
          <cell r="D1039" t="str">
            <v>LSCOM</v>
          </cell>
          <cell r="E1039" t="str">
            <v>1995-08-01</v>
          </cell>
          <cell r="F1039" t="str">
            <v>03TPA01008</v>
          </cell>
          <cell r="G1039">
            <v>84</v>
          </cell>
          <cell r="H1039" t="str">
            <v>MM</v>
          </cell>
          <cell r="I1039" t="str">
            <v>SL</v>
          </cell>
        </row>
        <row r="1040">
          <cell r="C1040" t="str">
            <v>30000954</v>
          </cell>
          <cell r="D1040" t="str">
            <v>LSCOM</v>
          </cell>
          <cell r="E1040" t="str">
            <v>1996-04-01</v>
          </cell>
          <cell r="F1040" t="str">
            <v>03TPA00112</v>
          </cell>
          <cell r="G1040">
            <v>1</v>
          </cell>
          <cell r="H1040" t="str">
            <v>MM</v>
          </cell>
          <cell r="I1040" t="str">
            <v>SL</v>
          </cell>
        </row>
        <row r="1041">
          <cell r="C1041" t="str">
            <v>30000955</v>
          </cell>
          <cell r="D1041" t="str">
            <v>LSCOM</v>
          </cell>
          <cell r="E1041" t="str">
            <v>1996-04-01</v>
          </cell>
          <cell r="F1041" t="str">
            <v>03TPA00112</v>
          </cell>
          <cell r="G1041">
            <v>1</v>
          </cell>
          <cell r="H1041" t="str">
            <v>MM</v>
          </cell>
          <cell r="I1041" t="str">
            <v>SL</v>
          </cell>
        </row>
        <row r="1042">
          <cell r="C1042" t="str">
            <v>30000956</v>
          </cell>
          <cell r="D1042" t="str">
            <v>LSCOM</v>
          </cell>
          <cell r="E1042" t="str">
            <v>1995-11-10</v>
          </cell>
          <cell r="F1042" t="str">
            <v>03TPA00305</v>
          </cell>
          <cell r="G1042">
            <v>60</v>
          </cell>
          <cell r="H1042" t="str">
            <v>MM</v>
          </cell>
          <cell r="I1042" t="str">
            <v>SL</v>
          </cell>
        </row>
        <row r="1043">
          <cell r="C1043" t="str">
            <v>30000957</v>
          </cell>
          <cell r="D1043" t="str">
            <v>LSCOM</v>
          </cell>
          <cell r="E1043" t="str">
            <v>1995-10-01</v>
          </cell>
          <cell r="F1043" t="str">
            <v>03TPA00509</v>
          </cell>
          <cell r="G1043">
            <v>24</v>
          </cell>
          <cell r="H1043" t="str">
            <v>MM</v>
          </cell>
          <cell r="I1043" t="str">
            <v>SL</v>
          </cell>
        </row>
        <row r="1044">
          <cell r="C1044" t="str">
            <v>30000958</v>
          </cell>
          <cell r="D1044" t="str">
            <v>LSCOM</v>
          </cell>
          <cell r="E1044" t="str">
            <v>1995-09-25</v>
          </cell>
          <cell r="F1044" t="str">
            <v>03TPA00104</v>
          </cell>
          <cell r="G1044">
            <v>36</v>
          </cell>
          <cell r="H1044" t="str">
            <v>MM</v>
          </cell>
          <cell r="I1044" t="str">
            <v>SL</v>
          </cell>
        </row>
        <row r="1045">
          <cell r="C1045" t="str">
            <v>30000959</v>
          </cell>
          <cell r="D1045" t="str">
            <v>LCC1</v>
          </cell>
          <cell r="E1045" t="str">
            <v>1995-11-01</v>
          </cell>
          <cell r="F1045" t="str">
            <v>03TPA00113</v>
          </cell>
          <cell r="G1045">
            <v>76</v>
          </cell>
          <cell r="H1045" t="str">
            <v>MM</v>
          </cell>
          <cell r="I1045" t="str">
            <v>SL</v>
          </cell>
        </row>
        <row r="1046">
          <cell r="C1046" t="str">
            <v>30000960</v>
          </cell>
          <cell r="D1046" t="str">
            <v>LCC1</v>
          </cell>
          <cell r="E1046" t="str">
            <v>1995-11-01</v>
          </cell>
          <cell r="F1046" t="str">
            <v>03TPA01008</v>
          </cell>
          <cell r="G1046">
            <v>24</v>
          </cell>
          <cell r="H1046" t="str">
            <v>MM</v>
          </cell>
          <cell r="I1046" t="str">
            <v>SL</v>
          </cell>
        </row>
        <row r="1047">
          <cell r="C1047" t="str">
            <v>30000961</v>
          </cell>
          <cell r="D1047" t="str">
            <v>LSCOM</v>
          </cell>
          <cell r="E1047" t="str">
            <v>1996-12-31</v>
          </cell>
          <cell r="F1047" t="str">
            <v>03TPA00701</v>
          </cell>
          <cell r="G1047">
            <v>1</v>
          </cell>
          <cell r="H1047" t="str">
            <v>MM</v>
          </cell>
          <cell r="I1047" t="str">
            <v>SL</v>
          </cell>
        </row>
        <row r="1048">
          <cell r="C1048" t="str">
            <v>30000962</v>
          </cell>
          <cell r="D1048" t="str">
            <v>LSCOM</v>
          </cell>
          <cell r="E1048" t="str">
            <v>1996-12-31</v>
          </cell>
          <cell r="F1048" t="str">
            <v>03TPA00701</v>
          </cell>
          <cell r="G1048">
            <v>1</v>
          </cell>
          <cell r="H1048" t="str">
            <v>MM</v>
          </cell>
          <cell r="I1048" t="str">
            <v>SL</v>
          </cell>
        </row>
        <row r="1049">
          <cell r="C1049" t="str">
            <v>30000963</v>
          </cell>
          <cell r="D1049" t="str">
            <v>LSCOM</v>
          </cell>
          <cell r="E1049" t="str">
            <v>1995-09-01</v>
          </cell>
          <cell r="F1049" t="str">
            <v>03TPA00806</v>
          </cell>
          <cell r="G1049">
            <v>12</v>
          </cell>
          <cell r="H1049" t="str">
            <v>MM</v>
          </cell>
          <cell r="I1049" t="str">
            <v>SL</v>
          </cell>
        </row>
        <row r="1050">
          <cell r="C1050" t="str">
            <v>30000964</v>
          </cell>
          <cell r="D1050" t="str">
            <v>LSCOM</v>
          </cell>
          <cell r="E1050" t="str">
            <v>1996-12-31</v>
          </cell>
          <cell r="F1050" t="str">
            <v>03TPA00701</v>
          </cell>
          <cell r="G1050">
            <v>1</v>
          </cell>
          <cell r="H1050" t="str">
            <v>MM</v>
          </cell>
          <cell r="I1050" t="str">
            <v>SL</v>
          </cell>
        </row>
        <row r="1051">
          <cell r="C1051" t="str">
            <v>30000965</v>
          </cell>
          <cell r="D1051" t="str">
            <v>LSCOM</v>
          </cell>
          <cell r="E1051" t="str">
            <v>1995-12-01</v>
          </cell>
          <cell r="F1051" t="str">
            <v>03TPA00509</v>
          </cell>
          <cell r="G1051">
            <v>60</v>
          </cell>
          <cell r="H1051" t="str">
            <v>MM</v>
          </cell>
          <cell r="I1051" t="str">
            <v>SL</v>
          </cell>
        </row>
        <row r="1052">
          <cell r="C1052" t="str">
            <v>30000966</v>
          </cell>
          <cell r="D1052" t="str">
            <v>LSCOM</v>
          </cell>
          <cell r="E1052" t="str">
            <v>1995-12-01</v>
          </cell>
          <cell r="F1052" t="str">
            <v>03TPA00509</v>
          </cell>
          <cell r="G1052">
            <v>60</v>
          </cell>
          <cell r="H1052" t="str">
            <v>MM</v>
          </cell>
          <cell r="I1052" t="str">
            <v>SL</v>
          </cell>
        </row>
        <row r="1053">
          <cell r="C1053" t="str">
            <v>30000967</v>
          </cell>
          <cell r="D1053" t="str">
            <v>LCC1</v>
          </cell>
          <cell r="E1053" t="str">
            <v>1995-03-01</v>
          </cell>
          <cell r="F1053" t="str">
            <v>03TPA00113</v>
          </cell>
          <cell r="G1053">
            <v>84</v>
          </cell>
          <cell r="H1053" t="str">
            <v>MM</v>
          </cell>
          <cell r="I1053" t="str">
            <v>SL</v>
          </cell>
        </row>
        <row r="1054">
          <cell r="C1054" t="str">
            <v>30000968</v>
          </cell>
          <cell r="D1054" t="str">
            <v>LCC2</v>
          </cell>
          <cell r="E1054" t="str">
            <v>1995-02-01</v>
          </cell>
          <cell r="F1054" t="str">
            <v>03TPA00110</v>
          </cell>
          <cell r="G1054">
            <v>24</v>
          </cell>
          <cell r="H1054" t="str">
            <v>MM</v>
          </cell>
          <cell r="I1054" t="str">
            <v>SL</v>
          </cell>
        </row>
        <row r="1055">
          <cell r="C1055" t="str">
            <v>30000969</v>
          </cell>
          <cell r="D1055" t="str">
            <v>LCC2</v>
          </cell>
          <cell r="E1055" t="str">
            <v>1995-02-01</v>
          </cell>
          <cell r="F1055" t="str">
            <v>03TPA00509</v>
          </cell>
          <cell r="G1055">
            <v>24</v>
          </cell>
          <cell r="H1055" t="str">
            <v>MM</v>
          </cell>
          <cell r="I1055" t="str">
            <v>SL</v>
          </cell>
        </row>
        <row r="1056">
          <cell r="C1056" t="str">
            <v>30000970</v>
          </cell>
          <cell r="D1056" t="str">
            <v>LCC2</v>
          </cell>
          <cell r="E1056" t="str">
            <v>1995-09-01</v>
          </cell>
          <cell r="F1056" t="str">
            <v>03TPA00105</v>
          </cell>
          <cell r="G1056">
            <v>24</v>
          </cell>
          <cell r="H1056" t="str">
            <v>MM</v>
          </cell>
          <cell r="I1056" t="str">
            <v>SL</v>
          </cell>
        </row>
        <row r="1057">
          <cell r="C1057" t="str">
            <v>30000971</v>
          </cell>
          <cell r="D1057" t="str">
            <v>LCC2</v>
          </cell>
          <cell r="E1057" t="str">
            <v>1995-10-01</v>
          </cell>
          <cell r="F1057" t="str">
            <v>03TPA00105</v>
          </cell>
          <cell r="G1057">
            <v>24</v>
          </cell>
          <cell r="H1057" t="str">
            <v>MM</v>
          </cell>
          <cell r="I1057" t="str">
            <v>SL</v>
          </cell>
        </row>
        <row r="1058">
          <cell r="C1058" t="str">
            <v>30000972</v>
          </cell>
          <cell r="D1058" t="str">
            <v>LCC2</v>
          </cell>
          <cell r="E1058" t="str">
            <v>1995-09-01</v>
          </cell>
          <cell r="F1058" t="str">
            <v>03TPA01008</v>
          </cell>
          <cell r="G1058">
            <v>24</v>
          </cell>
          <cell r="H1058" t="str">
            <v>MM</v>
          </cell>
          <cell r="I1058" t="str">
            <v>SL</v>
          </cell>
        </row>
        <row r="1059">
          <cell r="C1059" t="str">
            <v>30000973</v>
          </cell>
          <cell r="D1059" t="str">
            <v>LCC1</v>
          </cell>
          <cell r="E1059" t="str">
            <v>1995-01-01</v>
          </cell>
          <cell r="F1059" t="str">
            <v>03TPA00106</v>
          </cell>
          <cell r="G1059">
            <v>24</v>
          </cell>
          <cell r="H1059" t="str">
            <v>MM</v>
          </cell>
          <cell r="I1059" t="str">
            <v>SL</v>
          </cell>
        </row>
        <row r="1060">
          <cell r="C1060" t="str">
            <v>30000974</v>
          </cell>
          <cell r="D1060" t="str">
            <v>LCC1</v>
          </cell>
          <cell r="E1060" t="str">
            <v>1995-07-01</v>
          </cell>
          <cell r="F1060" t="str">
            <v>03TPA00104</v>
          </cell>
          <cell r="G1060">
            <v>24</v>
          </cell>
          <cell r="H1060" t="str">
            <v>MM</v>
          </cell>
          <cell r="I1060" t="str">
            <v>SL</v>
          </cell>
        </row>
        <row r="1061">
          <cell r="C1061" t="str">
            <v>30000975</v>
          </cell>
          <cell r="D1061" t="str">
            <v>PURST</v>
          </cell>
          <cell r="E1061" t="str">
            <v>1995-12-20</v>
          </cell>
          <cell r="F1061" t="str">
            <v>03TUL00501</v>
          </cell>
          <cell r="G1061">
            <v>480</v>
          </cell>
          <cell r="H1061" t="str">
            <v>MM</v>
          </cell>
          <cell r="I1061" t="str">
            <v>SL</v>
          </cell>
        </row>
        <row r="1062">
          <cell r="C1062" t="str">
            <v>30000976</v>
          </cell>
          <cell r="D1062" t="str">
            <v>PURST</v>
          </cell>
          <cell r="E1062" t="str">
            <v>1995-12-20</v>
          </cell>
          <cell r="F1062" t="str">
            <v>03TPA00806</v>
          </cell>
          <cell r="G1062">
            <v>480</v>
          </cell>
          <cell r="H1062" t="str">
            <v>MM</v>
          </cell>
          <cell r="I1062" t="str">
            <v>SL</v>
          </cell>
        </row>
        <row r="1063">
          <cell r="C1063" t="str">
            <v>30000977</v>
          </cell>
          <cell r="D1063" t="str">
            <v>PURST</v>
          </cell>
          <cell r="E1063" t="str">
            <v>1995-12-20</v>
          </cell>
          <cell r="F1063" t="str">
            <v>03TPA00801</v>
          </cell>
          <cell r="G1063">
            <v>480</v>
          </cell>
          <cell r="H1063" t="str">
            <v>MM</v>
          </cell>
          <cell r="I1063" t="str">
            <v>SL</v>
          </cell>
        </row>
        <row r="1064">
          <cell r="C1064" t="str">
            <v>30000978</v>
          </cell>
          <cell r="D1064" t="str">
            <v>PURST</v>
          </cell>
          <cell r="E1064" t="str">
            <v>1995-12-20</v>
          </cell>
          <cell r="F1064" t="str">
            <v>03TPA00803</v>
          </cell>
          <cell r="G1064">
            <v>480</v>
          </cell>
          <cell r="H1064" t="str">
            <v>MM</v>
          </cell>
          <cell r="I1064" t="str">
            <v>SL</v>
          </cell>
        </row>
        <row r="1065">
          <cell r="C1065" t="str">
            <v>30000979</v>
          </cell>
          <cell r="D1065" t="str">
            <v>PURST</v>
          </cell>
          <cell r="E1065" t="str">
            <v>1995-12-20</v>
          </cell>
          <cell r="F1065" t="str">
            <v>03TPA00106</v>
          </cell>
          <cell r="G1065">
            <v>480</v>
          </cell>
          <cell r="H1065" t="str">
            <v>MM</v>
          </cell>
          <cell r="I1065" t="str">
            <v>SL</v>
          </cell>
        </row>
        <row r="1066">
          <cell r="C1066" t="str">
            <v>30000980</v>
          </cell>
          <cell r="D1066" t="str">
            <v>PURST</v>
          </cell>
          <cell r="E1066" t="str">
            <v>1995-12-20</v>
          </cell>
          <cell r="F1066" t="str">
            <v>03TPA01001</v>
          </cell>
          <cell r="G1066">
            <v>480</v>
          </cell>
          <cell r="H1066" t="str">
            <v>MM</v>
          </cell>
          <cell r="I1066" t="str">
            <v>SL</v>
          </cell>
        </row>
        <row r="1067">
          <cell r="C1067" t="str">
            <v>30000981</v>
          </cell>
          <cell r="D1067" t="str">
            <v>PURST</v>
          </cell>
          <cell r="E1067" t="str">
            <v>1995-12-20</v>
          </cell>
          <cell r="F1067" t="str">
            <v>03TPA00301</v>
          </cell>
          <cell r="G1067">
            <v>480</v>
          </cell>
          <cell r="H1067" t="str">
            <v>MM</v>
          </cell>
          <cell r="I1067" t="str">
            <v>SL</v>
          </cell>
        </row>
        <row r="1068">
          <cell r="C1068" t="str">
            <v>30000982</v>
          </cell>
          <cell r="D1068" t="str">
            <v>PURST</v>
          </cell>
          <cell r="E1068" t="str">
            <v>1995-12-20</v>
          </cell>
          <cell r="F1068" t="str">
            <v>03TPA00305</v>
          </cell>
          <cell r="G1068">
            <v>480</v>
          </cell>
          <cell r="H1068" t="str">
            <v>MM</v>
          </cell>
          <cell r="I1068" t="str">
            <v>SL</v>
          </cell>
        </row>
        <row r="1069">
          <cell r="C1069" t="str">
            <v>30000983</v>
          </cell>
          <cell r="D1069" t="str">
            <v>PURST</v>
          </cell>
          <cell r="E1069" t="str">
            <v>1995-12-20</v>
          </cell>
          <cell r="F1069" t="str">
            <v>03TPA00101</v>
          </cell>
          <cell r="G1069">
            <v>480</v>
          </cell>
          <cell r="H1069" t="str">
            <v>MM</v>
          </cell>
          <cell r="I1069" t="str">
            <v>SL</v>
          </cell>
        </row>
        <row r="1070">
          <cell r="C1070" t="str">
            <v>30000984</v>
          </cell>
          <cell r="D1070" t="str">
            <v>PURST</v>
          </cell>
          <cell r="E1070" t="str">
            <v>1995-12-20</v>
          </cell>
          <cell r="F1070" t="str">
            <v>03TPA00102</v>
          </cell>
          <cell r="G1070">
            <v>480</v>
          </cell>
          <cell r="H1070" t="str">
            <v>MM</v>
          </cell>
          <cell r="I1070" t="str">
            <v>SL</v>
          </cell>
        </row>
        <row r="1071">
          <cell r="C1071" t="str">
            <v>30000985</v>
          </cell>
          <cell r="D1071" t="str">
            <v>PURST</v>
          </cell>
          <cell r="E1071" t="str">
            <v>1995-12-20</v>
          </cell>
          <cell r="F1071" t="str">
            <v>03TPA00105</v>
          </cell>
          <cell r="G1071">
            <v>480</v>
          </cell>
          <cell r="H1071" t="str">
            <v>MM</v>
          </cell>
          <cell r="I1071" t="str">
            <v>SL</v>
          </cell>
        </row>
        <row r="1072">
          <cell r="C1072" t="str">
            <v>30000986</v>
          </cell>
          <cell r="D1072" t="str">
            <v>PURST</v>
          </cell>
          <cell r="E1072" t="str">
            <v>1995-12-20</v>
          </cell>
          <cell r="F1072" t="str">
            <v>03TPA00107</v>
          </cell>
          <cell r="G1072">
            <v>480</v>
          </cell>
          <cell r="H1072" t="str">
            <v>MM</v>
          </cell>
          <cell r="I1072" t="str">
            <v>SL</v>
          </cell>
        </row>
        <row r="1073">
          <cell r="C1073" t="str">
            <v>30000987</v>
          </cell>
          <cell r="D1073" t="str">
            <v>PURST</v>
          </cell>
          <cell r="E1073" t="str">
            <v>1995-12-20</v>
          </cell>
          <cell r="F1073" t="str">
            <v>03TPA01008</v>
          </cell>
          <cell r="G1073">
            <v>480</v>
          </cell>
          <cell r="H1073" t="str">
            <v>MM</v>
          </cell>
          <cell r="I1073" t="str">
            <v>SL</v>
          </cell>
        </row>
        <row r="1074">
          <cell r="C1074" t="str">
            <v>30000988</v>
          </cell>
          <cell r="D1074" t="str">
            <v>STDTI</v>
          </cell>
          <cell r="E1074" t="str">
            <v>1995-06-15</v>
          </cell>
          <cell r="F1074" t="str">
            <v>03TPA00806</v>
          </cell>
          <cell r="G1074">
            <v>480</v>
          </cell>
          <cell r="H1074" t="str">
            <v>MM</v>
          </cell>
          <cell r="I1074" t="str">
            <v>SL</v>
          </cell>
        </row>
        <row r="1075">
          <cell r="C1075" t="str">
            <v>30000989</v>
          </cell>
          <cell r="D1075" t="str">
            <v>DDTI</v>
          </cell>
          <cell r="E1075" t="str">
            <v>1995-03-25</v>
          </cell>
          <cell r="F1075" t="str">
            <v>03BRC00401</v>
          </cell>
          <cell r="G1075">
            <v>480</v>
          </cell>
          <cell r="H1075" t="str">
            <v>MM</v>
          </cell>
          <cell r="I1075" t="str">
            <v>SL</v>
          </cell>
        </row>
        <row r="1076">
          <cell r="C1076" t="str">
            <v>30000990</v>
          </cell>
          <cell r="D1076" t="str">
            <v>LSCOM</v>
          </cell>
          <cell r="E1076" t="str">
            <v>1995-03-01</v>
          </cell>
          <cell r="F1076" t="str">
            <v>03TPA00806</v>
          </cell>
          <cell r="G1076">
            <v>46</v>
          </cell>
          <cell r="H1076" t="str">
            <v>MM</v>
          </cell>
          <cell r="I1076" t="str">
            <v>SL</v>
          </cell>
        </row>
        <row r="1077">
          <cell r="C1077" t="str">
            <v>30000991</v>
          </cell>
          <cell r="D1077" t="str">
            <v>LSCOM</v>
          </cell>
          <cell r="E1077" t="str">
            <v>1995-09-01</v>
          </cell>
          <cell r="F1077" t="str">
            <v>03TPA01008</v>
          </cell>
          <cell r="G1077">
            <v>36</v>
          </cell>
          <cell r="H1077" t="str">
            <v>MM</v>
          </cell>
          <cell r="I1077" t="str">
            <v>SL</v>
          </cell>
        </row>
        <row r="1078">
          <cell r="C1078" t="str">
            <v>30000992</v>
          </cell>
          <cell r="D1078" t="str">
            <v>LSCOM</v>
          </cell>
          <cell r="E1078" t="str">
            <v>1995-04-01</v>
          </cell>
          <cell r="F1078" t="str">
            <v>03TPA00110</v>
          </cell>
          <cell r="G1078">
            <v>12</v>
          </cell>
          <cell r="H1078" t="str">
            <v>MM</v>
          </cell>
          <cell r="I1078" t="str">
            <v>SL</v>
          </cell>
        </row>
        <row r="1079">
          <cell r="C1079" t="str">
            <v>30000993</v>
          </cell>
          <cell r="D1079" t="str">
            <v>LSCOM</v>
          </cell>
          <cell r="E1079" t="str">
            <v>1995-04-01</v>
          </cell>
          <cell r="F1079" t="str">
            <v>03TPA00110</v>
          </cell>
          <cell r="G1079">
            <v>36</v>
          </cell>
          <cell r="H1079" t="str">
            <v>MM</v>
          </cell>
          <cell r="I1079" t="str">
            <v>SL</v>
          </cell>
        </row>
        <row r="1080">
          <cell r="C1080" t="str">
            <v>30000994</v>
          </cell>
          <cell r="D1080" t="str">
            <v>LSCOM</v>
          </cell>
          <cell r="E1080" t="str">
            <v>1995-03-01</v>
          </cell>
          <cell r="F1080" t="str">
            <v>03TPA00113</v>
          </cell>
          <cell r="G1080">
            <v>84</v>
          </cell>
          <cell r="H1080" t="str">
            <v>MM</v>
          </cell>
          <cell r="I1080" t="str">
            <v>SL</v>
          </cell>
        </row>
        <row r="1081">
          <cell r="C1081" t="str">
            <v>30000995</v>
          </cell>
          <cell r="D1081" t="str">
            <v>LSCOM</v>
          </cell>
          <cell r="E1081" t="str">
            <v>1995-03-01</v>
          </cell>
          <cell r="F1081" t="str">
            <v>03TPA00113</v>
          </cell>
          <cell r="G1081">
            <v>84</v>
          </cell>
          <cell r="H1081" t="str">
            <v>MM</v>
          </cell>
          <cell r="I1081" t="str">
            <v>SL</v>
          </cell>
        </row>
        <row r="1082">
          <cell r="C1082" t="str">
            <v>30000996</v>
          </cell>
          <cell r="D1082" t="str">
            <v>LSCOM</v>
          </cell>
          <cell r="E1082" t="str">
            <v>1995-01-01</v>
          </cell>
          <cell r="F1082" t="str">
            <v>03TPA00509</v>
          </cell>
          <cell r="G1082">
            <v>36</v>
          </cell>
          <cell r="H1082" t="str">
            <v>MM</v>
          </cell>
          <cell r="I1082" t="str">
            <v>SL</v>
          </cell>
        </row>
        <row r="1083">
          <cell r="C1083" t="str">
            <v>30000997</v>
          </cell>
          <cell r="D1083" t="str">
            <v>LSCOM</v>
          </cell>
          <cell r="E1083" t="str">
            <v>1995-01-01</v>
          </cell>
          <cell r="F1083" t="str">
            <v>03TPA00509</v>
          </cell>
          <cell r="G1083">
            <v>36</v>
          </cell>
          <cell r="H1083" t="str">
            <v>MM</v>
          </cell>
          <cell r="I1083" t="str">
            <v>SL</v>
          </cell>
        </row>
        <row r="1084">
          <cell r="C1084" t="str">
            <v>30000998</v>
          </cell>
          <cell r="D1084" t="str">
            <v>LSCOM</v>
          </cell>
          <cell r="E1084" t="str">
            <v>1995-01-15</v>
          </cell>
          <cell r="F1084" t="str">
            <v>03TPA00509</v>
          </cell>
          <cell r="G1084">
            <v>12</v>
          </cell>
          <cell r="H1084" t="str">
            <v>MM</v>
          </cell>
          <cell r="I1084" t="str">
            <v>SL</v>
          </cell>
        </row>
        <row r="1085">
          <cell r="C1085" t="str">
            <v>30000999</v>
          </cell>
          <cell r="D1085" t="str">
            <v>LSCOM</v>
          </cell>
          <cell r="E1085" t="str">
            <v>1995-04-01</v>
          </cell>
          <cell r="F1085" t="str">
            <v>03ORL00106</v>
          </cell>
          <cell r="G1085">
            <v>12</v>
          </cell>
          <cell r="H1085" t="str">
            <v>MM</v>
          </cell>
          <cell r="I1085" t="str">
            <v>SL</v>
          </cell>
        </row>
        <row r="1086">
          <cell r="C1086" t="str">
            <v>30001000</v>
          </cell>
          <cell r="D1086" t="str">
            <v>LSCOM</v>
          </cell>
          <cell r="E1086" t="str">
            <v>1995-09-01</v>
          </cell>
          <cell r="F1086" t="str">
            <v>03TPA01008</v>
          </cell>
          <cell r="G1086">
            <v>36</v>
          </cell>
          <cell r="H1086" t="str">
            <v>MM</v>
          </cell>
          <cell r="I1086" t="str">
            <v>SL</v>
          </cell>
        </row>
        <row r="1087">
          <cell r="C1087" t="str">
            <v>30001001</v>
          </cell>
          <cell r="D1087" t="str">
            <v>LSCOM</v>
          </cell>
          <cell r="E1087" t="str">
            <v>1995-04-01</v>
          </cell>
          <cell r="F1087" t="str">
            <v>03ORL00106</v>
          </cell>
          <cell r="G1087">
            <v>12</v>
          </cell>
          <cell r="H1087" t="str">
            <v>MM</v>
          </cell>
          <cell r="I1087" t="str">
            <v>SL</v>
          </cell>
        </row>
        <row r="1088">
          <cell r="C1088" t="str">
            <v>30001002</v>
          </cell>
          <cell r="D1088" t="str">
            <v>LSCOM</v>
          </cell>
          <cell r="E1088" t="str">
            <v>1992-09-01</v>
          </cell>
          <cell r="F1088" t="str">
            <v>03TPA01008</v>
          </cell>
          <cell r="G1088">
            <v>36</v>
          </cell>
          <cell r="H1088" t="str">
            <v>MM</v>
          </cell>
          <cell r="I1088" t="str">
            <v>SL</v>
          </cell>
        </row>
        <row r="1089">
          <cell r="C1089" t="str">
            <v>30001003</v>
          </cell>
          <cell r="D1089" t="str">
            <v>LSCOM</v>
          </cell>
          <cell r="E1089" t="str">
            <v>1992-04-01</v>
          </cell>
          <cell r="F1089" t="str">
            <v>03TPA00515</v>
          </cell>
          <cell r="G1089">
            <v>60</v>
          </cell>
          <cell r="H1089" t="str">
            <v>MM</v>
          </cell>
          <cell r="I1089" t="str">
            <v>SL</v>
          </cell>
        </row>
        <row r="1090">
          <cell r="C1090" t="str">
            <v>30001004</v>
          </cell>
          <cell r="D1090" t="str">
            <v>LSCOM</v>
          </cell>
          <cell r="E1090" t="str">
            <v>1995-09-01</v>
          </cell>
          <cell r="F1090" t="str">
            <v>03TPA00112</v>
          </cell>
          <cell r="G1090">
            <v>1</v>
          </cell>
          <cell r="H1090" t="str">
            <v>MM</v>
          </cell>
          <cell r="I1090" t="str">
            <v>SL</v>
          </cell>
        </row>
        <row r="1091">
          <cell r="C1091" t="str">
            <v>30001005</v>
          </cell>
          <cell r="D1091" t="str">
            <v>LSCOM</v>
          </cell>
          <cell r="E1091" t="str">
            <v>1995-09-01</v>
          </cell>
          <cell r="F1091" t="str">
            <v>03TPA00112</v>
          </cell>
          <cell r="G1091">
            <v>1</v>
          </cell>
          <cell r="H1091" t="str">
            <v>MM</v>
          </cell>
          <cell r="I1091" t="str">
            <v>SL</v>
          </cell>
        </row>
        <row r="1092">
          <cell r="C1092" t="str">
            <v>30001006</v>
          </cell>
          <cell r="D1092" t="str">
            <v>BLDG</v>
          </cell>
          <cell r="E1092" t="str">
            <v>1995-05-15</v>
          </cell>
          <cell r="F1092" t="str">
            <v>03TUL00501</v>
          </cell>
          <cell r="G1092">
            <v>480</v>
          </cell>
          <cell r="H1092" t="str">
            <v>MM</v>
          </cell>
          <cell r="I1092" t="str">
            <v>SL</v>
          </cell>
        </row>
        <row r="1093">
          <cell r="C1093" t="str">
            <v>30001007</v>
          </cell>
          <cell r="D1093" t="str">
            <v>BLDG</v>
          </cell>
          <cell r="E1093" t="str">
            <v>1995-05-15</v>
          </cell>
          <cell r="F1093" t="str">
            <v>03TPA00806</v>
          </cell>
          <cell r="G1093">
            <v>480</v>
          </cell>
          <cell r="H1093" t="str">
            <v>MM</v>
          </cell>
          <cell r="I1093" t="str">
            <v>SL</v>
          </cell>
        </row>
        <row r="1094">
          <cell r="C1094" t="str">
            <v>30001008</v>
          </cell>
          <cell r="D1094" t="str">
            <v>BLDG</v>
          </cell>
          <cell r="E1094" t="str">
            <v>1995-05-15</v>
          </cell>
          <cell r="F1094" t="str">
            <v>03TPA00801</v>
          </cell>
          <cell r="G1094">
            <v>480</v>
          </cell>
          <cell r="H1094" t="str">
            <v>MM</v>
          </cell>
          <cell r="I1094" t="str">
            <v>SL</v>
          </cell>
        </row>
        <row r="1095">
          <cell r="C1095" t="str">
            <v>30001009</v>
          </cell>
          <cell r="D1095" t="str">
            <v>BLDG</v>
          </cell>
          <cell r="E1095" t="str">
            <v>1995-05-15</v>
          </cell>
          <cell r="F1095" t="str">
            <v>03TPA00803</v>
          </cell>
          <cell r="G1095">
            <v>480</v>
          </cell>
          <cell r="H1095" t="str">
            <v>MM</v>
          </cell>
          <cell r="I1095" t="str">
            <v>SL</v>
          </cell>
        </row>
        <row r="1096">
          <cell r="C1096" t="str">
            <v>30001010</v>
          </cell>
          <cell r="D1096" t="str">
            <v>BLDG</v>
          </cell>
          <cell r="E1096" t="str">
            <v>1995-05-15</v>
          </cell>
          <cell r="F1096" t="str">
            <v>03TPA00106</v>
          </cell>
          <cell r="G1096">
            <v>480</v>
          </cell>
          <cell r="H1096" t="str">
            <v>MM</v>
          </cell>
          <cell r="I1096" t="str">
            <v>SL</v>
          </cell>
        </row>
        <row r="1097">
          <cell r="C1097" t="str">
            <v>30001011</v>
          </cell>
          <cell r="D1097" t="str">
            <v>BLDG</v>
          </cell>
          <cell r="E1097" t="str">
            <v>1995-05-15</v>
          </cell>
          <cell r="F1097" t="str">
            <v>03TPA01001</v>
          </cell>
          <cell r="G1097">
            <v>480</v>
          </cell>
          <cell r="H1097" t="str">
            <v>MM</v>
          </cell>
          <cell r="I1097" t="str">
            <v>SL</v>
          </cell>
        </row>
        <row r="1098">
          <cell r="C1098" t="str">
            <v>30001012</v>
          </cell>
          <cell r="D1098" t="str">
            <v>BLDG</v>
          </cell>
          <cell r="E1098" t="str">
            <v>1995-05-15</v>
          </cell>
          <cell r="F1098" t="str">
            <v>03TPA00301</v>
          </cell>
          <cell r="G1098">
            <v>480</v>
          </cell>
          <cell r="H1098" t="str">
            <v>MM</v>
          </cell>
          <cell r="I1098" t="str">
            <v>SL</v>
          </cell>
        </row>
        <row r="1099">
          <cell r="C1099" t="str">
            <v>30001013</v>
          </cell>
          <cell r="D1099" t="str">
            <v>BLDG</v>
          </cell>
          <cell r="E1099" t="str">
            <v>1995-05-15</v>
          </cell>
          <cell r="F1099" t="str">
            <v>03TPA00305</v>
          </cell>
          <cell r="G1099">
            <v>480</v>
          </cell>
          <cell r="H1099" t="str">
            <v>MM</v>
          </cell>
          <cell r="I1099" t="str">
            <v>SL</v>
          </cell>
        </row>
        <row r="1100">
          <cell r="C1100" t="str">
            <v>30001014</v>
          </cell>
          <cell r="D1100" t="str">
            <v>BLDG</v>
          </cell>
          <cell r="E1100" t="str">
            <v>1995-05-15</v>
          </cell>
          <cell r="F1100" t="str">
            <v>03TPA00101</v>
          </cell>
          <cell r="G1100">
            <v>480</v>
          </cell>
          <cell r="H1100" t="str">
            <v>MM</v>
          </cell>
          <cell r="I1100" t="str">
            <v>SL</v>
          </cell>
        </row>
        <row r="1101">
          <cell r="C1101" t="str">
            <v>30001015</v>
          </cell>
          <cell r="D1101" t="str">
            <v>BLDG</v>
          </cell>
          <cell r="E1101" t="str">
            <v>1995-05-15</v>
          </cell>
          <cell r="F1101" t="str">
            <v>03TPA00102</v>
          </cell>
          <cell r="G1101">
            <v>480</v>
          </cell>
          <cell r="H1101" t="str">
            <v>MM</v>
          </cell>
          <cell r="I1101" t="str">
            <v>SL</v>
          </cell>
        </row>
        <row r="1102">
          <cell r="C1102" t="str">
            <v>30001016</v>
          </cell>
          <cell r="D1102" t="str">
            <v>BLDG</v>
          </cell>
          <cell r="E1102" t="str">
            <v>1995-05-15</v>
          </cell>
          <cell r="F1102" t="str">
            <v>03TPA00104</v>
          </cell>
          <cell r="G1102">
            <v>480</v>
          </cell>
          <cell r="H1102" t="str">
            <v>MM</v>
          </cell>
          <cell r="I1102" t="str">
            <v>SL</v>
          </cell>
        </row>
        <row r="1103">
          <cell r="C1103" t="str">
            <v>30001017</v>
          </cell>
          <cell r="D1103" t="str">
            <v>BLDG</v>
          </cell>
          <cell r="E1103" t="str">
            <v>1995-05-15</v>
          </cell>
          <cell r="F1103" t="str">
            <v>03TPA00105</v>
          </cell>
          <cell r="G1103">
            <v>480</v>
          </cell>
          <cell r="H1103" t="str">
            <v>MM</v>
          </cell>
          <cell r="I1103" t="str">
            <v>SL</v>
          </cell>
        </row>
        <row r="1104">
          <cell r="C1104" t="str">
            <v>30001018</v>
          </cell>
          <cell r="D1104" t="str">
            <v>BLDG</v>
          </cell>
          <cell r="E1104" t="str">
            <v>1995-05-15</v>
          </cell>
          <cell r="F1104" t="str">
            <v>03TPA00107</v>
          </cell>
          <cell r="G1104">
            <v>480</v>
          </cell>
          <cell r="H1104" t="str">
            <v>MM</v>
          </cell>
          <cell r="I1104" t="str">
            <v>SL</v>
          </cell>
        </row>
        <row r="1105">
          <cell r="C1105" t="str">
            <v>30001019</v>
          </cell>
          <cell r="D1105" t="str">
            <v>BLDG</v>
          </cell>
          <cell r="E1105" t="str">
            <v>1995-05-15</v>
          </cell>
          <cell r="F1105" t="str">
            <v>03TPA01008</v>
          </cell>
          <cell r="G1105">
            <v>480</v>
          </cell>
          <cell r="H1105" t="str">
            <v>MM</v>
          </cell>
          <cell r="I1105" t="str">
            <v>SL</v>
          </cell>
        </row>
        <row r="1106">
          <cell r="C1106" t="str">
            <v>30001020</v>
          </cell>
          <cell r="D1106" t="str">
            <v>BLDG</v>
          </cell>
          <cell r="E1106" t="str">
            <v>1995-05-15</v>
          </cell>
          <cell r="F1106" t="str">
            <v>03TPA01009</v>
          </cell>
          <cell r="G1106">
            <v>480</v>
          </cell>
          <cell r="H1106" t="str">
            <v>MM</v>
          </cell>
          <cell r="I1106" t="str">
            <v>SL</v>
          </cell>
        </row>
        <row r="1107">
          <cell r="C1107" t="str">
            <v>30001021</v>
          </cell>
          <cell r="D1107" t="str">
            <v>BLDG</v>
          </cell>
          <cell r="E1107" t="str">
            <v>1995-05-15</v>
          </cell>
          <cell r="F1107" t="str">
            <v>03TPA00110</v>
          </cell>
          <cell r="G1107">
            <v>480</v>
          </cell>
          <cell r="H1107" t="str">
            <v>MM</v>
          </cell>
          <cell r="I1107" t="str">
            <v>SL</v>
          </cell>
        </row>
        <row r="1108">
          <cell r="C1108" t="str">
            <v>30001022</v>
          </cell>
          <cell r="D1108" t="str">
            <v>BLDG</v>
          </cell>
          <cell r="E1108" t="str">
            <v>1995-05-15</v>
          </cell>
          <cell r="F1108" t="str">
            <v>03TPA00111</v>
          </cell>
          <cell r="G1108">
            <v>480</v>
          </cell>
          <cell r="H1108" t="str">
            <v>MM</v>
          </cell>
          <cell r="I1108" t="str">
            <v>SL</v>
          </cell>
        </row>
        <row r="1109">
          <cell r="C1109" t="str">
            <v>30001023</v>
          </cell>
          <cell r="D1109" t="str">
            <v>BLDG</v>
          </cell>
          <cell r="E1109" t="str">
            <v>1995-05-15</v>
          </cell>
          <cell r="F1109" t="str">
            <v>03TPA00112</v>
          </cell>
          <cell r="G1109">
            <v>480</v>
          </cell>
          <cell r="H1109" t="str">
            <v>MM</v>
          </cell>
          <cell r="I1109" t="str">
            <v>SL</v>
          </cell>
        </row>
        <row r="1110">
          <cell r="C1110" t="str">
            <v>30001024</v>
          </cell>
          <cell r="D1110" t="str">
            <v>BLDG</v>
          </cell>
          <cell r="E1110" t="str">
            <v>1995-05-15</v>
          </cell>
          <cell r="F1110" t="str">
            <v>03TPA00113</v>
          </cell>
          <cell r="G1110">
            <v>480</v>
          </cell>
          <cell r="H1110" t="str">
            <v>MM</v>
          </cell>
          <cell r="I1110" t="str">
            <v>SL</v>
          </cell>
        </row>
        <row r="1111">
          <cell r="C1111" t="str">
            <v>30001025</v>
          </cell>
          <cell r="D1111" t="str">
            <v>BLDG</v>
          </cell>
          <cell r="E1111" t="str">
            <v>1995-05-15</v>
          </cell>
          <cell r="F1111" t="str">
            <v>03TPA00114</v>
          </cell>
          <cell r="G1111">
            <v>480</v>
          </cell>
          <cell r="H1111" t="str">
            <v>MM</v>
          </cell>
          <cell r="I1111" t="str">
            <v>SL</v>
          </cell>
        </row>
        <row r="1112">
          <cell r="C1112" t="str">
            <v>30001026</v>
          </cell>
          <cell r="D1112" t="str">
            <v>BLDG</v>
          </cell>
          <cell r="E1112" t="str">
            <v>1995-05-15</v>
          </cell>
          <cell r="F1112" t="str">
            <v>03TPA00502</v>
          </cell>
          <cell r="G1112">
            <v>480</v>
          </cell>
          <cell r="H1112" t="str">
            <v>MM</v>
          </cell>
          <cell r="I1112" t="str">
            <v>SL</v>
          </cell>
        </row>
        <row r="1113">
          <cell r="C1113" t="str">
            <v>30001027</v>
          </cell>
          <cell r="D1113" t="str">
            <v>BLDG</v>
          </cell>
          <cell r="E1113" t="str">
            <v>1995-05-15</v>
          </cell>
          <cell r="F1113" t="str">
            <v>03TPA00503</v>
          </cell>
          <cell r="G1113">
            <v>480</v>
          </cell>
          <cell r="H1113" t="str">
            <v>MM</v>
          </cell>
          <cell r="I1113" t="str">
            <v>SL</v>
          </cell>
        </row>
        <row r="1114">
          <cell r="C1114" t="str">
            <v>30001028</v>
          </cell>
          <cell r="D1114" t="str">
            <v>BLDG</v>
          </cell>
          <cell r="E1114" t="str">
            <v>1995-05-15</v>
          </cell>
          <cell r="F1114" t="str">
            <v>03TPA00504</v>
          </cell>
          <cell r="G1114">
            <v>480</v>
          </cell>
          <cell r="H1114" t="str">
            <v>MM</v>
          </cell>
          <cell r="I1114" t="str">
            <v>SL</v>
          </cell>
        </row>
        <row r="1115">
          <cell r="C1115" t="str">
            <v>30001029</v>
          </cell>
          <cell r="D1115" t="str">
            <v>BLDG</v>
          </cell>
          <cell r="E1115" t="str">
            <v>1995-05-15</v>
          </cell>
          <cell r="F1115" t="str">
            <v>03TPA00505</v>
          </cell>
          <cell r="G1115">
            <v>480</v>
          </cell>
          <cell r="H1115" t="str">
            <v>MM</v>
          </cell>
          <cell r="I1115" t="str">
            <v>SL</v>
          </cell>
        </row>
        <row r="1116">
          <cell r="C1116" t="str">
            <v>30001030</v>
          </cell>
          <cell r="D1116" t="str">
            <v>BLDG</v>
          </cell>
          <cell r="E1116" t="str">
            <v>1995-05-15</v>
          </cell>
          <cell r="F1116" t="str">
            <v>03TPA00509</v>
          </cell>
          <cell r="G1116">
            <v>480</v>
          </cell>
          <cell r="H1116" t="str">
            <v>MM</v>
          </cell>
          <cell r="I1116" t="str">
            <v>SL</v>
          </cell>
        </row>
        <row r="1117">
          <cell r="C1117" t="str">
            <v>30001031</v>
          </cell>
          <cell r="D1117" t="str">
            <v>BLDG</v>
          </cell>
          <cell r="E1117" t="str">
            <v>1995-05-15</v>
          </cell>
          <cell r="F1117" t="str">
            <v>03TPA00510</v>
          </cell>
          <cell r="G1117">
            <v>480</v>
          </cell>
          <cell r="H1117" t="str">
            <v>MM</v>
          </cell>
          <cell r="I1117" t="str">
            <v>SL</v>
          </cell>
        </row>
        <row r="1118">
          <cell r="C1118" t="str">
            <v>30001032</v>
          </cell>
          <cell r="D1118" t="str">
            <v>BLDG</v>
          </cell>
          <cell r="E1118" t="str">
            <v>1995-05-15</v>
          </cell>
          <cell r="F1118" t="str">
            <v>03TPA00511</v>
          </cell>
          <cell r="G1118">
            <v>480</v>
          </cell>
          <cell r="H1118" t="str">
            <v>MM</v>
          </cell>
          <cell r="I1118" t="str">
            <v>SL</v>
          </cell>
        </row>
        <row r="1119">
          <cell r="C1119" t="str">
            <v>30001033</v>
          </cell>
          <cell r="D1119" t="str">
            <v>BLDG</v>
          </cell>
          <cell r="E1119" t="str">
            <v>1995-05-15</v>
          </cell>
          <cell r="F1119" t="str">
            <v>03TPA00512</v>
          </cell>
          <cell r="G1119">
            <v>480</v>
          </cell>
          <cell r="H1119" t="str">
            <v>MM</v>
          </cell>
          <cell r="I1119" t="str">
            <v>SL</v>
          </cell>
        </row>
        <row r="1120">
          <cell r="C1120" t="str">
            <v>30001034</v>
          </cell>
          <cell r="D1120" t="str">
            <v>BLDG</v>
          </cell>
          <cell r="E1120" t="str">
            <v>1995-05-15</v>
          </cell>
          <cell r="F1120" t="str">
            <v>03TPA00513</v>
          </cell>
          <cell r="G1120">
            <v>480</v>
          </cell>
          <cell r="H1120" t="str">
            <v>MM</v>
          </cell>
          <cell r="I1120" t="str">
            <v>SL</v>
          </cell>
        </row>
        <row r="1121">
          <cell r="C1121" t="str">
            <v>30001035</v>
          </cell>
          <cell r="D1121" t="str">
            <v>BLDG</v>
          </cell>
          <cell r="E1121" t="str">
            <v>1995-05-15</v>
          </cell>
          <cell r="F1121" t="str">
            <v>03TPA00515</v>
          </cell>
          <cell r="G1121">
            <v>480</v>
          </cell>
          <cell r="H1121" t="str">
            <v>MM</v>
          </cell>
          <cell r="I1121" t="str">
            <v>SL</v>
          </cell>
        </row>
        <row r="1122">
          <cell r="C1122" t="str">
            <v>30001036</v>
          </cell>
          <cell r="D1122" t="str">
            <v>BLDG</v>
          </cell>
          <cell r="E1122" t="str">
            <v>1995-05-15</v>
          </cell>
          <cell r="F1122" t="str">
            <v>03TPA00516</v>
          </cell>
          <cell r="G1122">
            <v>480</v>
          </cell>
          <cell r="H1122" t="str">
            <v>MM</v>
          </cell>
          <cell r="I1122" t="str">
            <v>SL</v>
          </cell>
        </row>
        <row r="1123">
          <cell r="C1123" t="str">
            <v>30001037</v>
          </cell>
          <cell r="D1123" t="str">
            <v>BLDG</v>
          </cell>
          <cell r="E1123" t="str">
            <v>1995-05-15</v>
          </cell>
          <cell r="F1123" t="str">
            <v>03TPA00602</v>
          </cell>
          <cell r="G1123">
            <v>480</v>
          </cell>
          <cell r="H1123" t="str">
            <v>MM</v>
          </cell>
          <cell r="I1123" t="str">
            <v>SL</v>
          </cell>
        </row>
        <row r="1124">
          <cell r="C1124" t="str">
            <v>30001038</v>
          </cell>
          <cell r="D1124" t="str">
            <v>BLDG</v>
          </cell>
          <cell r="E1124" t="str">
            <v>1995-05-15</v>
          </cell>
          <cell r="F1124" t="str">
            <v>03TPA00701</v>
          </cell>
          <cell r="G1124">
            <v>480</v>
          </cell>
          <cell r="H1124" t="str">
            <v>MM</v>
          </cell>
          <cell r="I1124" t="str">
            <v>SL</v>
          </cell>
        </row>
        <row r="1125">
          <cell r="C1125" t="str">
            <v>30001039</v>
          </cell>
          <cell r="D1125" t="str">
            <v>BLDG</v>
          </cell>
          <cell r="E1125" t="str">
            <v>1995-05-15</v>
          </cell>
          <cell r="F1125" t="str">
            <v>03TPA00702</v>
          </cell>
          <cell r="G1125">
            <v>480</v>
          </cell>
          <cell r="H1125" t="str">
            <v>MM</v>
          </cell>
          <cell r="I1125" t="str">
            <v>SL</v>
          </cell>
        </row>
        <row r="1126">
          <cell r="C1126" t="str">
            <v>30001040</v>
          </cell>
          <cell r="D1126" t="str">
            <v>BLDG</v>
          </cell>
          <cell r="E1126" t="str">
            <v>1995-05-15</v>
          </cell>
          <cell r="F1126" t="str">
            <v>03TPA00703</v>
          </cell>
          <cell r="G1126">
            <v>480</v>
          </cell>
          <cell r="H1126" t="str">
            <v>MM</v>
          </cell>
          <cell r="I1126" t="str">
            <v>SL</v>
          </cell>
        </row>
        <row r="1127">
          <cell r="C1127" t="str">
            <v>30001041</v>
          </cell>
          <cell r="D1127" t="str">
            <v>BLDG</v>
          </cell>
          <cell r="E1127" t="str">
            <v>1995-05-15</v>
          </cell>
          <cell r="F1127" t="str">
            <v>03TPA00704</v>
          </cell>
          <cell r="G1127">
            <v>480</v>
          </cell>
          <cell r="H1127" t="str">
            <v>MM</v>
          </cell>
          <cell r="I1127" t="str">
            <v>SL</v>
          </cell>
        </row>
        <row r="1128">
          <cell r="C1128" t="str">
            <v>30001042</v>
          </cell>
          <cell r="D1128" t="str">
            <v>BLDG</v>
          </cell>
          <cell r="E1128" t="str">
            <v>1995-05-15</v>
          </cell>
          <cell r="F1128" t="str">
            <v>03ORL00106</v>
          </cell>
          <cell r="G1128">
            <v>480</v>
          </cell>
          <cell r="H1128" t="str">
            <v>MM</v>
          </cell>
          <cell r="I1128" t="str">
            <v>SL</v>
          </cell>
        </row>
        <row r="1129">
          <cell r="C1129" t="str">
            <v>30001043</v>
          </cell>
          <cell r="D1129" t="str">
            <v>BLDG</v>
          </cell>
          <cell r="E1129" t="str">
            <v>1995-05-15</v>
          </cell>
          <cell r="F1129" t="str">
            <v>03BRC00401</v>
          </cell>
          <cell r="G1129">
            <v>480</v>
          </cell>
          <cell r="H1129" t="str">
            <v>MM</v>
          </cell>
          <cell r="I1129" t="str">
            <v>SL</v>
          </cell>
        </row>
        <row r="1130">
          <cell r="C1130" t="str">
            <v>30001044</v>
          </cell>
          <cell r="D1130" t="str">
            <v>BLDG</v>
          </cell>
          <cell r="E1130" t="str">
            <v>1995-05-15</v>
          </cell>
          <cell r="F1130" t="str">
            <v>03AKN00101</v>
          </cell>
          <cell r="G1130">
            <v>480</v>
          </cell>
          <cell r="H1130" t="str">
            <v>MM</v>
          </cell>
          <cell r="I1130" t="str">
            <v>SL</v>
          </cell>
        </row>
        <row r="1131">
          <cell r="C1131" t="str">
            <v>30001045</v>
          </cell>
          <cell r="D1131" t="str">
            <v>BLDG</v>
          </cell>
          <cell r="E1131" t="str">
            <v>1995-05-15</v>
          </cell>
          <cell r="F1131" t="str">
            <v>03CIN00901</v>
          </cell>
          <cell r="G1131">
            <v>480</v>
          </cell>
          <cell r="H1131" t="str">
            <v>MM</v>
          </cell>
          <cell r="I1131" t="str">
            <v>SL</v>
          </cell>
        </row>
        <row r="1132">
          <cell r="C1132" t="str">
            <v>30001046</v>
          </cell>
          <cell r="D1132" t="str">
            <v>PURST</v>
          </cell>
          <cell r="E1132" t="str">
            <v>1995-01-25</v>
          </cell>
          <cell r="F1132" t="str">
            <v>03TUL00501</v>
          </cell>
          <cell r="G1132">
            <v>480</v>
          </cell>
          <cell r="H1132" t="str">
            <v>MM</v>
          </cell>
          <cell r="I1132" t="str">
            <v>SL</v>
          </cell>
        </row>
        <row r="1133">
          <cell r="C1133" t="str">
            <v>30001047</v>
          </cell>
          <cell r="D1133" t="str">
            <v>LAND</v>
          </cell>
          <cell r="E1133" t="str">
            <v>1994-10-28</v>
          </cell>
          <cell r="G1133">
            <v>1</v>
          </cell>
          <cell r="H1133" t="str">
            <v>MM</v>
          </cell>
          <cell r="I1133" t="str">
            <v>SL</v>
          </cell>
        </row>
        <row r="1134">
          <cell r="C1134" t="str">
            <v>30001048</v>
          </cell>
          <cell r="D1134" t="str">
            <v>BLDG</v>
          </cell>
          <cell r="E1134" t="str">
            <v>1994-10-28</v>
          </cell>
          <cell r="G1134">
            <v>480</v>
          </cell>
          <cell r="H1134" t="str">
            <v>MM</v>
          </cell>
          <cell r="I1134" t="str">
            <v>SL</v>
          </cell>
        </row>
        <row r="1135">
          <cell r="C1135" t="str">
            <v>30001049</v>
          </cell>
          <cell r="D1135" t="str">
            <v>LAND</v>
          </cell>
          <cell r="E1135" t="str">
            <v>1994-10-28</v>
          </cell>
          <cell r="G1135">
            <v>1</v>
          </cell>
          <cell r="H1135" t="str">
            <v>MM</v>
          </cell>
          <cell r="I1135" t="str">
            <v>SL</v>
          </cell>
        </row>
        <row r="1136">
          <cell r="C1136" t="str">
            <v>30001050</v>
          </cell>
          <cell r="D1136" t="str">
            <v>BLDG</v>
          </cell>
          <cell r="E1136" t="str">
            <v>1994-10-28</v>
          </cell>
          <cell r="G1136">
            <v>480</v>
          </cell>
          <cell r="H1136" t="str">
            <v>MM</v>
          </cell>
          <cell r="I1136" t="str">
            <v>SL</v>
          </cell>
        </row>
        <row r="1137">
          <cell r="C1137" t="str">
            <v>30001051</v>
          </cell>
          <cell r="D1137" t="str">
            <v>LSCOM</v>
          </cell>
          <cell r="E1137" t="str">
            <v>1992-03-01</v>
          </cell>
          <cell r="G1137">
            <v>36</v>
          </cell>
          <cell r="H1137" t="str">
            <v>MM</v>
          </cell>
          <cell r="I1137" t="str">
            <v>SL</v>
          </cell>
        </row>
        <row r="1138">
          <cell r="C1138" t="str">
            <v>30001052</v>
          </cell>
          <cell r="D1138" t="str">
            <v>LSCOM</v>
          </cell>
          <cell r="E1138" t="str">
            <v>1992-04-15</v>
          </cell>
          <cell r="G1138">
            <v>109</v>
          </cell>
          <cell r="H1138" t="str">
            <v>MM</v>
          </cell>
          <cell r="I1138" t="str">
            <v>SL</v>
          </cell>
        </row>
        <row r="1139">
          <cell r="C1139" t="str">
            <v>30001053</v>
          </cell>
          <cell r="D1139" t="str">
            <v>LSCOM</v>
          </cell>
          <cell r="E1139" t="str">
            <v>1990-10-09</v>
          </cell>
          <cell r="F1139" t="str">
            <v>03TPA00107</v>
          </cell>
          <cell r="G1139">
            <v>120</v>
          </cell>
          <cell r="H1139" t="str">
            <v>MM</v>
          </cell>
          <cell r="I1139" t="str">
            <v>SL</v>
          </cell>
        </row>
        <row r="1140">
          <cell r="C1140" t="str">
            <v>30001054</v>
          </cell>
          <cell r="D1140" t="str">
            <v>LSCOM</v>
          </cell>
          <cell r="E1140" t="str">
            <v>1990-10-09</v>
          </cell>
          <cell r="F1140" t="str">
            <v>03TPA00107</v>
          </cell>
          <cell r="G1140">
            <v>120</v>
          </cell>
          <cell r="H1140" t="str">
            <v>MM</v>
          </cell>
          <cell r="I1140" t="str">
            <v>SL</v>
          </cell>
        </row>
        <row r="1141">
          <cell r="C1141" t="str">
            <v>30001055</v>
          </cell>
          <cell r="D1141" t="str">
            <v>LSCOM</v>
          </cell>
          <cell r="E1141" t="str">
            <v>1991-12-26</v>
          </cell>
          <cell r="F1141" t="str">
            <v>03TPA01001</v>
          </cell>
          <cell r="G1141">
            <v>120</v>
          </cell>
          <cell r="H1141" t="str">
            <v>MM</v>
          </cell>
          <cell r="I1141" t="str">
            <v>SL</v>
          </cell>
        </row>
        <row r="1142">
          <cell r="C1142" t="str">
            <v>30001056</v>
          </cell>
          <cell r="D1142" t="str">
            <v>LSCOM</v>
          </cell>
          <cell r="E1142" t="str">
            <v>1992-09-01</v>
          </cell>
          <cell r="F1142" t="str">
            <v>03AKN00101</v>
          </cell>
          <cell r="G1142">
            <v>72</v>
          </cell>
          <cell r="H1142" t="str">
            <v>MM</v>
          </cell>
          <cell r="I1142" t="str">
            <v>SL</v>
          </cell>
        </row>
        <row r="1143">
          <cell r="C1143" t="str">
            <v>30001057</v>
          </cell>
          <cell r="D1143" t="str">
            <v>LSCOM</v>
          </cell>
          <cell r="E1143" t="str">
            <v>1992-12-15</v>
          </cell>
          <cell r="F1143" t="str">
            <v>03TPA00502</v>
          </cell>
          <cell r="G1143">
            <v>60</v>
          </cell>
          <cell r="H1143" t="str">
            <v>MM</v>
          </cell>
          <cell r="I1143" t="str">
            <v>SL</v>
          </cell>
        </row>
        <row r="1144">
          <cell r="C1144" t="str">
            <v>30001058</v>
          </cell>
          <cell r="D1144" t="str">
            <v>LSCOM</v>
          </cell>
          <cell r="E1144" t="str">
            <v>1994-02-16</v>
          </cell>
          <cell r="F1144" t="str">
            <v>03BRC00401</v>
          </cell>
          <cell r="G1144">
            <v>84</v>
          </cell>
          <cell r="H1144" t="str">
            <v>MM</v>
          </cell>
          <cell r="I1144" t="str">
            <v>SL</v>
          </cell>
        </row>
        <row r="1145">
          <cell r="C1145" t="str">
            <v>30001059</v>
          </cell>
          <cell r="D1145" t="str">
            <v>LSCOM</v>
          </cell>
          <cell r="E1145" t="str">
            <v>1992-04-01</v>
          </cell>
          <cell r="F1145" t="str">
            <v>03TPA00701</v>
          </cell>
          <cell r="G1145">
            <v>36</v>
          </cell>
          <cell r="H1145" t="str">
            <v>MM</v>
          </cell>
          <cell r="I1145" t="str">
            <v>SL</v>
          </cell>
        </row>
        <row r="1146">
          <cell r="C1146" t="str">
            <v>30001060</v>
          </cell>
          <cell r="D1146" t="str">
            <v>LSCOM</v>
          </cell>
          <cell r="E1146" t="str">
            <v>1992-04-01</v>
          </cell>
          <cell r="F1146" t="str">
            <v>03TPA00701</v>
          </cell>
          <cell r="G1146">
            <v>36</v>
          </cell>
          <cell r="H1146" t="str">
            <v>MM</v>
          </cell>
          <cell r="I1146" t="str">
            <v>SL</v>
          </cell>
        </row>
        <row r="1147">
          <cell r="C1147" t="str">
            <v>30001061</v>
          </cell>
          <cell r="D1147" t="str">
            <v>LSCOM</v>
          </cell>
          <cell r="E1147" t="str">
            <v>1991-05-03</v>
          </cell>
          <cell r="F1147" t="str">
            <v>03TPA00702</v>
          </cell>
          <cell r="G1147">
            <v>60</v>
          </cell>
          <cell r="H1147" t="str">
            <v>MM</v>
          </cell>
          <cell r="I1147" t="str">
            <v>SL</v>
          </cell>
        </row>
        <row r="1148">
          <cell r="C1148" t="str">
            <v>30001062</v>
          </cell>
          <cell r="D1148" t="str">
            <v>LSCOM</v>
          </cell>
          <cell r="E1148" t="str">
            <v>1989-12-27</v>
          </cell>
          <cell r="F1148" t="str">
            <v>03TPA00101</v>
          </cell>
          <cell r="G1148">
            <v>120</v>
          </cell>
          <cell r="H1148" t="str">
            <v>MM</v>
          </cell>
          <cell r="I1148" t="str">
            <v>SL</v>
          </cell>
        </row>
        <row r="1149">
          <cell r="C1149" t="str">
            <v>30001063</v>
          </cell>
          <cell r="D1149" t="str">
            <v>LSCOM</v>
          </cell>
          <cell r="E1149" t="str">
            <v>1989-12-27</v>
          </cell>
          <cell r="F1149" t="str">
            <v>03TPA00101</v>
          </cell>
          <cell r="G1149">
            <v>120</v>
          </cell>
          <cell r="H1149" t="str">
            <v>MM</v>
          </cell>
          <cell r="I1149" t="str">
            <v>SL</v>
          </cell>
        </row>
        <row r="1150">
          <cell r="C1150" t="str">
            <v>30001064</v>
          </cell>
          <cell r="D1150" t="str">
            <v>LSCOM</v>
          </cell>
          <cell r="E1150" t="str">
            <v>1990-08-22</v>
          </cell>
          <cell r="F1150" t="str">
            <v>03TPA00503</v>
          </cell>
          <cell r="G1150">
            <v>120</v>
          </cell>
          <cell r="H1150" t="str">
            <v>MM</v>
          </cell>
          <cell r="I1150" t="str">
            <v>SL</v>
          </cell>
        </row>
        <row r="1151">
          <cell r="C1151" t="str">
            <v>30001065</v>
          </cell>
          <cell r="D1151" t="str">
            <v>LSCOM</v>
          </cell>
          <cell r="E1151" t="str">
            <v>1990-08-22</v>
          </cell>
          <cell r="F1151" t="str">
            <v>03TPA00503</v>
          </cell>
          <cell r="G1151">
            <v>120</v>
          </cell>
          <cell r="H1151" t="str">
            <v>MM</v>
          </cell>
          <cell r="I1151" t="str">
            <v>SL</v>
          </cell>
        </row>
        <row r="1152">
          <cell r="C1152" t="str">
            <v>30001066</v>
          </cell>
          <cell r="D1152" t="str">
            <v>LSCOM</v>
          </cell>
          <cell r="E1152" t="str">
            <v>1993-02-01</v>
          </cell>
          <cell r="F1152" t="str">
            <v>03TPA00504</v>
          </cell>
          <cell r="G1152">
            <v>84</v>
          </cell>
          <cell r="H1152" t="str">
            <v>MM</v>
          </cell>
          <cell r="I1152" t="str">
            <v>SL</v>
          </cell>
        </row>
        <row r="1153">
          <cell r="C1153" t="str">
            <v>30001067</v>
          </cell>
          <cell r="D1153" t="str">
            <v>LSCOM</v>
          </cell>
          <cell r="E1153" t="str">
            <v>1993-07-01</v>
          </cell>
          <cell r="F1153" t="str">
            <v>03TPA00505</v>
          </cell>
          <cell r="G1153">
            <v>180</v>
          </cell>
          <cell r="H1153" t="str">
            <v>MM</v>
          </cell>
          <cell r="I1153" t="str">
            <v>SL</v>
          </cell>
        </row>
        <row r="1154">
          <cell r="C1154" t="str">
            <v>30001068</v>
          </cell>
          <cell r="D1154" t="str">
            <v>LSCOM</v>
          </cell>
          <cell r="E1154" t="str">
            <v>1992-04-01</v>
          </cell>
          <cell r="F1154" t="str">
            <v>03TPA00104</v>
          </cell>
          <cell r="G1154">
            <v>24</v>
          </cell>
          <cell r="H1154" t="str">
            <v>MM</v>
          </cell>
          <cell r="I1154" t="str">
            <v>SL</v>
          </cell>
        </row>
        <row r="1155">
          <cell r="C1155" t="str">
            <v>30001069</v>
          </cell>
          <cell r="D1155" t="str">
            <v>LSCOM</v>
          </cell>
          <cell r="E1155" t="str">
            <v>1992-06-16</v>
          </cell>
          <cell r="F1155" t="str">
            <v>03TPA00104</v>
          </cell>
          <cell r="G1155">
            <v>36</v>
          </cell>
          <cell r="H1155" t="str">
            <v>MM</v>
          </cell>
          <cell r="I1155" t="str">
            <v>SL</v>
          </cell>
        </row>
        <row r="1156">
          <cell r="C1156" t="str">
            <v>30001070</v>
          </cell>
          <cell r="D1156" t="str">
            <v>LSCOM</v>
          </cell>
          <cell r="E1156" t="str">
            <v>1993-06-01</v>
          </cell>
          <cell r="F1156" t="str">
            <v>03TPA00104</v>
          </cell>
          <cell r="G1156">
            <v>24</v>
          </cell>
          <cell r="H1156" t="str">
            <v>MM</v>
          </cell>
          <cell r="I1156" t="str">
            <v>SL</v>
          </cell>
        </row>
        <row r="1157">
          <cell r="C1157" t="str">
            <v>30001071</v>
          </cell>
          <cell r="D1157" t="str">
            <v>LSCOM</v>
          </cell>
          <cell r="E1157" t="str">
            <v>1993-04-01</v>
          </cell>
          <cell r="G1157">
            <v>36</v>
          </cell>
          <cell r="H1157" t="str">
            <v>MM</v>
          </cell>
          <cell r="I1157" t="str">
            <v>SL</v>
          </cell>
        </row>
        <row r="1158">
          <cell r="C1158" t="str">
            <v>30001072</v>
          </cell>
          <cell r="D1158" t="str">
            <v>LSCOM</v>
          </cell>
          <cell r="E1158" t="str">
            <v>1992-08-01</v>
          </cell>
          <cell r="F1158" t="str">
            <v>03TPA00602</v>
          </cell>
          <cell r="G1158">
            <v>36</v>
          </cell>
          <cell r="H1158" t="str">
            <v>MM</v>
          </cell>
          <cell r="I1158" t="str">
            <v>SL</v>
          </cell>
        </row>
        <row r="1159">
          <cell r="C1159" t="str">
            <v>30001073</v>
          </cell>
          <cell r="D1159" t="str">
            <v>LSCOM</v>
          </cell>
          <cell r="E1159" t="str">
            <v>1992-03-01</v>
          </cell>
          <cell r="F1159" t="str">
            <v>03TPA00105</v>
          </cell>
          <cell r="G1159">
            <v>30</v>
          </cell>
          <cell r="H1159" t="str">
            <v>MM</v>
          </cell>
          <cell r="I1159" t="str">
            <v>SL</v>
          </cell>
        </row>
        <row r="1160">
          <cell r="C1160" t="str">
            <v>30001074</v>
          </cell>
          <cell r="D1160" t="str">
            <v>LSCOM</v>
          </cell>
          <cell r="E1160" t="str">
            <v>1992-08-01</v>
          </cell>
          <cell r="F1160" t="str">
            <v>03TPA00114</v>
          </cell>
          <cell r="G1160">
            <v>48</v>
          </cell>
          <cell r="H1160" t="str">
            <v>MM</v>
          </cell>
          <cell r="I1160" t="str">
            <v>SL</v>
          </cell>
        </row>
        <row r="1161">
          <cell r="C1161" t="str">
            <v>30001075</v>
          </cell>
          <cell r="D1161" t="str">
            <v>LSCOM</v>
          </cell>
          <cell r="E1161" t="str">
            <v>1993-04-01</v>
          </cell>
          <cell r="F1161" t="str">
            <v>03TPA00305</v>
          </cell>
          <cell r="G1161">
            <v>60</v>
          </cell>
          <cell r="H1161" t="str">
            <v>MM</v>
          </cell>
          <cell r="I1161" t="str">
            <v>SL</v>
          </cell>
        </row>
        <row r="1162">
          <cell r="C1162" t="str">
            <v>30001076</v>
          </cell>
          <cell r="D1162" t="str">
            <v>LSCOM</v>
          </cell>
          <cell r="E1162" t="str">
            <v>1993-01-26</v>
          </cell>
          <cell r="F1162" t="str">
            <v>03TPA00305</v>
          </cell>
          <cell r="G1162">
            <v>60</v>
          </cell>
          <cell r="H1162" t="str">
            <v>MM</v>
          </cell>
          <cell r="I1162" t="str">
            <v>SL</v>
          </cell>
        </row>
        <row r="1163">
          <cell r="C1163" t="str">
            <v>30001077</v>
          </cell>
          <cell r="D1163" t="str">
            <v>LSCOM</v>
          </cell>
          <cell r="E1163" t="str">
            <v>1993-05-24</v>
          </cell>
          <cell r="F1163" t="str">
            <v>03TPA00516</v>
          </cell>
          <cell r="G1163">
            <v>120</v>
          </cell>
          <cell r="H1163" t="str">
            <v>MM</v>
          </cell>
          <cell r="I1163" t="str">
            <v>SL</v>
          </cell>
        </row>
        <row r="1164">
          <cell r="C1164" t="str">
            <v>30001078</v>
          </cell>
          <cell r="D1164" t="str">
            <v>LSCOM</v>
          </cell>
          <cell r="E1164" t="str">
            <v>1994-05-01</v>
          </cell>
          <cell r="F1164" t="str">
            <v>03TPA01008</v>
          </cell>
          <cell r="G1164">
            <v>24</v>
          </cell>
          <cell r="H1164" t="str">
            <v>MM</v>
          </cell>
          <cell r="I1164" t="str">
            <v>SL</v>
          </cell>
        </row>
        <row r="1165">
          <cell r="C1165" t="str">
            <v>30001079</v>
          </cell>
          <cell r="D1165" t="str">
            <v>LSCOM</v>
          </cell>
          <cell r="E1165" t="str">
            <v>1992-03-01</v>
          </cell>
          <cell r="G1165">
            <v>24</v>
          </cell>
          <cell r="H1165" t="str">
            <v>MM</v>
          </cell>
          <cell r="I1165" t="str">
            <v>SL</v>
          </cell>
        </row>
        <row r="1166">
          <cell r="C1166" t="str">
            <v>30001080</v>
          </cell>
          <cell r="D1166" t="str">
            <v>LSCOM</v>
          </cell>
          <cell r="E1166" t="str">
            <v>1994-08-01</v>
          </cell>
          <cell r="G1166">
            <v>27</v>
          </cell>
          <cell r="H1166" t="str">
            <v>MM</v>
          </cell>
          <cell r="I1166" t="str">
            <v>SL</v>
          </cell>
        </row>
        <row r="1167">
          <cell r="C1167" t="str">
            <v>30001081</v>
          </cell>
          <cell r="D1167" t="str">
            <v>LSCOM</v>
          </cell>
          <cell r="E1167" t="str">
            <v>1993-03-22</v>
          </cell>
          <cell r="F1167" t="str">
            <v>03ORL00106</v>
          </cell>
          <cell r="G1167">
            <v>36</v>
          </cell>
          <cell r="H1167" t="str">
            <v>MM</v>
          </cell>
          <cell r="I1167" t="str">
            <v>SL</v>
          </cell>
        </row>
        <row r="1168">
          <cell r="C1168" t="str">
            <v>30001082</v>
          </cell>
          <cell r="D1168" t="str">
            <v>LSCOM</v>
          </cell>
          <cell r="E1168" t="str">
            <v>1993-03-22</v>
          </cell>
          <cell r="F1168" t="str">
            <v>03ORL00106</v>
          </cell>
          <cell r="G1168">
            <v>36</v>
          </cell>
          <cell r="H1168" t="str">
            <v>MM</v>
          </cell>
          <cell r="I1168" t="str">
            <v>SL</v>
          </cell>
        </row>
        <row r="1169">
          <cell r="C1169" t="str">
            <v>30001083</v>
          </cell>
          <cell r="D1169" t="str">
            <v>LSCOM</v>
          </cell>
          <cell r="E1169" t="str">
            <v>1993-06-01</v>
          </cell>
          <cell r="F1169" t="str">
            <v>03ORL00106</v>
          </cell>
          <cell r="G1169">
            <v>60</v>
          </cell>
          <cell r="H1169" t="str">
            <v>MM</v>
          </cell>
          <cell r="I1169" t="str">
            <v>SL</v>
          </cell>
        </row>
        <row r="1170">
          <cell r="C1170" t="str">
            <v>30001084</v>
          </cell>
          <cell r="D1170" t="str">
            <v>LSCOM</v>
          </cell>
          <cell r="E1170" t="str">
            <v>1994-03-01</v>
          </cell>
          <cell r="F1170" t="str">
            <v>03ORL00106</v>
          </cell>
          <cell r="G1170">
            <v>120</v>
          </cell>
          <cell r="H1170" t="str">
            <v>MM</v>
          </cell>
          <cell r="I1170" t="str">
            <v>SL</v>
          </cell>
        </row>
        <row r="1171">
          <cell r="C1171" t="str">
            <v>30001085</v>
          </cell>
          <cell r="D1171" t="str">
            <v>LSCOM</v>
          </cell>
          <cell r="E1171" t="str">
            <v>1994-05-01</v>
          </cell>
          <cell r="F1171" t="str">
            <v>03ORL00106</v>
          </cell>
          <cell r="G1171">
            <v>84</v>
          </cell>
          <cell r="H1171" t="str">
            <v>MM</v>
          </cell>
          <cell r="I1171" t="str">
            <v>SL</v>
          </cell>
        </row>
        <row r="1172">
          <cell r="C1172" t="str">
            <v>30001086</v>
          </cell>
          <cell r="D1172" t="str">
            <v>LSCOM</v>
          </cell>
          <cell r="E1172" t="str">
            <v>1992-08-01</v>
          </cell>
          <cell r="F1172" t="str">
            <v>03ORL00106</v>
          </cell>
          <cell r="G1172">
            <v>60</v>
          </cell>
          <cell r="H1172" t="str">
            <v>MM</v>
          </cell>
          <cell r="I1172" t="str">
            <v>SL</v>
          </cell>
        </row>
        <row r="1173">
          <cell r="C1173" t="str">
            <v>30001087</v>
          </cell>
          <cell r="D1173" t="str">
            <v>LSCOM</v>
          </cell>
          <cell r="E1173" t="str">
            <v>1984-03-01</v>
          </cell>
          <cell r="F1173" t="str">
            <v>03ORL00106</v>
          </cell>
          <cell r="G1173">
            <v>120</v>
          </cell>
          <cell r="H1173" t="str">
            <v>MM</v>
          </cell>
          <cell r="I1173" t="str">
            <v>SL</v>
          </cell>
        </row>
        <row r="1174">
          <cell r="C1174" t="str">
            <v>30001088</v>
          </cell>
          <cell r="D1174" t="str">
            <v>LSCOM</v>
          </cell>
          <cell r="E1174" t="str">
            <v>1993-08-01</v>
          </cell>
          <cell r="F1174" t="str">
            <v>03TPA00509</v>
          </cell>
          <cell r="G1174">
            <v>60</v>
          </cell>
          <cell r="H1174" t="str">
            <v>MM</v>
          </cell>
          <cell r="I1174" t="str">
            <v>SL</v>
          </cell>
        </row>
        <row r="1175">
          <cell r="C1175" t="str">
            <v>30001089</v>
          </cell>
          <cell r="D1175" t="str">
            <v>LSCOM</v>
          </cell>
          <cell r="E1175" t="str">
            <v>1994-03-01</v>
          </cell>
          <cell r="F1175" t="str">
            <v>03TPA00509</v>
          </cell>
          <cell r="G1175">
            <v>36</v>
          </cell>
          <cell r="H1175" t="str">
            <v>MM</v>
          </cell>
          <cell r="I1175" t="str">
            <v>SL</v>
          </cell>
        </row>
        <row r="1176">
          <cell r="C1176" t="str">
            <v>30001090</v>
          </cell>
          <cell r="D1176" t="str">
            <v>LSCOM</v>
          </cell>
          <cell r="E1176" t="str">
            <v>1993-09-01</v>
          </cell>
          <cell r="F1176" t="str">
            <v>03TPA00509</v>
          </cell>
          <cell r="G1176">
            <v>36</v>
          </cell>
          <cell r="H1176" t="str">
            <v>MM</v>
          </cell>
          <cell r="I1176" t="str">
            <v>SL</v>
          </cell>
        </row>
        <row r="1177">
          <cell r="C1177" t="str">
            <v>30001091</v>
          </cell>
          <cell r="D1177" t="str">
            <v>LSCOM</v>
          </cell>
          <cell r="E1177" t="str">
            <v>1986-02-28</v>
          </cell>
          <cell r="F1177" t="str">
            <v>03TPA00515</v>
          </cell>
          <cell r="G1177">
            <v>120</v>
          </cell>
          <cell r="H1177" t="str">
            <v>MM</v>
          </cell>
          <cell r="I1177" t="str">
            <v>SL</v>
          </cell>
        </row>
        <row r="1178">
          <cell r="C1178" t="str">
            <v>30001092</v>
          </cell>
          <cell r="D1178" t="str">
            <v>LOANF</v>
          </cell>
          <cell r="E1178" t="str">
            <v>1994-12-01</v>
          </cell>
          <cell r="G1178">
            <v>111</v>
          </cell>
          <cell r="H1178" t="str">
            <v>MM</v>
          </cell>
          <cell r="I1178" t="str">
            <v>SL</v>
          </cell>
        </row>
        <row r="1179">
          <cell r="C1179" t="str">
            <v>30001092</v>
          </cell>
          <cell r="D1179" t="str">
            <v>LOANF</v>
          </cell>
          <cell r="E1179" t="str">
            <v>1994-12-01</v>
          </cell>
          <cell r="F1179" t="str">
            <v>03CORP</v>
          </cell>
          <cell r="G1179">
            <v>111</v>
          </cell>
          <cell r="H1179" t="str">
            <v>MM</v>
          </cell>
          <cell r="I1179" t="str">
            <v>SL</v>
          </cell>
        </row>
        <row r="1180">
          <cell r="C1180" t="str">
            <v>30001093</v>
          </cell>
          <cell r="D1180" t="str">
            <v>LSCOM</v>
          </cell>
          <cell r="E1180" t="str">
            <v>1994-12-01</v>
          </cell>
          <cell r="F1180" t="str">
            <v>03TPA00509</v>
          </cell>
          <cell r="G1180">
            <v>36</v>
          </cell>
          <cell r="H1180" t="str">
            <v>MM</v>
          </cell>
          <cell r="I1180" t="str">
            <v>SL</v>
          </cell>
        </row>
        <row r="1181">
          <cell r="C1181" t="str">
            <v>30001094</v>
          </cell>
          <cell r="D1181" t="str">
            <v>LSCOM</v>
          </cell>
          <cell r="E1181" t="str">
            <v>1994-12-01</v>
          </cell>
          <cell r="F1181" t="str">
            <v>03TPA00305</v>
          </cell>
          <cell r="G1181">
            <v>24</v>
          </cell>
          <cell r="H1181" t="str">
            <v>MM</v>
          </cell>
          <cell r="I1181" t="str">
            <v>SL</v>
          </cell>
        </row>
        <row r="1182">
          <cell r="C1182" t="str">
            <v>30001095</v>
          </cell>
          <cell r="D1182" t="str">
            <v>LSCOM</v>
          </cell>
          <cell r="E1182" t="str">
            <v>1994-12-01</v>
          </cell>
          <cell r="F1182" t="str">
            <v>03TPA01008</v>
          </cell>
          <cell r="G1182">
            <v>24</v>
          </cell>
          <cell r="H1182" t="str">
            <v>MM</v>
          </cell>
          <cell r="I1182" t="str">
            <v>SL</v>
          </cell>
        </row>
        <row r="1183">
          <cell r="C1183" t="str">
            <v>30001096</v>
          </cell>
          <cell r="D1183" t="str">
            <v>BLDG</v>
          </cell>
          <cell r="E1183" t="str">
            <v>1992-01-01</v>
          </cell>
          <cell r="F1183" t="str">
            <v>03TPA01001</v>
          </cell>
          <cell r="G1183">
            <v>378</v>
          </cell>
          <cell r="H1183" t="str">
            <v>MM</v>
          </cell>
          <cell r="I1183" t="str">
            <v>SC</v>
          </cell>
        </row>
        <row r="1184">
          <cell r="C1184" t="str">
            <v>30001097</v>
          </cell>
          <cell r="D1184" t="str">
            <v>STDTI</v>
          </cell>
          <cell r="E1184" t="str">
            <v>1994-12-25</v>
          </cell>
          <cell r="F1184" t="str">
            <v>03TPA00502</v>
          </cell>
          <cell r="G1184">
            <v>480</v>
          </cell>
          <cell r="H1184" t="str">
            <v>MM</v>
          </cell>
          <cell r="I1184" t="str">
            <v>SL</v>
          </cell>
        </row>
        <row r="1185">
          <cell r="C1185" t="str">
            <v>30001098</v>
          </cell>
          <cell r="D1185" t="str">
            <v>STDTI</v>
          </cell>
          <cell r="E1185" t="str">
            <v>1994-12-25</v>
          </cell>
          <cell r="F1185" t="str">
            <v>03TPA00515</v>
          </cell>
          <cell r="G1185">
            <v>480</v>
          </cell>
          <cell r="H1185" t="str">
            <v>MM</v>
          </cell>
          <cell r="I1185" t="str">
            <v>SL</v>
          </cell>
        </row>
        <row r="1186">
          <cell r="C1186" t="str">
            <v>30001099</v>
          </cell>
          <cell r="D1186" t="str">
            <v>STDTI</v>
          </cell>
          <cell r="E1186" t="str">
            <v>1995-01-25</v>
          </cell>
          <cell r="F1186" t="str">
            <v>03TPA00305</v>
          </cell>
          <cell r="G1186">
            <v>480</v>
          </cell>
          <cell r="H1186" t="str">
            <v>MM</v>
          </cell>
          <cell r="I1186" t="str">
            <v>SL</v>
          </cell>
        </row>
        <row r="1187">
          <cell r="C1187" t="str">
            <v>30001100</v>
          </cell>
          <cell r="D1187" t="str">
            <v>LSCOM</v>
          </cell>
          <cell r="E1187" t="str">
            <v>1995-01-01</v>
          </cell>
          <cell r="F1187" t="str">
            <v>03TPA00602</v>
          </cell>
          <cell r="G1187">
            <v>24</v>
          </cell>
          <cell r="H1187" t="str">
            <v>MM</v>
          </cell>
          <cell r="I1187" t="str">
            <v>SL</v>
          </cell>
        </row>
        <row r="1188">
          <cell r="C1188" t="str">
            <v>30001101</v>
          </cell>
          <cell r="D1188" t="str">
            <v>LSCOM</v>
          </cell>
          <cell r="E1188" t="str">
            <v>1995-01-01</v>
          </cell>
          <cell r="F1188" t="str">
            <v>03TPA00305</v>
          </cell>
          <cell r="G1188">
            <v>36</v>
          </cell>
          <cell r="H1188" t="str">
            <v>MM</v>
          </cell>
          <cell r="I1188" t="str">
            <v>SL</v>
          </cell>
        </row>
        <row r="1189">
          <cell r="C1189" t="str">
            <v>30001102</v>
          </cell>
          <cell r="D1189" t="str">
            <v>BLDG</v>
          </cell>
          <cell r="E1189" t="str">
            <v>1992-04-01</v>
          </cell>
          <cell r="F1189" t="str">
            <v>03TPA00515</v>
          </cell>
          <cell r="G1189">
            <v>378</v>
          </cell>
          <cell r="H1189" t="str">
            <v>MM</v>
          </cell>
          <cell r="I1189" t="str">
            <v>SC</v>
          </cell>
        </row>
        <row r="1190">
          <cell r="C1190" t="str">
            <v>30001103</v>
          </cell>
          <cell r="D1190" t="str">
            <v>LSCOM</v>
          </cell>
          <cell r="E1190" t="str">
            <v>1998-06-01</v>
          </cell>
          <cell r="F1190" t="str">
            <v>03DAL01707</v>
          </cell>
          <cell r="G1190">
            <v>7</v>
          </cell>
          <cell r="H1190" t="str">
            <v>MM</v>
          </cell>
          <cell r="I1190" t="str">
            <v>SL</v>
          </cell>
        </row>
        <row r="1191">
          <cell r="C1191" t="str">
            <v>30001104</v>
          </cell>
          <cell r="D1191" t="str">
            <v>LSCOM</v>
          </cell>
          <cell r="E1191" t="str">
            <v>1999-05-01</v>
          </cell>
          <cell r="F1191" t="str">
            <v>03TPA00104</v>
          </cell>
          <cell r="G1191">
            <v>12</v>
          </cell>
          <cell r="H1191" t="str">
            <v>MM</v>
          </cell>
          <cell r="I1191" t="str">
            <v>SL</v>
          </cell>
        </row>
        <row r="1192">
          <cell r="C1192" t="str">
            <v>30001105</v>
          </cell>
          <cell r="D1192" t="str">
            <v>LSCOM</v>
          </cell>
          <cell r="E1192" t="str">
            <v>1998-08-15</v>
          </cell>
          <cell r="F1192" t="str">
            <v>03TPA00112</v>
          </cell>
          <cell r="G1192">
            <v>60</v>
          </cell>
          <cell r="H1192" t="str">
            <v>MM</v>
          </cell>
          <cell r="I1192" t="str">
            <v>SL</v>
          </cell>
        </row>
        <row r="1193">
          <cell r="C1193" t="str">
            <v>30001106</v>
          </cell>
          <cell r="D1193" t="str">
            <v>LSCOM</v>
          </cell>
          <cell r="E1193" t="str">
            <v>1999-04-01</v>
          </cell>
          <cell r="F1193" t="str">
            <v>03TPA00515</v>
          </cell>
          <cell r="G1193">
            <v>60</v>
          </cell>
          <cell r="H1193" t="str">
            <v>MM</v>
          </cell>
          <cell r="I1193" t="str">
            <v>SL</v>
          </cell>
        </row>
        <row r="1194">
          <cell r="C1194" t="str">
            <v>30001107</v>
          </cell>
          <cell r="D1194" t="str">
            <v>DDREC</v>
          </cell>
          <cell r="E1194" t="str">
            <v>1999-06-20</v>
          </cell>
          <cell r="F1194" t="str">
            <v>03TUL00501</v>
          </cell>
          <cell r="G1194">
            <v>480</v>
          </cell>
          <cell r="H1194" t="str">
            <v>MM</v>
          </cell>
          <cell r="I1194" t="str">
            <v>SL</v>
          </cell>
        </row>
        <row r="1195">
          <cell r="C1195" t="str">
            <v>30001108</v>
          </cell>
          <cell r="D1195" t="str">
            <v>DDREC</v>
          </cell>
          <cell r="E1195" t="str">
            <v>1999-06-20</v>
          </cell>
          <cell r="F1195" t="str">
            <v>03TPA00803</v>
          </cell>
          <cell r="G1195">
            <v>480</v>
          </cell>
          <cell r="H1195" t="str">
            <v>MM</v>
          </cell>
          <cell r="I1195" t="str">
            <v>SL</v>
          </cell>
        </row>
        <row r="1196">
          <cell r="C1196" t="str">
            <v>30001109</v>
          </cell>
          <cell r="D1196" t="str">
            <v>STDTI</v>
          </cell>
          <cell r="E1196" t="str">
            <v>1999-06-20</v>
          </cell>
          <cell r="F1196" t="str">
            <v>03TPA01001</v>
          </cell>
          <cell r="G1196">
            <v>480</v>
          </cell>
          <cell r="H1196" t="str">
            <v>MM</v>
          </cell>
          <cell r="I1196" t="str">
            <v>SL</v>
          </cell>
        </row>
        <row r="1197">
          <cell r="C1197" t="str">
            <v>30001110</v>
          </cell>
          <cell r="D1197" t="str">
            <v>DDREC</v>
          </cell>
          <cell r="E1197" t="str">
            <v>1999-06-20</v>
          </cell>
          <cell r="F1197" t="str">
            <v>03TPA00301</v>
          </cell>
          <cell r="G1197">
            <v>480</v>
          </cell>
          <cell r="H1197" t="str">
            <v>MM</v>
          </cell>
          <cell r="I1197" t="str">
            <v>SL</v>
          </cell>
        </row>
        <row r="1198">
          <cell r="C1198" t="str">
            <v>30001111</v>
          </cell>
          <cell r="D1198" t="str">
            <v>STDTI</v>
          </cell>
          <cell r="E1198" t="str">
            <v>1999-06-20</v>
          </cell>
          <cell r="F1198" t="str">
            <v>03TPA00301</v>
          </cell>
          <cell r="G1198">
            <v>480</v>
          </cell>
          <cell r="H1198" t="str">
            <v>MM</v>
          </cell>
          <cell r="I1198" t="str">
            <v>SL</v>
          </cell>
        </row>
        <row r="1199">
          <cell r="C1199" t="str">
            <v>30001112</v>
          </cell>
          <cell r="D1199" t="str">
            <v>DDREC</v>
          </cell>
          <cell r="E1199" t="str">
            <v>1999-06-20</v>
          </cell>
          <cell r="F1199" t="str">
            <v>03TPA00305</v>
          </cell>
          <cell r="G1199">
            <v>480</v>
          </cell>
          <cell r="H1199" t="str">
            <v>MM</v>
          </cell>
          <cell r="I1199" t="str">
            <v>SL</v>
          </cell>
        </row>
        <row r="1200">
          <cell r="C1200" t="str">
            <v>30001113</v>
          </cell>
          <cell r="D1200" t="str">
            <v>STDTI</v>
          </cell>
          <cell r="E1200" t="str">
            <v>1999-06-20</v>
          </cell>
          <cell r="F1200" t="str">
            <v>03TPA00305</v>
          </cell>
          <cell r="G1200">
            <v>480</v>
          </cell>
          <cell r="H1200" t="str">
            <v>MM</v>
          </cell>
          <cell r="I1200" t="str">
            <v>SL</v>
          </cell>
        </row>
        <row r="1201">
          <cell r="C1201" t="str">
            <v>30001114</v>
          </cell>
          <cell r="D1201" t="str">
            <v>DDREC</v>
          </cell>
          <cell r="E1201" t="str">
            <v>1999-06-20</v>
          </cell>
          <cell r="F1201" t="str">
            <v>03TPA00102</v>
          </cell>
          <cell r="G1201">
            <v>480</v>
          </cell>
          <cell r="H1201" t="str">
            <v>MM</v>
          </cell>
          <cell r="I1201" t="str">
            <v>SL</v>
          </cell>
        </row>
        <row r="1202">
          <cell r="C1202" t="str">
            <v>30001115</v>
          </cell>
          <cell r="D1202" t="str">
            <v>DDREC</v>
          </cell>
          <cell r="E1202" t="str">
            <v>1999-06-20</v>
          </cell>
          <cell r="F1202" t="str">
            <v>03TPA00104</v>
          </cell>
          <cell r="G1202">
            <v>480</v>
          </cell>
          <cell r="H1202" t="str">
            <v>MM</v>
          </cell>
          <cell r="I1202" t="str">
            <v>SL</v>
          </cell>
        </row>
        <row r="1203">
          <cell r="C1203" t="str">
            <v>30001116</v>
          </cell>
          <cell r="D1203" t="str">
            <v>STDTI</v>
          </cell>
          <cell r="E1203" t="str">
            <v>1999-06-20</v>
          </cell>
          <cell r="F1203" t="str">
            <v>03TPA00104</v>
          </cell>
          <cell r="G1203">
            <v>480</v>
          </cell>
          <cell r="H1203" t="str">
            <v>MM</v>
          </cell>
          <cell r="I1203" t="str">
            <v>SL</v>
          </cell>
        </row>
        <row r="1204">
          <cell r="C1204" t="str">
            <v>30001117</v>
          </cell>
          <cell r="D1204" t="str">
            <v>STDTI</v>
          </cell>
          <cell r="E1204" t="str">
            <v>1999-06-20</v>
          </cell>
          <cell r="F1204" t="str">
            <v>03TPA01008</v>
          </cell>
          <cell r="G1204">
            <v>480</v>
          </cell>
          <cell r="H1204" t="str">
            <v>MM</v>
          </cell>
          <cell r="I1204" t="str">
            <v>SL</v>
          </cell>
        </row>
        <row r="1205">
          <cell r="C1205" t="str">
            <v>30001118</v>
          </cell>
          <cell r="D1205" t="str">
            <v>DDREC</v>
          </cell>
          <cell r="E1205" t="str">
            <v>1999-06-20</v>
          </cell>
          <cell r="F1205" t="str">
            <v>03TPA00110</v>
          </cell>
          <cell r="G1205">
            <v>480</v>
          </cell>
          <cell r="H1205" t="str">
            <v>MM</v>
          </cell>
          <cell r="I1205" t="str">
            <v>SL</v>
          </cell>
        </row>
        <row r="1206">
          <cell r="C1206" t="str">
            <v>30001119</v>
          </cell>
          <cell r="D1206" t="str">
            <v>STDTI</v>
          </cell>
          <cell r="E1206" t="str">
            <v>1999-06-20</v>
          </cell>
          <cell r="F1206" t="str">
            <v>03TPA00110</v>
          </cell>
          <cell r="G1206">
            <v>480</v>
          </cell>
          <cell r="H1206" t="str">
            <v>MM</v>
          </cell>
          <cell r="I1206" t="str">
            <v>SL</v>
          </cell>
        </row>
        <row r="1207">
          <cell r="C1207" t="str">
            <v>30001120</v>
          </cell>
          <cell r="D1207" t="str">
            <v>DDREC</v>
          </cell>
          <cell r="E1207" t="str">
            <v>1999-06-20</v>
          </cell>
          <cell r="F1207" t="str">
            <v>03TPA00112</v>
          </cell>
          <cell r="G1207">
            <v>480</v>
          </cell>
          <cell r="H1207" t="str">
            <v>MM</v>
          </cell>
          <cell r="I1207" t="str">
            <v>SL</v>
          </cell>
        </row>
        <row r="1208">
          <cell r="C1208" t="str">
            <v>30001121</v>
          </cell>
          <cell r="D1208" t="str">
            <v>STDTI</v>
          </cell>
          <cell r="E1208" t="str">
            <v>1999-06-20</v>
          </cell>
          <cell r="F1208" t="str">
            <v>03TPA00112</v>
          </cell>
          <cell r="G1208">
            <v>480</v>
          </cell>
          <cell r="H1208" t="str">
            <v>MM</v>
          </cell>
          <cell r="I1208" t="str">
            <v>SL</v>
          </cell>
        </row>
        <row r="1209">
          <cell r="C1209" t="str">
            <v>30001122</v>
          </cell>
          <cell r="D1209" t="str">
            <v>DDREC</v>
          </cell>
          <cell r="E1209" t="str">
            <v>1999-06-20</v>
          </cell>
          <cell r="F1209" t="str">
            <v>03TPA00113</v>
          </cell>
          <cell r="G1209">
            <v>480</v>
          </cell>
          <cell r="H1209" t="str">
            <v>MM</v>
          </cell>
          <cell r="I1209" t="str">
            <v>SL</v>
          </cell>
        </row>
        <row r="1210">
          <cell r="C1210" t="str">
            <v>30001123</v>
          </cell>
          <cell r="D1210" t="str">
            <v>DDREC</v>
          </cell>
          <cell r="E1210" t="str">
            <v>1999-06-20</v>
          </cell>
          <cell r="F1210" t="str">
            <v>03TPA00502</v>
          </cell>
          <cell r="G1210">
            <v>480</v>
          </cell>
          <cell r="H1210" t="str">
            <v>MM</v>
          </cell>
          <cell r="I1210" t="str">
            <v>SL</v>
          </cell>
        </row>
        <row r="1211">
          <cell r="C1211" t="str">
            <v>30001124</v>
          </cell>
          <cell r="D1211" t="str">
            <v>DDREC</v>
          </cell>
          <cell r="E1211" t="str">
            <v>1999-06-20</v>
          </cell>
          <cell r="F1211" t="str">
            <v>03TPA00503</v>
          </cell>
          <cell r="G1211">
            <v>480</v>
          </cell>
          <cell r="H1211" t="str">
            <v>MM</v>
          </cell>
          <cell r="I1211" t="str">
            <v>SL</v>
          </cell>
        </row>
        <row r="1212">
          <cell r="C1212" t="str">
            <v>30001125</v>
          </cell>
          <cell r="D1212" t="str">
            <v>DDREC</v>
          </cell>
          <cell r="E1212" t="str">
            <v>1999-06-20</v>
          </cell>
          <cell r="F1212" t="str">
            <v>03TPA00505</v>
          </cell>
          <cell r="G1212">
            <v>480</v>
          </cell>
          <cell r="H1212" t="str">
            <v>MM</v>
          </cell>
          <cell r="I1212" t="str">
            <v>SL</v>
          </cell>
        </row>
        <row r="1213">
          <cell r="C1213" t="str">
            <v>30001126</v>
          </cell>
          <cell r="D1213" t="str">
            <v>STDTI</v>
          </cell>
          <cell r="E1213" t="str">
            <v>1999-06-20</v>
          </cell>
          <cell r="F1213" t="str">
            <v>03TPA00511</v>
          </cell>
          <cell r="G1213">
            <v>480</v>
          </cell>
          <cell r="H1213" t="str">
            <v>MM</v>
          </cell>
          <cell r="I1213" t="str">
            <v>SL</v>
          </cell>
        </row>
        <row r="1214">
          <cell r="C1214" t="str">
            <v>30001127</v>
          </cell>
          <cell r="D1214" t="str">
            <v>STDTI</v>
          </cell>
          <cell r="E1214" t="str">
            <v>1999-06-20</v>
          </cell>
          <cell r="F1214" t="str">
            <v>03TPA00515</v>
          </cell>
          <cell r="G1214">
            <v>480</v>
          </cell>
          <cell r="H1214" t="str">
            <v>MM</v>
          </cell>
          <cell r="I1214" t="str">
            <v>SL</v>
          </cell>
        </row>
        <row r="1215">
          <cell r="C1215" t="str">
            <v>30001128</v>
          </cell>
          <cell r="D1215" t="str">
            <v>DDREC</v>
          </cell>
          <cell r="E1215" t="str">
            <v>1999-06-20</v>
          </cell>
          <cell r="F1215" t="str">
            <v>03TPA00602</v>
          </cell>
          <cell r="G1215">
            <v>480</v>
          </cell>
          <cell r="H1215" t="str">
            <v>MM</v>
          </cell>
          <cell r="I1215" t="str">
            <v>SL</v>
          </cell>
        </row>
        <row r="1216">
          <cell r="C1216" t="str">
            <v>30001129</v>
          </cell>
          <cell r="D1216" t="str">
            <v>STDTI</v>
          </cell>
          <cell r="E1216" t="str">
            <v>1999-06-20</v>
          </cell>
          <cell r="F1216" t="str">
            <v>03TPA00701</v>
          </cell>
          <cell r="G1216">
            <v>480</v>
          </cell>
          <cell r="H1216" t="str">
            <v>MM</v>
          </cell>
          <cell r="I1216" t="str">
            <v>SL</v>
          </cell>
        </row>
        <row r="1217">
          <cell r="C1217" t="str">
            <v>30001130</v>
          </cell>
          <cell r="D1217" t="str">
            <v>DDREC</v>
          </cell>
          <cell r="E1217" t="str">
            <v>1999-06-20</v>
          </cell>
          <cell r="F1217" t="str">
            <v>03TPA00703</v>
          </cell>
          <cell r="G1217">
            <v>480</v>
          </cell>
          <cell r="H1217" t="str">
            <v>MM</v>
          </cell>
          <cell r="I1217" t="str">
            <v>SL</v>
          </cell>
        </row>
        <row r="1218">
          <cell r="C1218" t="str">
            <v>30001131</v>
          </cell>
          <cell r="D1218" t="str">
            <v>RCXPK</v>
          </cell>
          <cell r="E1218" t="str">
            <v>1999-06-20</v>
          </cell>
          <cell r="F1218" t="str">
            <v>03ORL00106</v>
          </cell>
          <cell r="G1218">
            <v>480</v>
          </cell>
          <cell r="H1218" t="str">
            <v>MM</v>
          </cell>
          <cell r="I1218" t="str">
            <v>SL</v>
          </cell>
        </row>
        <row r="1219">
          <cell r="C1219" t="str">
            <v>30001132</v>
          </cell>
          <cell r="D1219" t="str">
            <v>STDTI</v>
          </cell>
          <cell r="E1219" t="str">
            <v>1999-06-20</v>
          </cell>
          <cell r="F1219" t="str">
            <v>03ORL00106</v>
          </cell>
          <cell r="G1219">
            <v>480</v>
          </cell>
          <cell r="H1219" t="str">
            <v>MM</v>
          </cell>
          <cell r="I1219" t="str">
            <v>SL</v>
          </cell>
        </row>
        <row r="1220">
          <cell r="C1220" t="str">
            <v>30001133</v>
          </cell>
          <cell r="D1220" t="str">
            <v>DDREC</v>
          </cell>
          <cell r="E1220" t="str">
            <v>1999-06-20</v>
          </cell>
          <cell r="F1220" t="str">
            <v>03NNJ00402</v>
          </cell>
          <cell r="G1220">
            <v>480</v>
          </cell>
          <cell r="H1220" t="str">
            <v>MM</v>
          </cell>
          <cell r="I1220" t="str">
            <v>SL</v>
          </cell>
        </row>
        <row r="1221">
          <cell r="C1221" t="str">
            <v>30001134</v>
          </cell>
          <cell r="D1221" t="str">
            <v>LSCOM</v>
          </cell>
          <cell r="E1221" t="str">
            <v>1999-06-20</v>
          </cell>
          <cell r="F1221" t="str">
            <v>03TPA00301</v>
          </cell>
          <cell r="G1221">
            <v>1</v>
          </cell>
          <cell r="H1221" t="str">
            <v>AM</v>
          </cell>
          <cell r="I1221" t="str">
            <v>SL</v>
          </cell>
        </row>
        <row r="1222">
          <cell r="C1222" t="str">
            <v>30001135</v>
          </cell>
          <cell r="D1222" t="str">
            <v>LSCOM</v>
          </cell>
          <cell r="E1222" t="str">
            <v>1999-06-01</v>
          </cell>
          <cell r="F1222" t="str">
            <v>03TPA00104</v>
          </cell>
          <cell r="G1222">
            <v>1</v>
          </cell>
          <cell r="H1222" t="str">
            <v>AM</v>
          </cell>
          <cell r="I1222" t="str">
            <v>SL</v>
          </cell>
        </row>
        <row r="1223">
          <cell r="C1223" t="str">
            <v>30001136</v>
          </cell>
          <cell r="D1223" t="str">
            <v>LSCOM</v>
          </cell>
          <cell r="E1223" t="str">
            <v>1995-08-01</v>
          </cell>
          <cell r="F1223" t="str">
            <v>03TPA00105</v>
          </cell>
          <cell r="G1223">
            <v>42</v>
          </cell>
          <cell r="H1223" t="str">
            <v>MM</v>
          </cell>
          <cell r="I1223" t="str">
            <v>SL</v>
          </cell>
        </row>
        <row r="1224">
          <cell r="C1224" t="str">
            <v>30001137</v>
          </cell>
          <cell r="D1224" t="str">
            <v>LSCOM</v>
          </cell>
          <cell r="E1224" t="str">
            <v>1998-12-01</v>
          </cell>
          <cell r="F1224" t="str">
            <v>03TPA00509</v>
          </cell>
          <cell r="G1224">
            <v>8</v>
          </cell>
          <cell r="H1224" t="str">
            <v>MM</v>
          </cell>
          <cell r="I1224" t="str">
            <v>SL</v>
          </cell>
        </row>
        <row r="1225">
          <cell r="C1225" t="str">
            <v>30001138</v>
          </cell>
          <cell r="D1225" t="str">
            <v>BLDG</v>
          </cell>
          <cell r="E1225" t="str">
            <v>1999-04-20</v>
          </cell>
          <cell r="F1225" t="str">
            <v>03CIN01003</v>
          </cell>
          <cell r="G1225">
            <v>480</v>
          </cell>
          <cell r="H1225" t="str">
            <v>MM</v>
          </cell>
          <cell r="I1225" t="str">
            <v>SL</v>
          </cell>
        </row>
        <row r="1226">
          <cell r="C1226" t="str">
            <v>30001139</v>
          </cell>
          <cell r="D1226" t="str">
            <v>BLDG</v>
          </cell>
          <cell r="E1226" t="str">
            <v>1998-01-15</v>
          </cell>
          <cell r="F1226" t="str">
            <v>03CIN01004</v>
          </cell>
          <cell r="G1226">
            <v>480</v>
          </cell>
          <cell r="H1226" t="str">
            <v>MM</v>
          </cell>
          <cell r="I1226" t="str">
            <v>SL</v>
          </cell>
        </row>
        <row r="1227">
          <cell r="C1227" t="str">
            <v>30001140</v>
          </cell>
          <cell r="D1227" t="str">
            <v>BLDG</v>
          </cell>
          <cell r="E1227" t="str">
            <v>1998-12-02</v>
          </cell>
          <cell r="F1227" t="str">
            <v>03CIN00902</v>
          </cell>
          <cell r="G1227">
            <v>480</v>
          </cell>
          <cell r="H1227" t="str">
            <v>MM</v>
          </cell>
          <cell r="I1227" t="str">
            <v>SL</v>
          </cell>
        </row>
        <row r="1228">
          <cell r="C1228" t="str">
            <v>30001141</v>
          </cell>
          <cell r="D1228" t="str">
            <v>LSCOM</v>
          </cell>
          <cell r="E1228" t="str">
            <v>1999-04-01</v>
          </cell>
          <cell r="F1228" t="str">
            <v>03CIN01003</v>
          </cell>
          <cell r="G1228">
            <v>36</v>
          </cell>
          <cell r="H1228" t="str">
            <v>MM</v>
          </cell>
          <cell r="I1228" t="str">
            <v>SL</v>
          </cell>
        </row>
        <row r="1229">
          <cell r="C1229" t="str">
            <v>30001142</v>
          </cell>
          <cell r="D1229" t="str">
            <v>DDREC</v>
          </cell>
          <cell r="E1229" t="str">
            <v>1999-07-01</v>
          </cell>
          <cell r="F1229" t="str">
            <v>03BRC00301</v>
          </cell>
          <cell r="G1229">
            <v>480</v>
          </cell>
          <cell r="H1229" t="str">
            <v>MM</v>
          </cell>
          <cell r="I1229" t="str">
            <v>SL</v>
          </cell>
        </row>
        <row r="1230">
          <cell r="C1230" t="str">
            <v>30001143</v>
          </cell>
          <cell r="D1230" t="str">
            <v>DDREC</v>
          </cell>
          <cell r="E1230" t="str">
            <v>1999-07-01</v>
          </cell>
          <cell r="F1230" t="str">
            <v>03BRC00401</v>
          </cell>
          <cell r="G1230">
            <v>480</v>
          </cell>
          <cell r="H1230" t="str">
            <v>MM</v>
          </cell>
          <cell r="I1230" t="str">
            <v>SL</v>
          </cell>
        </row>
        <row r="1231">
          <cell r="C1231" t="str">
            <v>30001144</v>
          </cell>
          <cell r="D1231" t="str">
            <v>DDREC</v>
          </cell>
          <cell r="E1231" t="str">
            <v>1999-07-01</v>
          </cell>
          <cell r="F1231" t="str">
            <v>03TPA00104</v>
          </cell>
          <cell r="G1231">
            <v>480</v>
          </cell>
          <cell r="H1231" t="str">
            <v>MM</v>
          </cell>
          <cell r="I1231" t="str">
            <v>SL</v>
          </cell>
        </row>
        <row r="1232">
          <cell r="C1232" t="str">
            <v>30001145</v>
          </cell>
          <cell r="D1232" t="str">
            <v>STDTI</v>
          </cell>
          <cell r="E1232" t="str">
            <v>1999-07-01</v>
          </cell>
          <cell r="F1232" t="str">
            <v>03TPA00110</v>
          </cell>
          <cell r="G1232">
            <v>480</v>
          </cell>
          <cell r="H1232" t="str">
            <v>MM</v>
          </cell>
          <cell r="I1232" t="str">
            <v>SL</v>
          </cell>
        </row>
        <row r="1233">
          <cell r="C1233" t="str">
            <v>30001146</v>
          </cell>
          <cell r="D1233" t="str">
            <v>DDREC</v>
          </cell>
          <cell r="E1233" t="str">
            <v>1999-07-01</v>
          </cell>
          <cell r="F1233" t="str">
            <v>03TPA00112</v>
          </cell>
          <cell r="G1233">
            <v>480</v>
          </cell>
          <cell r="H1233" t="str">
            <v>MM</v>
          </cell>
          <cell r="I1233" t="str">
            <v>SL</v>
          </cell>
        </row>
        <row r="1234">
          <cell r="C1234" t="str">
            <v>30001147</v>
          </cell>
          <cell r="D1234" t="str">
            <v>STDTI</v>
          </cell>
          <cell r="E1234" t="str">
            <v>1999-07-01</v>
          </cell>
          <cell r="F1234" t="str">
            <v>03TPA00112</v>
          </cell>
          <cell r="G1234">
            <v>480</v>
          </cell>
          <cell r="H1234" t="str">
            <v>MM</v>
          </cell>
          <cell r="I1234" t="str">
            <v>SL</v>
          </cell>
        </row>
        <row r="1235">
          <cell r="C1235" t="str">
            <v>30001148</v>
          </cell>
          <cell r="D1235" t="str">
            <v>DDREC</v>
          </cell>
          <cell r="E1235" t="str">
            <v>1999-07-01</v>
          </cell>
          <cell r="F1235" t="str">
            <v>03TPA00113</v>
          </cell>
          <cell r="G1235">
            <v>480</v>
          </cell>
          <cell r="H1235" t="str">
            <v>MM</v>
          </cell>
          <cell r="I1235" t="str">
            <v>SL</v>
          </cell>
        </row>
        <row r="1236">
          <cell r="C1236" t="str">
            <v>30001149</v>
          </cell>
          <cell r="D1236" t="str">
            <v>DDREC</v>
          </cell>
          <cell r="E1236" t="str">
            <v>1999-07-01</v>
          </cell>
          <cell r="F1236" t="str">
            <v>03TPA00301</v>
          </cell>
          <cell r="G1236">
            <v>480</v>
          </cell>
          <cell r="H1236" t="str">
            <v>MM</v>
          </cell>
          <cell r="I1236" t="str">
            <v>SL</v>
          </cell>
        </row>
        <row r="1237">
          <cell r="C1237" t="str">
            <v>30001150</v>
          </cell>
          <cell r="D1237" t="str">
            <v>STDTI</v>
          </cell>
          <cell r="E1237" t="str">
            <v>1999-07-01</v>
          </cell>
          <cell r="F1237" t="str">
            <v>03TPA00301</v>
          </cell>
          <cell r="G1237">
            <v>480</v>
          </cell>
          <cell r="H1237" t="str">
            <v>MM</v>
          </cell>
          <cell r="I1237" t="str">
            <v>SL</v>
          </cell>
        </row>
        <row r="1238">
          <cell r="C1238" t="str">
            <v>30001151</v>
          </cell>
          <cell r="D1238" t="str">
            <v>DDREC</v>
          </cell>
          <cell r="E1238" t="str">
            <v>1999-07-01</v>
          </cell>
          <cell r="F1238" t="str">
            <v>03TPA00305</v>
          </cell>
          <cell r="G1238">
            <v>480</v>
          </cell>
          <cell r="H1238" t="str">
            <v>MM</v>
          </cell>
          <cell r="I1238" t="str">
            <v>SL</v>
          </cell>
        </row>
        <row r="1239">
          <cell r="C1239" t="str">
            <v>30001152</v>
          </cell>
          <cell r="D1239" t="str">
            <v>DDREC</v>
          </cell>
          <cell r="E1239" t="str">
            <v>1999-07-01</v>
          </cell>
          <cell r="F1239" t="str">
            <v>03TPA00504</v>
          </cell>
          <cell r="G1239">
            <v>480</v>
          </cell>
          <cell r="H1239" t="str">
            <v>MM</v>
          </cell>
          <cell r="I1239" t="str">
            <v>SL</v>
          </cell>
        </row>
        <row r="1240">
          <cell r="C1240" t="str">
            <v>30001153</v>
          </cell>
          <cell r="D1240" t="str">
            <v>DDREC</v>
          </cell>
          <cell r="E1240" t="str">
            <v>1999-07-01</v>
          </cell>
          <cell r="F1240" t="str">
            <v>03TPA00701</v>
          </cell>
          <cell r="G1240">
            <v>480</v>
          </cell>
          <cell r="H1240" t="str">
            <v>MM</v>
          </cell>
          <cell r="I1240" t="str">
            <v>SL</v>
          </cell>
        </row>
        <row r="1241">
          <cell r="C1241" t="str">
            <v>30001154</v>
          </cell>
          <cell r="D1241" t="str">
            <v>STDTI</v>
          </cell>
          <cell r="E1241" t="str">
            <v>1999-07-01</v>
          </cell>
          <cell r="F1241" t="str">
            <v>03TPA00703</v>
          </cell>
          <cell r="G1241">
            <v>480</v>
          </cell>
          <cell r="H1241" t="str">
            <v>MM</v>
          </cell>
          <cell r="I1241" t="str">
            <v>SL</v>
          </cell>
        </row>
        <row r="1242">
          <cell r="C1242" t="str">
            <v>30001155</v>
          </cell>
          <cell r="D1242" t="str">
            <v>DDREC</v>
          </cell>
          <cell r="E1242" t="str">
            <v>1999-07-01</v>
          </cell>
          <cell r="F1242" t="str">
            <v>03TPA00704</v>
          </cell>
          <cell r="G1242">
            <v>480</v>
          </cell>
          <cell r="H1242" t="str">
            <v>MM</v>
          </cell>
          <cell r="I1242" t="str">
            <v>SL</v>
          </cell>
        </row>
        <row r="1243">
          <cell r="C1243" t="str">
            <v>30001156</v>
          </cell>
          <cell r="D1243" t="str">
            <v>DDREC</v>
          </cell>
          <cell r="E1243" t="str">
            <v>1999-07-01</v>
          </cell>
          <cell r="F1243" t="str">
            <v>03TPA00801</v>
          </cell>
          <cell r="G1243">
            <v>480</v>
          </cell>
          <cell r="H1243" t="str">
            <v>MM</v>
          </cell>
          <cell r="I1243" t="str">
            <v>SL</v>
          </cell>
        </row>
        <row r="1244">
          <cell r="C1244" t="str">
            <v>30001157</v>
          </cell>
          <cell r="D1244" t="str">
            <v>STDTI</v>
          </cell>
          <cell r="E1244" t="str">
            <v>1999-07-01</v>
          </cell>
          <cell r="F1244" t="str">
            <v>03TPA00801</v>
          </cell>
          <cell r="G1244">
            <v>480</v>
          </cell>
          <cell r="H1244" t="str">
            <v>MM</v>
          </cell>
          <cell r="I1244" t="str">
            <v>SL</v>
          </cell>
        </row>
        <row r="1245">
          <cell r="C1245" t="str">
            <v>30001158</v>
          </cell>
          <cell r="D1245" t="str">
            <v>DDREC</v>
          </cell>
          <cell r="E1245" t="str">
            <v>1999-07-01</v>
          </cell>
          <cell r="F1245" t="str">
            <v>03TPA01008</v>
          </cell>
          <cell r="G1245">
            <v>480</v>
          </cell>
          <cell r="H1245" t="str">
            <v>MM</v>
          </cell>
          <cell r="I1245" t="str">
            <v>SL</v>
          </cell>
        </row>
        <row r="1246">
          <cell r="C1246" t="str">
            <v>30001159</v>
          </cell>
          <cell r="D1246" t="str">
            <v>STDTI</v>
          </cell>
          <cell r="E1246" t="str">
            <v>1999-07-01</v>
          </cell>
          <cell r="F1246" t="str">
            <v>03TPA01008</v>
          </cell>
          <cell r="G1246">
            <v>480</v>
          </cell>
          <cell r="H1246" t="str">
            <v>MM</v>
          </cell>
          <cell r="I1246" t="str">
            <v>SL</v>
          </cell>
        </row>
        <row r="1247">
          <cell r="C1247" t="str">
            <v>30001160</v>
          </cell>
          <cell r="D1247" t="str">
            <v>STDTI</v>
          </cell>
          <cell r="E1247" t="str">
            <v>1999-07-01</v>
          </cell>
          <cell r="F1247" t="str">
            <v>03ORL00106</v>
          </cell>
          <cell r="G1247">
            <v>480</v>
          </cell>
          <cell r="H1247" t="str">
            <v>MM</v>
          </cell>
          <cell r="I1247" t="str">
            <v>SL</v>
          </cell>
        </row>
        <row r="1248">
          <cell r="C1248" t="str">
            <v>30001161</v>
          </cell>
          <cell r="D1248" t="str">
            <v>STDTI</v>
          </cell>
          <cell r="E1248" t="str">
            <v>1999-07-01</v>
          </cell>
          <cell r="F1248" t="str">
            <v>03TPA00104</v>
          </cell>
          <cell r="G1248">
            <v>480</v>
          </cell>
          <cell r="H1248" t="str">
            <v>MM</v>
          </cell>
          <cell r="I1248" t="str">
            <v>SL</v>
          </cell>
        </row>
        <row r="1249">
          <cell r="C1249" t="str">
            <v>30001162</v>
          </cell>
          <cell r="D1249" t="str">
            <v>LSCOM</v>
          </cell>
          <cell r="E1249" t="str">
            <v>1999-08-01</v>
          </cell>
          <cell r="F1249" t="str">
            <v>03TPA01001</v>
          </cell>
          <cell r="G1249">
            <v>63</v>
          </cell>
          <cell r="H1249" t="str">
            <v>MM</v>
          </cell>
          <cell r="I1249" t="str">
            <v>SL</v>
          </cell>
        </row>
        <row r="1250">
          <cell r="C1250" t="str">
            <v>30001163</v>
          </cell>
          <cell r="D1250" t="str">
            <v>DDREC</v>
          </cell>
          <cell r="E1250" t="str">
            <v>1999-08-01</v>
          </cell>
          <cell r="F1250" t="str">
            <v>03ORL00106</v>
          </cell>
          <cell r="G1250">
            <v>480</v>
          </cell>
          <cell r="H1250" t="str">
            <v>MM</v>
          </cell>
          <cell r="I1250" t="str">
            <v>SL</v>
          </cell>
        </row>
        <row r="1251">
          <cell r="C1251" t="str">
            <v>30001164</v>
          </cell>
          <cell r="D1251" t="str">
            <v>STDTI</v>
          </cell>
          <cell r="E1251" t="str">
            <v>1999-08-01</v>
          </cell>
          <cell r="F1251" t="str">
            <v>03ORL00106</v>
          </cell>
          <cell r="G1251">
            <v>480</v>
          </cell>
          <cell r="H1251" t="str">
            <v>MM</v>
          </cell>
          <cell r="I1251" t="str">
            <v>SL</v>
          </cell>
        </row>
        <row r="1252">
          <cell r="C1252" t="str">
            <v>30001165</v>
          </cell>
          <cell r="D1252" t="str">
            <v>STDTI</v>
          </cell>
          <cell r="E1252" t="str">
            <v>1999-08-01</v>
          </cell>
          <cell r="F1252" t="str">
            <v>03TPA00104</v>
          </cell>
          <cell r="G1252">
            <v>480</v>
          </cell>
          <cell r="H1252" t="str">
            <v>MM</v>
          </cell>
          <cell r="I1252" t="str">
            <v>SL</v>
          </cell>
        </row>
        <row r="1253">
          <cell r="C1253" t="str">
            <v>30001166</v>
          </cell>
          <cell r="D1253" t="str">
            <v>DDREC</v>
          </cell>
          <cell r="E1253" t="str">
            <v>1999-08-01</v>
          </cell>
          <cell r="F1253" t="str">
            <v>03TPA00110</v>
          </cell>
          <cell r="G1253">
            <v>480</v>
          </cell>
          <cell r="H1253" t="str">
            <v>MM</v>
          </cell>
          <cell r="I1253" t="str">
            <v>SL</v>
          </cell>
        </row>
        <row r="1254">
          <cell r="C1254" t="str">
            <v>30001167</v>
          </cell>
          <cell r="D1254" t="str">
            <v>STDTI</v>
          </cell>
          <cell r="E1254" t="str">
            <v>1999-08-01</v>
          </cell>
          <cell r="F1254" t="str">
            <v>03TPA00110</v>
          </cell>
          <cell r="G1254">
            <v>480</v>
          </cell>
          <cell r="H1254" t="str">
            <v>MM</v>
          </cell>
          <cell r="I1254" t="str">
            <v>SL</v>
          </cell>
        </row>
        <row r="1255">
          <cell r="C1255" t="str">
            <v>30001168</v>
          </cell>
          <cell r="D1255" t="str">
            <v>DDREC</v>
          </cell>
          <cell r="E1255" t="str">
            <v>1999-08-01</v>
          </cell>
          <cell r="F1255" t="str">
            <v>03TPA00112</v>
          </cell>
          <cell r="G1255">
            <v>480</v>
          </cell>
          <cell r="H1255" t="str">
            <v>MM</v>
          </cell>
          <cell r="I1255" t="str">
            <v>SL</v>
          </cell>
        </row>
        <row r="1256">
          <cell r="C1256" t="str">
            <v>30001169</v>
          </cell>
          <cell r="D1256" t="str">
            <v>STDTI</v>
          </cell>
          <cell r="E1256" t="str">
            <v>1999-08-01</v>
          </cell>
          <cell r="F1256" t="str">
            <v>03TPA00112</v>
          </cell>
          <cell r="G1256">
            <v>480</v>
          </cell>
          <cell r="H1256" t="str">
            <v>MM</v>
          </cell>
          <cell r="I1256" t="str">
            <v>SL</v>
          </cell>
        </row>
        <row r="1257">
          <cell r="C1257" t="str">
            <v>30001170</v>
          </cell>
          <cell r="D1257" t="str">
            <v>DDREC</v>
          </cell>
          <cell r="E1257" t="str">
            <v>1999-08-01</v>
          </cell>
          <cell r="F1257" t="str">
            <v>03TPA00301</v>
          </cell>
          <cell r="G1257">
            <v>480</v>
          </cell>
          <cell r="H1257" t="str">
            <v>MM</v>
          </cell>
          <cell r="I1257" t="str">
            <v>SL</v>
          </cell>
        </row>
        <row r="1258">
          <cell r="C1258" t="str">
            <v>30001171</v>
          </cell>
          <cell r="D1258" t="str">
            <v>DDREC</v>
          </cell>
          <cell r="E1258" t="str">
            <v>1999-08-01</v>
          </cell>
          <cell r="F1258" t="str">
            <v>03TPA00305</v>
          </cell>
          <cell r="G1258">
            <v>480</v>
          </cell>
          <cell r="H1258" t="str">
            <v>MM</v>
          </cell>
          <cell r="I1258" t="str">
            <v>SL</v>
          </cell>
        </row>
        <row r="1259">
          <cell r="C1259" t="str">
            <v>30001172</v>
          </cell>
          <cell r="D1259" t="str">
            <v>STDTI</v>
          </cell>
          <cell r="E1259" t="str">
            <v>1999-08-01</v>
          </cell>
          <cell r="F1259" t="str">
            <v>03TPA00702</v>
          </cell>
          <cell r="G1259">
            <v>480</v>
          </cell>
          <cell r="H1259" t="str">
            <v>MM</v>
          </cell>
          <cell r="I1259" t="str">
            <v>SL</v>
          </cell>
        </row>
        <row r="1260">
          <cell r="C1260" t="str">
            <v>30001173</v>
          </cell>
          <cell r="D1260" t="str">
            <v>STDTI</v>
          </cell>
          <cell r="E1260" t="str">
            <v>1999-08-01</v>
          </cell>
          <cell r="F1260" t="str">
            <v>03TPA00703</v>
          </cell>
          <cell r="G1260">
            <v>480</v>
          </cell>
          <cell r="H1260" t="str">
            <v>MM</v>
          </cell>
          <cell r="I1260" t="str">
            <v>SL</v>
          </cell>
        </row>
        <row r="1261">
          <cell r="C1261" t="str">
            <v>30001174</v>
          </cell>
          <cell r="D1261" t="str">
            <v>STDTI</v>
          </cell>
          <cell r="E1261" t="str">
            <v>1999-08-01</v>
          </cell>
          <cell r="F1261" t="str">
            <v>03TPA01001</v>
          </cell>
          <cell r="G1261">
            <v>480</v>
          </cell>
          <cell r="H1261" t="str">
            <v>MM</v>
          </cell>
          <cell r="I1261" t="str">
            <v>SL</v>
          </cell>
        </row>
        <row r="1262">
          <cell r="C1262" t="str">
            <v>30001175</v>
          </cell>
          <cell r="D1262" t="str">
            <v>STDTI</v>
          </cell>
          <cell r="E1262" t="str">
            <v>1999-08-01</v>
          </cell>
          <cell r="F1262" t="str">
            <v>03TPA01008</v>
          </cell>
          <cell r="G1262">
            <v>480</v>
          </cell>
          <cell r="H1262" t="str">
            <v>MM</v>
          </cell>
          <cell r="I1262" t="str">
            <v>SL</v>
          </cell>
        </row>
        <row r="1263">
          <cell r="C1263" t="str">
            <v>30001176</v>
          </cell>
          <cell r="D1263" t="str">
            <v>DDREC</v>
          </cell>
          <cell r="E1263" t="str">
            <v>1999-08-01</v>
          </cell>
          <cell r="F1263" t="str">
            <v>03TUL00501</v>
          </cell>
          <cell r="G1263">
            <v>480</v>
          </cell>
          <cell r="H1263" t="str">
            <v>MM</v>
          </cell>
          <cell r="I1263" t="str">
            <v>SL</v>
          </cell>
        </row>
        <row r="1264">
          <cell r="C1264" t="str">
            <v>30001177</v>
          </cell>
          <cell r="D1264" t="str">
            <v>STDTI</v>
          </cell>
          <cell r="E1264" t="str">
            <v>1999-03-20</v>
          </cell>
          <cell r="F1264" t="str">
            <v>03CIN00902</v>
          </cell>
          <cell r="G1264">
            <v>480</v>
          </cell>
          <cell r="H1264" t="str">
            <v>MM</v>
          </cell>
          <cell r="I1264" t="str">
            <v>SL</v>
          </cell>
        </row>
        <row r="1265">
          <cell r="C1265" t="str">
            <v>30001178</v>
          </cell>
          <cell r="D1265" t="str">
            <v>LSCOM</v>
          </cell>
          <cell r="E1265" t="str">
            <v>1999-08-01</v>
          </cell>
          <cell r="F1265" t="str">
            <v>03TPA00703</v>
          </cell>
          <cell r="G1265">
            <v>36</v>
          </cell>
          <cell r="H1265" t="str">
            <v>MM</v>
          </cell>
          <cell r="I1265" t="str">
            <v>SL</v>
          </cell>
        </row>
        <row r="1266">
          <cell r="C1266" t="str">
            <v>30001179</v>
          </cell>
          <cell r="D1266" t="str">
            <v>STDTI</v>
          </cell>
          <cell r="E1266" t="str">
            <v>1999-09-01</v>
          </cell>
          <cell r="F1266" t="str">
            <v>03TPA00101</v>
          </cell>
          <cell r="G1266">
            <v>480</v>
          </cell>
          <cell r="H1266" t="str">
            <v>MM</v>
          </cell>
          <cell r="I1266" t="str">
            <v>SL</v>
          </cell>
        </row>
        <row r="1267">
          <cell r="C1267" t="str">
            <v>30001180</v>
          </cell>
          <cell r="D1267" t="str">
            <v>DDREC</v>
          </cell>
          <cell r="E1267" t="str">
            <v>1999-09-01</v>
          </cell>
          <cell r="F1267" t="str">
            <v>03TPA00104</v>
          </cell>
          <cell r="G1267">
            <v>480</v>
          </cell>
          <cell r="H1267" t="str">
            <v>MM</v>
          </cell>
          <cell r="I1267" t="str">
            <v>SL</v>
          </cell>
        </row>
        <row r="1268">
          <cell r="C1268" t="str">
            <v>30001181</v>
          </cell>
          <cell r="D1268" t="str">
            <v>STDTI</v>
          </cell>
          <cell r="E1268" t="str">
            <v>1999-09-01</v>
          </cell>
          <cell r="F1268" t="str">
            <v>03TPA00104</v>
          </cell>
          <cell r="G1268">
            <v>480</v>
          </cell>
          <cell r="H1268" t="str">
            <v>MM</v>
          </cell>
          <cell r="I1268" t="str">
            <v>SL</v>
          </cell>
        </row>
        <row r="1269">
          <cell r="C1269" t="str">
            <v>30001182</v>
          </cell>
          <cell r="D1269" t="str">
            <v>DDREC</v>
          </cell>
          <cell r="E1269" t="str">
            <v>1999-09-01</v>
          </cell>
          <cell r="F1269" t="str">
            <v>03TPA00110</v>
          </cell>
          <cell r="G1269">
            <v>480</v>
          </cell>
          <cell r="H1269" t="str">
            <v>MM</v>
          </cell>
          <cell r="I1269" t="str">
            <v>SL</v>
          </cell>
        </row>
        <row r="1270">
          <cell r="C1270" t="str">
            <v>30001183</v>
          </cell>
          <cell r="D1270" t="str">
            <v>STDTI</v>
          </cell>
          <cell r="E1270" t="str">
            <v>1999-09-01</v>
          </cell>
          <cell r="F1270" t="str">
            <v>03TPA00110</v>
          </cell>
          <cell r="G1270">
            <v>480</v>
          </cell>
          <cell r="H1270" t="str">
            <v>MM</v>
          </cell>
          <cell r="I1270" t="str">
            <v>SL</v>
          </cell>
        </row>
        <row r="1271">
          <cell r="C1271" t="str">
            <v>30001184</v>
          </cell>
          <cell r="D1271" t="str">
            <v>STDTI</v>
          </cell>
          <cell r="E1271" t="str">
            <v>1999-09-01</v>
          </cell>
          <cell r="F1271" t="str">
            <v>03TPA00112</v>
          </cell>
          <cell r="G1271">
            <v>480</v>
          </cell>
          <cell r="H1271" t="str">
            <v>MM</v>
          </cell>
          <cell r="I1271" t="str">
            <v>SL</v>
          </cell>
        </row>
        <row r="1272">
          <cell r="C1272" t="str">
            <v>30001185</v>
          </cell>
          <cell r="D1272" t="str">
            <v>DDREC</v>
          </cell>
          <cell r="E1272" t="str">
            <v>1999-09-01</v>
          </cell>
          <cell r="F1272" t="str">
            <v>03TPA00509</v>
          </cell>
          <cell r="G1272">
            <v>480</v>
          </cell>
          <cell r="H1272" t="str">
            <v>MM</v>
          </cell>
          <cell r="I1272" t="str">
            <v>SL</v>
          </cell>
        </row>
        <row r="1273">
          <cell r="C1273" t="str">
            <v>30001186</v>
          </cell>
          <cell r="D1273" t="str">
            <v>STDTI</v>
          </cell>
          <cell r="E1273" t="str">
            <v>1999-09-01</v>
          </cell>
          <cell r="F1273" t="str">
            <v>03TPA00509</v>
          </cell>
          <cell r="G1273">
            <v>480</v>
          </cell>
          <cell r="H1273" t="str">
            <v>MM</v>
          </cell>
          <cell r="I1273" t="str">
            <v>SL</v>
          </cell>
        </row>
        <row r="1274">
          <cell r="C1274" t="str">
            <v>30001187</v>
          </cell>
          <cell r="D1274" t="str">
            <v>STDTI</v>
          </cell>
          <cell r="E1274" t="str">
            <v>1999-09-01</v>
          </cell>
          <cell r="F1274" t="str">
            <v>03TPA00513</v>
          </cell>
          <cell r="G1274">
            <v>480</v>
          </cell>
          <cell r="H1274" t="str">
            <v>MM</v>
          </cell>
          <cell r="I1274" t="str">
            <v>SL</v>
          </cell>
        </row>
        <row r="1275">
          <cell r="C1275" t="str">
            <v>30001188</v>
          </cell>
          <cell r="D1275" t="str">
            <v>STDTI</v>
          </cell>
          <cell r="E1275" t="str">
            <v>1999-09-01</v>
          </cell>
          <cell r="F1275" t="str">
            <v>03TPA00703</v>
          </cell>
          <cell r="G1275">
            <v>480</v>
          </cell>
          <cell r="H1275" t="str">
            <v>MM</v>
          </cell>
          <cell r="I1275" t="str">
            <v>SL</v>
          </cell>
        </row>
        <row r="1276">
          <cell r="C1276" t="str">
            <v>30001189</v>
          </cell>
          <cell r="D1276" t="str">
            <v>STDTI</v>
          </cell>
          <cell r="E1276" t="str">
            <v>1999-09-01</v>
          </cell>
          <cell r="F1276" t="str">
            <v>03TPA00803</v>
          </cell>
          <cell r="G1276">
            <v>480</v>
          </cell>
          <cell r="H1276" t="str">
            <v>MM</v>
          </cell>
          <cell r="I1276" t="str">
            <v>SL</v>
          </cell>
        </row>
        <row r="1277">
          <cell r="C1277" t="str">
            <v>30001190</v>
          </cell>
          <cell r="D1277" t="str">
            <v>STDTI</v>
          </cell>
          <cell r="E1277" t="str">
            <v>1999-09-01</v>
          </cell>
          <cell r="F1277" t="str">
            <v>03TPA01001</v>
          </cell>
          <cell r="G1277">
            <v>480</v>
          </cell>
          <cell r="H1277" t="str">
            <v>MM</v>
          </cell>
          <cell r="I1277" t="str">
            <v>SL</v>
          </cell>
        </row>
        <row r="1278">
          <cell r="C1278" t="str">
            <v>30001191</v>
          </cell>
          <cell r="D1278" t="str">
            <v>STDTI</v>
          </cell>
          <cell r="E1278" t="str">
            <v>1999-09-01</v>
          </cell>
          <cell r="F1278" t="str">
            <v>03TPA01008</v>
          </cell>
          <cell r="G1278">
            <v>480</v>
          </cell>
          <cell r="H1278" t="str">
            <v>MM</v>
          </cell>
          <cell r="I1278" t="str">
            <v>SL</v>
          </cell>
        </row>
        <row r="1279">
          <cell r="C1279" t="str">
            <v>30001192</v>
          </cell>
          <cell r="D1279" t="str">
            <v>DDREC</v>
          </cell>
          <cell r="E1279" t="str">
            <v>1999-09-01</v>
          </cell>
          <cell r="F1279" t="str">
            <v>03CIN00901</v>
          </cell>
          <cell r="G1279">
            <v>480</v>
          </cell>
          <cell r="H1279" t="str">
            <v>MM</v>
          </cell>
          <cell r="I1279" t="str">
            <v>SL</v>
          </cell>
        </row>
        <row r="1280">
          <cell r="C1280" t="str">
            <v>30001193</v>
          </cell>
          <cell r="D1280" t="str">
            <v>LAND</v>
          </cell>
          <cell r="E1280" t="str">
            <v>1998-01-15</v>
          </cell>
          <cell r="F1280" t="str">
            <v>03CIN01004</v>
          </cell>
          <cell r="G1280">
            <v>1</v>
          </cell>
          <cell r="H1280" t="str">
            <v>MM</v>
          </cell>
          <cell r="I1280" t="str">
            <v>SL</v>
          </cell>
        </row>
        <row r="1281">
          <cell r="C1281" t="str">
            <v>30001194</v>
          </cell>
          <cell r="D1281" t="str">
            <v>STDTI</v>
          </cell>
          <cell r="E1281" t="str">
            <v>1998-01-15</v>
          </cell>
          <cell r="F1281" t="str">
            <v>03CIN01004</v>
          </cell>
          <cell r="G1281">
            <v>480</v>
          </cell>
          <cell r="H1281" t="str">
            <v>MM</v>
          </cell>
          <cell r="I1281" t="str">
            <v>SL</v>
          </cell>
        </row>
        <row r="1282">
          <cell r="C1282" t="str">
            <v>30001195</v>
          </cell>
          <cell r="D1282" t="str">
            <v>LSCOM</v>
          </cell>
          <cell r="E1282" t="str">
            <v>1999-10-01</v>
          </cell>
          <cell r="F1282" t="str">
            <v>03TPA00104</v>
          </cell>
          <cell r="G1282">
            <v>60</v>
          </cell>
          <cell r="H1282" t="str">
            <v>MM</v>
          </cell>
          <cell r="I1282" t="str">
            <v>SL</v>
          </cell>
        </row>
        <row r="1283">
          <cell r="C1283" t="str">
            <v>30001196</v>
          </cell>
          <cell r="D1283" t="str">
            <v>DDREC</v>
          </cell>
          <cell r="E1283" t="str">
            <v>1999-10-01</v>
          </cell>
          <cell r="F1283" t="str">
            <v>03BRC00301</v>
          </cell>
          <cell r="G1283">
            <v>480</v>
          </cell>
          <cell r="H1283" t="str">
            <v>MM</v>
          </cell>
          <cell r="I1283" t="str">
            <v>SL</v>
          </cell>
        </row>
        <row r="1284">
          <cell r="C1284" t="str">
            <v>30001197</v>
          </cell>
          <cell r="D1284" t="str">
            <v>STDTI</v>
          </cell>
          <cell r="E1284" t="str">
            <v>1999-10-01</v>
          </cell>
          <cell r="F1284" t="str">
            <v>03ORL00106</v>
          </cell>
          <cell r="G1284">
            <v>480</v>
          </cell>
          <cell r="H1284" t="str">
            <v>MM</v>
          </cell>
          <cell r="I1284" t="str">
            <v>SL</v>
          </cell>
        </row>
        <row r="1285">
          <cell r="C1285" t="str">
            <v>30001198</v>
          </cell>
          <cell r="D1285" t="str">
            <v>STDTI</v>
          </cell>
          <cell r="E1285" t="str">
            <v>1999-10-01</v>
          </cell>
          <cell r="F1285" t="str">
            <v>03TPA00104</v>
          </cell>
          <cell r="G1285">
            <v>480</v>
          </cell>
          <cell r="H1285" t="str">
            <v>MM</v>
          </cell>
          <cell r="I1285" t="str">
            <v>SL</v>
          </cell>
        </row>
        <row r="1286">
          <cell r="C1286" t="str">
            <v>30001199</v>
          </cell>
          <cell r="D1286" t="str">
            <v>DDREC</v>
          </cell>
          <cell r="E1286" t="str">
            <v>1999-10-01</v>
          </cell>
          <cell r="F1286" t="str">
            <v>03TPA00110</v>
          </cell>
          <cell r="G1286">
            <v>480</v>
          </cell>
          <cell r="H1286" t="str">
            <v>MM</v>
          </cell>
          <cell r="I1286" t="str">
            <v>SL</v>
          </cell>
        </row>
        <row r="1287">
          <cell r="C1287" t="str">
            <v>30001200</v>
          </cell>
          <cell r="D1287" t="str">
            <v>STDTI</v>
          </cell>
          <cell r="E1287" t="str">
            <v>1999-10-01</v>
          </cell>
          <cell r="F1287" t="str">
            <v>03TPA00110</v>
          </cell>
          <cell r="G1287">
            <v>480</v>
          </cell>
          <cell r="H1287" t="str">
            <v>MM</v>
          </cell>
          <cell r="I1287" t="str">
            <v>SL</v>
          </cell>
        </row>
        <row r="1288">
          <cell r="C1288" t="str">
            <v>30001201</v>
          </cell>
          <cell r="D1288" t="str">
            <v>DDREC</v>
          </cell>
          <cell r="E1288" t="str">
            <v>1999-10-01</v>
          </cell>
          <cell r="F1288" t="str">
            <v>03TPA00112</v>
          </cell>
          <cell r="G1288">
            <v>480</v>
          </cell>
          <cell r="H1288" t="str">
            <v>MM</v>
          </cell>
          <cell r="I1288" t="str">
            <v>SL</v>
          </cell>
        </row>
        <row r="1289">
          <cell r="C1289" t="str">
            <v>30001202</v>
          </cell>
          <cell r="D1289" t="str">
            <v>DDREC</v>
          </cell>
          <cell r="E1289" t="str">
            <v>1999-10-01</v>
          </cell>
          <cell r="F1289" t="str">
            <v>03TPA00301</v>
          </cell>
          <cell r="G1289">
            <v>480</v>
          </cell>
          <cell r="H1289" t="str">
            <v>MM</v>
          </cell>
          <cell r="I1289" t="str">
            <v>SL</v>
          </cell>
        </row>
        <row r="1290">
          <cell r="C1290" t="str">
            <v>30001203</v>
          </cell>
          <cell r="D1290" t="str">
            <v>DDREC</v>
          </cell>
          <cell r="E1290" t="str">
            <v>1999-10-01</v>
          </cell>
          <cell r="F1290" t="str">
            <v>03TPA00510</v>
          </cell>
          <cell r="G1290">
            <v>480</v>
          </cell>
          <cell r="H1290" t="str">
            <v>MM</v>
          </cell>
          <cell r="I1290" t="str">
            <v>SL</v>
          </cell>
        </row>
        <row r="1291">
          <cell r="C1291" t="str">
            <v>30001204</v>
          </cell>
          <cell r="D1291" t="str">
            <v>DDREC</v>
          </cell>
          <cell r="E1291" t="str">
            <v>1999-10-01</v>
          </cell>
          <cell r="F1291" t="str">
            <v>03TPA00512</v>
          </cell>
          <cell r="G1291">
            <v>480</v>
          </cell>
          <cell r="H1291" t="str">
            <v>MM</v>
          </cell>
          <cell r="I1291" t="str">
            <v>SL</v>
          </cell>
        </row>
        <row r="1292">
          <cell r="C1292" t="str">
            <v>30001205</v>
          </cell>
          <cell r="D1292" t="str">
            <v>DDREC</v>
          </cell>
          <cell r="E1292" t="str">
            <v>1999-10-01</v>
          </cell>
          <cell r="F1292" t="str">
            <v>03TPA00513</v>
          </cell>
          <cell r="G1292">
            <v>480</v>
          </cell>
          <cell r="H1292" t="str">
            <v>MM</v>
          </cell>
          <cell r="I1292" t="str">
            <v>SL</v>
          </cell>
        </row>
        <row r="1293">
          <cell r="C1293" t="str">
            <v>30001206</v>
          </cell>
          <cell r="D1293" t="str">
            <v>DDREC</v>
          </cell>
          <cell r="E1293" t="str">
            <v>1999-10-01</v>
          </cell>
          <cell r="F1293" t="str">
            <v>03TPA00701</v>
          </cell>
          <cell r="G1293">
            <v>480</v>
          </cell>
          <cell r="H1293" t="str">
            <v>MM</v>
          </cell>
          <cell r="I1293" t="str">
            <v>SL</v>
          </cell>
        </row>
        <row r="1294">
          <cell r="C1294" t="str">
            <v>30001207</v>
          </cell>
          <cell r="D1294" t="str">
            <v>STDTI</v>
          </cell>
          <cell r="E1294" t="str">
            <v>1999-10-01</v>
          </cell>
          <cell r="F1294" t="str">
            <v>03TPA00801</v>
          </cell>
          <cell r="G1294">
            <v>480</v>
          </cell>
          <cell r="H1294" t="str">
            <v>MM</v>
          </cell>
          <cell r="I1294" t="str">
            <v>SL</v>
          </cell>
        </row>
        <row r="1295">
          <cell r="C1295" t="str">
            <v>30001208</v>
          </cell>
          <cell r="D1295" t="str">
            <v>STDTI</v>
          </cell>
          <cell r="E1295" t="str">
            <v>1999-10-01</v>
          </cell>
          <cell r="F1295" t="str">
            <v>03TPA00803</v>
          </cell>
          <cell r="G1295">
            <v>480</v>
          </cell>
          <cell r="H1295" t="str">
            <v>MM</v>
          </cell>
          <cell r="I1295" t="str">
            <v>SL</v>
          </cell>
        </row>
        <row r="1296">
          <cell r="C1296" t="str">
            <v>30001209</v>
          </cell>
          <cell r="D1296" t="str">
            <v>STDTI</v>
          </cell>
          <cell r="E1296" t="str">
            <v>1999-10-01</v>
          </cell>
          <cell r="F1296" t="str">
            <v>03TPA01008</v>
          </cell>
          <cell r="G1296">
            <v>480</v>
          </cell>
          <cell r="H1296" t="str">
            <v>MM</v>
          </cell>
          <cell r="I1296" t="str">
            <v>SL</v>
          </cell>
        </row>
        <row r="1297">
          <cell r="C1297" t="str">
            <v>30001210</v>
          </cell>
          <cell r="D1297" t="str">
            <v>LSCOM</v>
          </cell>
          <cell r="E1297" t="str">
            <v>1999-06-29</v>
          </cell>
          <cell r="F1297" t="str">
            <v>03CIN01004</v>
          </cell>
          <cell r="G1297">
            <v>37</v>
          </cell>
          <cell r="H1297" t="str">
            <v>MM</v>
          </cell>
          <cell r="I1297" t="str">
            <v>SL</v>
          </cell>
        </row>
        <row r="1298">
          <cell r="C1298" t="str">
            <v>30001211</v>
          </cell>
          <cell r="D1298" t="str">
            <v>DDREC</v>
          </cell>
          <cell r="E1298" t="str">
            <v>1999-10-01</v>
          </cell>
          <cell r="F1298" t="str">
            <v>03TUL00501</v>
          </cell>
          <cell r="G1298">
            <v>480</v>
          </cell>
          <cell r="H1298" t="str">
            <v>MM</v>
          </cell>
          <cell r="I1298" t="str">
            <v>SL</v>
          </cell>
        </row>
        <row r="1299">
          <cell r="C1299" t="str">
            <v>30001212</v>
          </cell>
          <cell r="D1299" t="str">
            <v>LSCOM</v>
          </cell>
          <cell r="E1299" t="str">
            <v>2000-02-01</v>
          </cell>
          <cell r="F1299" t="str">
            <v>03TPA00504</v>
          </cell>
          <cell r="G1299">
            <v>60</v>
          </cell>
          <cell r="H1299" t="str">
            <v>MM</v>
          </cell>
          <cell r="I1299" t="str">
            <v>SL</v>
          </cell>
        </row>
        <row r="1300">
          <cell r="C1300" t="str">
            <v>30001213</v>
          </cell>
          <cell r="D1300" t="str">
            <v>LSCOM</v>
          </cell>
          <cell r="E1300" t="str">
            <v>2000-06-01</v>
          </cell>
          <cell r="F1300" t="str">
            <v>03TPA00509</v>
          </cell>
          <cell r="G1300">
            <v>60</v>
          </cell>
          <cell r="H1300" t="str">
            <v>MM</v>
          </cell>
          <cell r="I1300" t="str">
            <v>SL</v>
          </cell>
        </row>
        <row r="1301">
          <cell r="C1301" t="str">
            <v>30001214</v>
          </cell>
          <cell r="D1301" t="str">
            <v>STDTI</v>
          </cell>
          <cell r="E1301" t="str">
            <v>1999-11-01</v>
          </cell>
          <cell r="F1301" t="str">
            <v>03DAL01707</v>
          </cell>
          <cell r="G1301">
            <v>480</v>
          </cell>
          <cell r="H1301" t="str">
            <v>MM</v>
          </cell>
          <cell r="I1301" t="str">
            <v>SL</v>
          </cell>
        </row>
        <row r="1302">
          <cell r="C1302" t="str">
            <v>30001215</v>
          </cell>
          <cell r="D1302" t="str">
            <v>DDREC</v>
          </cell>
          <cell r="E1302" t="str">
            <v>1999-11-01</v>
          </cell>
          <cell r="F1302" t="str">
            <v>03TPA00102</v>
          </cell>
          <cell r="G1302">
            <v>480</v>
          </cell>
          <cell r="H1302" t="str">
            <v>MM</v>
          </cell>
          <cell r="I1302" t="str">
            <v>SL</v>
          </cell>
        </row>
        <row r="1303">
          <cell r="C1303" t="str">
            <v>30001216</v>
          </cell>
          <cell r="D1303" t="str">
            <v>DDREC</v>
          </cell>
          <cell r="E1303" t="str">
            <v>1999-11-01</v>
          </cell>
          <cell r="F1303" t="str">
            <v>03TPA00104</v>
          </cell>
          <cell r="G1303">
            <v>480</v>
          </cell>
          <cell r="H1303" t="str">
            <v>MM</v>
          </cell>
          <cell r="I1303" t="str">
            <v>SL</v>
          </cell>
        </row>
        <row r="1304">
          <cell r="C1304" t="str">
            <v>30001217</v>
          </cell>
          <cell r="D1304" t="str">
            <v>STDTI</v>
          </cell>
          <cell r="E1304" t="str">
            <v>1999-11-01</v>
          </cell>
          <cell r="F1304" t="str">
            <v>03TPA00104</v>
          </cell>
          <cell r="G1304">
            <v>480</v>
          </cell>
          <cell r="H1304" t="str">
            <v>MM</v>
          </cell>
          <cell r="I1304" t="str">
            <v>SL</v>
          </cell>
        </row>
        <row r="1305">
          <cell r="C1305" t="str">
            <v>30001218</v>
          </cell>
          <cell r="D1305" t="str">
            <v>STDTI</v>
          </cell>
          <cell r="E1305" t="str">
            <v>1999-11-01</v>
          </cell>
          <cell r="F1305" t="str">
            <v>03TPA00110</v>
          </cell>
          <cell r="G1305">
            <v>480</v>
          </cell>
          <cell r="H1305" t="str">
            <v>MM</v>
          </cell>
          <cell r="I1305" t="str">
            <v>SL</v>
          </cell>
        </row>
        <row r="1306">
          <cell r="C1306" t="str">
            <v>30001219</v>
          </cell>
          <cell r="D1306" t="str">
            <v>DDREC</v>
          </cell>
          <cell r="E1306" t="str">
            <v>1999-11-01</v>
          </cell>
          <cell r="F1306" t="str">
            <v>03TPA00111</v>
          </cell>
          <cell r="G1306">
            <v>480</v>
          </cell>
          <cell r="H1306" t="str">
            <v>MM</v>
          </cell>
          <cell r="I1306" t="str">
            <v>SL</v>
          </cell>
        </row>
        <row r="1307">
          <cell r="C1307" t="str">
            <v>30001220</v>
          </cell>
          <cell r="D1307" t="str">
            <v>STDTI</v>
          </cell>
          <cell r="E1307" t="str">
            <v>1999-11-01</v>
          </cell>
          <cell r="F1307" t="str">
            <v>03TPA00112</v>
          </cell>
          <cell r="G1307">
            <v>480</v>
          </cell>
          <cell r="H1307" t="str">
            <v>MM</v>
          </cell>
          <cell r="I1307" t="str">
            <v>SL</v>
          </cell>
        </row>
        <row r="1308">
          <cell r="C1308" t="str">
            <v>30001221</v>
          </cell>
          <cell r="D1308" t="str">
            <v>DDREC</v>
          </cell>
          <cell r="E1308" t="str">
            <v>1999-11-01</v>
          </cell>
          <cell r="F1308" t="str">
            <v>03TPA00502</v>
          </cell>
          <cell r="G1308">
            <v>480</v>
          </cell>
          <cell r="H1308" t="str">
            <v>MM</v>
          </cell>
          <cell r="I1308" t="str">
            <v>SL</v>
          </cell>
        </row>
        <row r="1309">
          <cell r="C1309" t="str">
            <v>30001222</v>
          </cell>
          <cell r="D1309" t="str">
            <v>DDREC</v>
          </cell>
          <cell r="E1309" t="str">
            <v>1999-11-01</v>
          </cell>
          <cell r="F1309" t="str">
            <v>03TPA00503</v>
          </cell>
          <cell r="G1309">
            <v>480</v>
          </cell>
          <cell r="H1309" t="str">
            <v>MM</v>
          </cell>
          <cell r="I1309" t="str">
            <v>SL</v>
          </cell>
        </row>
        <row r="1310">
          <cell r="C1310" t="str">
            <v>30001223</v>
          </cell>
          <cell r="D1310" t="str">
            <v>DDREC</v>
          </cell>
          <cell r="E1310" t="str">
            <v>1999-11-01</v>
          </cell>
          <cell r="F1310" t="str">
            <v>03TPA00504</v>
          </cell>
          <cell r="G1310">
            <v>480</v>
          </cell>
          <cell r="H1310" t="str">
            <v>MM</v>
          </cell>
          <cell r="I1310" t="str">
            <v>SL</v>
          </cell>
        </row>
        <row r="1311">
          <cell r="C1311" t="str">
            <v>30001224</v>
          </cell>
          <cell r="D1311" t="str">
            <v>DDREC</v>
          </cell>
          <cell r="E1311" t="str">
            <v>1999-11-01</v>
          </cell>
          <cell r="F1311" t="str">
            <v>03TPA00509</v>
          </cell>
          <cell r="G1311">
            <v>480</v>
          </cell>
          <cell r="H1311" t="str">
            <v>MM</v>
          </cell>
          <cell r="I1311" t="str">
            <v>SL</v>
          </cell>
        </row>
        <row r="1312">
          <cell r="C1312" t="str">
            <v>30001225</v>
          </cell>
          <cell r="D1312" t="str">
            <v>STDTI</v>
          </cell>
          <cell r="E1312" t="str">
            <v>1999-11-01</v>
          </cell>
          <cell r="F1312" t="str">
            <v>03TPA00509</v>
          </cell>
          <cell r="G1312">
            <v>480</v>
          </cell>
          <cell r="H1312" t="str">
            <v>MM</v>
          </cell>
          <cell r="I1312" t="str">
            <v>SL</v>
          </cell>
        </row>
        <row r="1313">
          <cell r="C1313" t="str">
            <v>30001226</v>
          </cell>
          <cell r="D1313" t="str">
            <v>DDREC</v>
          </cell>
          <cell r="E1313" t="str">
            <v>1999-11-01</v>
          </cell>
          <cell r="F1313" t="str">
            <v>03TPA00510</v>
          </cell>
          <cell r="G1313">
            <v>480</v>
          </cell>
          <cell r="H1313" t="str">
            <v>MM</v>
          </cell>
          <cell r="I1313" t="str">
            <v>SL</v>
          </cell>
        </row>
        <row r="1314">
          <cell r="C1314" t="str">
            <v>30001227</v>
          </cell>
          <cell r="D1314" t="str">
            <v>DDREC</v>
          </cell>
          <cell r="E1314" t="str">
            <v>1999-11-01</v>
          </cell>
          <cell r="F1314" t="str">
            <v>03TPA00511</v>
          </cell>
          <cell r="G1314">
            <v>480</v>
          </cell>
          <cell r="H1314" t="str">
            <v>MM</v>
          </cell>
          <cell r="I1314" t="str">
            <v>SL</v>
          </cell>
        </row>
        <row r="1315">
          <cell r="C1315" t="str">
            <v>30001228</v>
          </cell>
          <cell r="D1315" t="str">
            <v>DDREC</v>
          </cell>
          <cell r="E1315" t="str">
            <v>1999-11-01</v>
          </cell>
          <cell r="F1315" t="str">
            <v>03TPA00512</v>
          </cell>
          <cell r="G1315">
            <v>480</v>
          </cell>
          <cell r="H1315" t="str">
            <v>MM</v>
          </cell>
          <cell r="I1315" t="str">
            <v>SL</v>
          </cell>
        </row>
        <row r="1316">
          <cell r="C1316" t="str">
            <v>30001229</v>
          </cell>
          <cell r="D1316" t="str">
            <v>DDREC</v>
          </cell>
          <cell r="E1316" t="str">
            <v>1999-11-01</v>
          </cell>
          <cell r="F1316" t="str">
            <v>03TPA00513</v>
          </cell>
          <cell r="G1316">
            <v>480</v>
          </cell>
          <cell r="H1316" t="str">
            <v>MM</v>
          </cell>
          <cell r="I1316" t="str">
            <v>SL</v>
          </cell>
        </row>
        <row r="1317">
          <cell r="C1317" t="str">
            <v>30001230</v>
          </cell>
          <cell r="D1317" t="str">
            <v>DDREC</v>
          </cell>
          <cell r="E1317" t="str">
            <v>1999-11-01</v>
          </cell>
          <cell r="F1317" t="str">
            <v>03TPA00701</v>
          </cell>
          <cell r="G1317">
            <v>480</v>
          </cell>
          <cell r="H1317" t="str">
            <v>MM</v>
          </cell>
          <cell r="I1317" t="str">
            <v>SL</v>
          </cell>
        </row>
        <row r="1318">
          <cell r="C1318" t="str">
            <v>30001231</v>
          </cell>
          <cell r="D1318" t="str">
            <v>STDTI</v>
          </cell>
          <cell r="E1318" t="str">
            <v>1999-11-01</v>
          </cell>
          <cell r="F1318" t="str">
            <v>03TPA00701</v>
          </cell>
          <cell r="G1318">
            <v>480</v>
          </cell>
          <cell r="H1318" t="str">
            <v>MM</v>
          </cell>
          <cell r="I1318" t="str">
            <v>SL</v>
          </cell>
        </row>
        <row r="1319">
          <cell r="C1319" t="str">
            <v>30001232</v>
          </cell>
          <cell r="D1319" t="str">
            <v>STDTI</v>
          </cell>
          <cell r="E1319" t="str">
            <v>1999-11-01</v>
          </cell>
          <cell r="F1319" t="str">
            <v>03TPA00702</v>
          </cell>
          <cell r="G1319">
            <v>480</v>
          </cell>
          <cell r="H1319" t="str">
            <v>MM</v>
          </cell>
          <cell r="I1319" t="str">
            <v>SL</v>
          </cell>
        </row>
        <row r="1320">
          <cell r="C1320" t="str">
            <v>30001233</v>
          </cell>
          <cell r="D1320" t="str">
            <v>DDREC</v>
          </cell>
          <cell r="E1320" t="str">
            <v>1999-11-01</v>
          </cell>
          <cell r="F1320" t="str">
            <v>03TPA00703</v>
          </cell>
          <cell r="G1320">
            <v>480</v>
          </cell>
          <cell r="H1320" t="str">
            <v>MM</v>
          </cell>
          <cell r="I1320" t="str">
            <v>SL</v>
          </cell>
        </row>
        <row r="1321">
          <cell r="C1321" t="str">
            <v>30001234</v>
          </cell>
          <cell r="D1321" t="str">
            <v>STDTI</v>
          </cell>
          <cell r="E1321" t="str">
            <v>1999-11-01</v>
          </cell>
          <cell r="F1321" t="str">
            <v>03TPA00703</v>
          </cell>
          <cell r="G1321">
            <v>480</v>
          </cell>
          <cell r="H1321" t="str">
            <v>MM</v>
          </cell>
          <cell r="I1321" t="str">
            <v>SL</v>
          </cell>
        </row>
        <row r="1322">
          <cell r="C1322" t="str">
            <v>30001235</v>
          </cell>
          <cell r="D1322" t="str">
            <v>DDREC</v>
          </cell>
          <cell r="E1322" t="str">
            <v>1999-11-01</v>
          </cell>
          <cell r="F1322" t="str">
            <v>03TPA00704</v>
          </cell>
          <cell r="G1322">
            <v>480</v>
          </cell>
          <cell r="H1322" t="str">
            <v>MM</v>
          </cell>
          <cell r="I1322" t="str">
            <v>SL</v>
          </cell>
        </row>
        <row r="1323">
          <cell r="C1323" t="str">
            <v>30001236</v>
          </cell>
          <cell r="D1323" t="str">
            <v>DDREC</v>
          </cell>
          <cell r="E1323" t="str">
            <v>1999-11-01</v>
          </cell>
          <cell r="F1323" t="str">
            <v>03TPA00801</v>
          </cell>
          <cell r="G1323">
            <v>480</v>
          </cell>
          <cell r="H1323" t="str">
            <v>MM</v>
          </cell>
          <cell r="I1323" t="str">
            <v>SL</v>
          </cell>
        </row>
        <row r="1324">
          <cell r="C1324" t="str">
            <v>30001237</v>
          </cell>
          <cell r="D1324" t="str">
            <v>DDREC</v>
          </cell>
          <cell r="E1324" t="str">
            <v>1999-11-01</v>
          </cell>
          <cell r="F1324" t="str">
            <v>03TPA00803</v>
          </cell>
          <cell r="G1324">
            <v>480</v>
          </cell>
          <cell r="H1324" t="str">
            <v>MM</v>
          </cell>
          <cell r="I1324" t="str">
            <v>SL</v>
          </cell>
        </row>
        <row r="1325">
          <cell r="C1325" t="str">
            <v>30001238</v>
          </cell>
          <cell r="D1325" t="str">
            <v>STDTI</v>
          </cell>
          <cell r="E1325" t="str">
            <v>1999-11-01</v>
          </cell>
          <cell r="F1325" t="str">
            <v>03TPA01001</v>
          </cell>
          <cell r="G1325">
            <v>480</v>
          </cell>
          <cell r="H1325" t="str">
            <v>MM</v>
          </cell>
          <cell r="I1325" t="str">
            <v>SL</v>
          </cell>
        </row>
        <row r="1326">
          <cell r="C1326" t="str">
            <v>30001239</v>
          </cell>
          <cell r="D1326" t="str">
            <v>STDTI</v>
          </cell>
          <cell r="E1326" t="str">
            <v>1999-11-01</v>
          </cell>
          <cell r="F1326" t="str">
            <v>03TPA01008</v>
          </cell>
          <cell r="G1326">
            <v>480</v>
          </cell>
          <cell r="H1326" t="str">
            <v>MM</v>
          </cell>
          <cell r="I1326" t="str">
            <v>SL</v>
          </cell>
        </row>
        <row r="1327">
          <cell r="C1327" t="str">
            <v>30001240</v>
          </cell>
          <cell r="D1327" t="str">
            <v>DDREC</v>
          </cell>
          <cell r="E1327" t="str">
            <v>1999-11-01</v>
          </cell>
          <cell r="F1327" t="str">
            <v>03NNJ00402</v>
          </cell>
          <cell r="G1327">
            <v>480</v>
          </cell>
          <cell r="H1327" t="str">
            <v>MM</v>
          </cell>
          <cell r="I1327" t="str">
            <v>SL</v>
          </cell>
        </row>
        <row r="1328">
          <cell r="C1328" t="str">
            <v>30001241</v>
          </cell>
          <cell r="D1328" t="str">
            <v>LSCOM</v>
          </cell>
          <cell r="E1328" t="str">
            <v>1999-11-01</v>
          </cell>
          <cell r="F1328" t="str">
            <v>03TPA01008</v>
          </cell>
          <cell r="G1328">
            <v>48</v>
          </cell>
          <cell r="H1328" t="str">
            <v>MM</v>
          </cell>
          <cell r="I1328" t="str">
            <v>SL</v>
          </cell>
        </row>
        <row r="1329">
          <cell r="C1329" t="str">
            <v>30001242</v>
          </cell>
          <cell r="D1329" t="str">
            <v>STDTI</v>
          </cell>
          <cell r="E1329" t="str">
            <v>1999-12-01</v>
          </cell>
          <cell r="F1329" t="str">
            <v>03TPA00104</v>
          </cell>
          <cell r="G1329">
            <v>480</v>
          </cell>
          <cell r="H1329" t="str">
            <v>MM</v>
          </cell>
          <cell r="I1329" t="str">
            <v>SL</v>
          </cell>
        </row>
        <row r="1330">
          <cell r="C1330" t="str">
            <v>30001243</v>
          </cell>
          <cell r="D1330" t="str">
            <v>DDREC</v>
          </cell>
          <cell r="E1330" t="str">
            <v>1999-12-01</v>
          </cell>
          <cell r="F1330" t="str">
            <v>03TPA00106</v>
          </cell>
          <cell r="G1330">
            <v>480</v>
          </cell>
          <cell r="H1330" t="str">
            <v>MM</v>
          </cell>
          <cell r="I1330" t="str">
            <v>SL</v>
          </cell>
        </row>
        <row r="1331">
          <cell r="C1331" t="str">
            <v>30001244</v>
          </cell>
          <cell r="D1331" t="str">
            <v>STDTI</v>
          </cell>
          <cell r="E1331" t="str">
            <v>1999-12-01</v>
          </cell>
          <cell r="F1331" t="str">
            <v>03TPA00110</v>
          </cell>
          <cell r="G1331">
            <v>480</v>
          </cell>
          <cell r="H1331" t="str">
            <v>MM</v>
          </cell>
          <cell r="I1331" t="str">
            <v>SL</v>
          </cell>
        </row>
        <row r="1332">
          <cell r="C1332" t="str">
            <v>30001245</v>
          </cell>
          <cell r="D1332" t="str">
            <v>STDTI</v>
          </cell>
          <cell r="E1332" t="str">
            <v>1999-12-01</v>
          </cell>
          <cell r="F1332" t="str">
            <v>03TPA00112</v>
          </cell>
          <cell r="G1332">
            <v>480</v>
          </cell>
          <cell r="H1332" t="str">
            <v>MM</v>
          </cell>
          <cell r="I1332" t="str">
            <v>SL</v>
          </cell>
        </row>
        <row r="1333">
          <cell r="C1333" t="str">
            <v>30001246</v>
          </cell>
          <cell r="D1333" t="str">
            <v>DDREC</v>
          </cell>
          <cell r="E1333" t="str">
            <v>1999-12-01</v>
          </cell>
          <cell r="F1333" t="str">
            <v>03TPA00305</v>
          </cell>
          <cell r="G1333">
            <v>480</v>
          </cell>
          <cell r="H1333" t="str">
            <v>MM</v>
          </cell>
          <cell r="I1333" t="str">
            <v>SL</v>
          </cell>
        </row>
        <row r="1334">
          <cell r="C1334" t="str">
            <v>30001247</v>
          </cell>
          <cell r="D1334" t="str">
            <v>DDREC</v>
          </cell>
          <cell r="E1334" t="str">
            <v>1999-12-01</v>
          </cell>
          <cell r="F1334" t="str">
            <v>03TPA00505</v>
          </cell>
          <cell r="G1334">
            <v>480</v>
          </cell>
          <cell r="H1334" t="str">
            <v>MM</v>
          </cell>
          <cell r="I1334" t="str">
            <v>SL</v>
          </cell>
        </row>
        <row r="1335">
          <cell r="C1335" t="str">
            <v>30001248</v>
          </cell>
          <cell r="D1335" t="str">
            <v>STDTI</v>
          </cell>
          <cell r="E1335" t="str">
            <v>1999-12-01</v>
          </cell>
          <cell r="F1335" t="str">
            <v>03TPA00509</v>
          </cell>
          <cell r="G1335">
            <v>480</v>
          </cell>
          <cell r="H1335" t="str">
            <v>MM</v>
          </cell>
          <cell r="I1335" t="str">
            <v>SL</v>
          </cell>
        </row>
        <row r="1336">
          <cell r="C1336" t="str">
            <v>30001249</v>
          </cell>
          <cell r="D1336" t="str">
            <v>DDREC</v>
          </cell>
          <cell r="E1336" t="str">
            <v>1999-12-01</v>
          </cell>
          <cell r="F1336" t="str">
            <v>03TPA00516</v>
          </cell>
          <cell r="G1336">
            <v>480</v>
          </cell>
          <cell r="H1336" t="str">
            <v>MM</v>
          </cell>
          <cell r="I1336" t="str">
            <v>SL</v>
          </cell>
        </row>
        <row r="1337">
          <cell r="C1337" t="str">
            <v>30001250</v>
          </cell>
          <cell r="D1337" t="str">
            <v>STDTI</v>
          </cell>
          <cell r="E1337" t="str">
            <v>1999-12-01</v>
          </cell>
          <cell r="F1337" t="str">
            <v>03TPA00702</v>
          </cell>
          <cell r="G1337">
            <v>480</v>
          </cell>
          <cell r="H1337" t="str">
            <v>MM</v>
          </cell>
          <cell r="I1337" t="str">
            <v>SL</v>
          </cell>
        </row>
        <row r="1338">
          <cell r="C1338" t="str">
            <v>30001251</v>
          </cell>
          <cell r="D1338" t="str">
            <v>STDTI</v>
          </cell>
          <cell r="E1338" t="str">
            <v>1999-12-01</v>
          </cell>
          <cell r="F1338" t="str">
            <v>03TPA00801</v>
          </cell>
          <cell r="G1338">
            <v>480</v>
          </cell>
          <cell r="H1338" t="str">
            <v>MM</v>
          </cell>
          <cell r="I1338" t="str">
            <v>SL</v>
          </cell>
        </row>
        <row r="1339">
          <cell r="C1339" t="str">
            <v>30001252</v>
          </cell>
          <cell r="D1339" t="str">
            <v>STDTI</v>
          </cell>
          <cell r="E1339" t="str">
            <v>1999-12-01</v>
          </cell>
          <cell r="F1339" t="str">
            <v>03TPA00806</v>
          </cell>
          <cell r="G1339">
            <v>480</v>
          </cell>
          <cell r="H1339" t="str">
            <v>MM</v>
          </cell>
          <cell r="I1339" t="str">
            <v>SL</v>
          </cell>
        </row>
        <row r="1340">
          <cell r="C1340" t="str">
            <v>30001253</v>
          </cell>
          <cell r="D1340" t="str">
            <v>STDTI</v>
          </cell>
          <cell r="E1340" t="str">
            <v>1999-12-01</v>
          </cell>
          <cell r="F1340" t="str">
            <v>03TPA01008</v>
          </cell>
          <cell r="G1340">
            <v>480</v>
          </cell>
          <cell r="H1340" t="str">
            <v>MM</v>
          </cell>
          <cell r="I1340" t="str">
            <v>SL</v>
          </cell>
        </row>
        <row r="1341">
          <cell r="C1341" t="str">
            <v>30001254</v>
          </cell>
          <cell r="D1341" t="str">
            <v>STDTI</v>
          </cell>
          <cell r="E1341" t="str">
            <v>1999-09-01</v>
          </cell>
          <cell r="F1341" t="str">
            <v>03TPA00511</v>
          </cell>
          <cell r="G1341">
            <v>480</v>
          </cell>
          <cell r="H1341" t="str">
            <v>MM</v>
          </cell>
          <cell r="I1341" t="str">
            <v>SL</v>
          </cell>
        </row>
        <row r="1342">
          <cell r="C1342" t="str">
            <v>30001255</v>
          </cell>
          <cell r="D1342" t="str">
            <v>DDREC</v>
          </cell>
          <cell r="E1342" t="str">
            <v>1999-10-01</v>
          </cell>
          <cell r="F1342" t="str">
            <v>03TPA00301</v>
          </cell>
          <cell r="G1342">
            <v>480</v>
          </cell>
          <cell r="H1342" t="str">
            <v>MM</v>
          </cell>
          <cell r="I1342" t="str">
            <v>SL</v>
          </cell>
        </row>
        <row r="1343">
          <cell r="C1343" t="str">
            <v>30001256</v>
          </cell>
          <cell r="D1343" t="str">
            <v>STDTI</v>
          </cell>
          <cell r="E1343" t="str">
            <v>1999-11-01</v>
          </cell>
          <cell r="F1343" t="str">
            <v>03ORL00106</v>
          </cell>
          <cell r="G1343">
            <v>480</v>
          </cell>
          <cell r="H1343" t="str">
            <v>MM</v>
          </cell>
          <cell r="I1343" t="str">
            <v>SL</v>
          </cell>
        </row>
        <row r="1344">
          <cell r="C1344" t="str">
            <v>30001257</v>
          </cell>
          <cell r="D1344" t="str">
            <v>STDTI</v>
          </cell>
          <cell r="E1344" t="str">
            <v>1999-12-01</v>
          </cell>
          <cell r="F1344" t="str">
            <v>03ORL00106</v>
          </cell>
          <cell r="G1344">
            <v>480</v>
          </cell>
          <cell r="H1344" t="str">
            <v>MM</v>
          </cell>
          <cell r="I1344" t="str">
            <v>SL</v>
          </cell>
        </row>
        <row r="1345">
          <cell r="C1345" t="str">
            <v>30001258</v>
          </cell>
          <cell r="D1345" t="str">
            <v>LAND</v>
          </cell>
          <cell r="E1345" t="str">
            <v>1999-12-01</v>
          </cell>
          <cell r="F1345" t="str">
            <v>03CIN01003</v>
          </cell>
          <cell r="G1345">
            <v>1</v>
          </cell>
          <cell r="H1345" t="str">
            <v>MM</v>
          </cell>
          <cell r="I1345" t="str">
            <v>SL</v>
          </cell>
        </row>
        <row r="1346">
          <cell r="C1346" t="str">
            <v>30001259</v>
          </cell>
          <cell r="D1346" t="str">
            <v>LAND</v>
          </cell>
          <cell r="E1346" t="str">
            <v>1999-12-01</v>
          </cell>
          <cell r="F1346" t="str">
            <v>03CIN01005</v>
          </cell>
          <cell r="G1346">
            <v>1</v>
          </cell>
          <cell r="H1346" t="str">
            <v>MM</v>
          </cell>
          <cell r="I1346" t="str">
            <v>SL</v>
          </cell>
        </row>
        <row r="1347">
          <cell r="C1347" t="str">
            <v>30001260</v>
          </cell>
          <cell r="D1347" t="str">
            <v>LAND</v>
          </cell>
          <cell r="E1347" t="str">
            <v>1999-12-01</v>
          </cell>
          <cell r="F1347" t="str">
            <v>03CIN00902</v>
          </cell>
          <cell r="G1347">
            <v>1</v>
          </cell>
          <cell r="H1347" t="str">
            <v>MM</v>
          </cell>
          <cell r="I1347" t="str">
            <v>SL</v>
          </cell>
        </row>
        <row r="1348">
          <cell r="C1348" t="str">
            <v>30001261</v>
          </cell>
          <cell r="D1348" t="str">
            <v>BLDG</v>
          </cell>
          <cell r="E1348" t="str">
            <v>1999-12-01</v>
          </cell>
          <cell r="F1348" t="str">
            <v>03CIN01003</v>
          </cell>
          <cell r="G1348">
            <v>480</v>
          </cell>
          <cell r="H1348" t="str">
            <v>MM</v>
          </cell>
          <cell r="I1348" t="str">
            <v>SL</v>
          </cell>
        </row>
        <row r="1349">
          <cell r="C1349" t="str">
            <v>30001262</v>
          </cell>
          <cell r="D1349" t="str">
            <v>BLDG</v>
          </cell>
          <cell r="E1349" t="str">
            <v>1999-12-01</v>
          </cell>
          <cell r="F1349" t="str">
            <v>03CIN01005</v>
          </cell>
          <cell r="G1349">
            <v>480</v>
          </cell>
          <cell r="H1349" t="str">
            <v>MM</v>
          </cell>
          <cell r="I1349" t="str">
            <v>SL</v>
          </cell>
        </row>
        <row r="1350">
          <cell r="C1350" t="str">
            <v>30001263</v>
          </cell>
          <cell r="D1350" t="str">
            <v>BLDG</v>
          </cell>
          <cell r="E1350" t="str">
            <v>1999-12-01</v>
          </cell>
          <cell r="F1350" t="str">
            <v>03CIN00902</v>
          </cell>
          <cell r="G1350">
            <v>480</v>
          </cell>
          <cell r="H1350" t="str">
            <v>MM</v>
          </cell>
          <cell r="I1350" t="str">
            <v>SL</v>
          </cell>
        </row>
        <row r="1351">
          <cell r="C1351" t="str">
            <v>30001264</v>
          </cell>
          <cell r="D1351" t="str">
            <v>STDTI</v>
          </cell>
          <cell r="E1351" t="str">
            <v>1999-12-01</v>
          </cell>
          <cell r="F1351" t="str">
            <v>03CIN01003</v>
          </cell>
          <cell r="G1351">
            <v>480</v>
          </cell>
          <cell r="H1351" t="str">
            <v>MM</v>
          </cell>
          <cell r="I1351" t="str">
            <v>SL</v>
          </cell>
        </row>
        <row r="1352">
          <cell r="C1352" t="str">
            <v>30001265</v>
          </cell>
          <cell r="D1352" t="str">
            <v>STDTI</v>
          </cell>
          <cell r="E1352" t="str">
            <v>1999-12-01</v>
          </cell>
          <cell r="F1352" t="str">
            <v>03CIN01005</v>
          </cell>
          <cell r="G1352">
            <v>480</v>
          </cell>
          <cell r="H1352" t="str">
            <v>MM</v>
          </cell>
          <cell r="I1352" t="str">
            <v>SL</v>
          </cell>
        </row>
        <row r="1353">
          <cell r="C1353" t="str">
            <v>30001266</v>
          </cell>
          <cell r="D1353" t="str">
            <v>STDTI</v>
          </cell>
          <cell r="E1353" t="str">
            <v>1999-12-01</v>
          </cell>
          <cell r="F1353" t="str">
            <v>03CIN00902</v>
          </cell>
          <cell r="G1353">
            <v>480</v>
          </cell>
          <cell r="H1353" t="str">
            <v>MM</v>
          </cell>
          <cell r="I1353" t="str">
            <v>SL</v>
          </cell>
        </row>
        <row r="1354">
          <cell r="C1354" t="str">
            <v>30001267</v>
          </cell>
          <cell r="D1354" t="str">
            <v>LAND</v>
          </cell>
          <cell r="E1354" t="str">
            <v>1999-12-01</v>
          </cell>
          <cell r="F1354" t="str">
            <v>03CIN01092</v>
          </cell>
          <cell r="G1354">
            <v>1</v>
          </cell>
          <cell r="H1354" t="str">
            <v>MM</v>
          </cell>
          <cell r="I1354" t="str">
            <v>SL</v>
          </cell>
        </row>
        <row r="1355">
          <cell r="C1355" t="str">
            <v>30001268</v>
          </cell>
          <cell r="D1355" t="str">
            <v>STDTI</v>
          </cell>
          <cell r="E1355" t="str">
            <v>1999-12-15</v>
          </cell>
          <cell r="F1355" t="str">
            <v>03CIN01003</v>
          </cell>
          <cell r="G1355">
            <v>480</v>
          </cell>
          <cell r="H1355" t="str">
            <v>MM</v>
          </cell>
          <cell r="I1355" t="str">
            <v>SL</v>
          </cell>
        </row>
        <row r="1356">
          <cell r="C1356" t="str">
            <v>30001269</v>
          </cell>
          <cell r="D1356" t="str">
            <v>LSCOM</v>
          </cell>
          <cell r="E1356" t="str">
            <v>1999-10-01</v>
          </cell>
          <cell r="F1356" t="str">
            <v>03TPA01008</v>
          </cell>
          <cell r="G1356">
            <v>16</v>
          </cell>
          <cell r="H1356" t="str">
            <v>MM</v>
          </cell>
          <cell r="I1356" t="str">
            <v>SL</v>
          </cell>
        </row>
        <row r="1357">
          <cell r="C1357" t="str">
            <v>30001270</v>
          </cell>
          <cell r="D1357" t="str">
            <v>DDREC</v>
          </cell>
          <cell r="E1357" t="str">
            <v>2000-01-01</v>
          </cell>
          <cell r="F1357" t="str">
            <v>03BRC00301</v>
          </cell>
          <cell r="G1357">
            <v>480</v>
          </cell>
          <cell r="H1357" t="str">
            <v>MM</v>
          </cell>
          <cell r="I1357" t="str">
            <v>SL</v>
          </cell>
        </row>
        <row r="1358">
          <cell r="C1358" t="str">
            <v>30001271</v>
          </cell>
          <cell r="D1358" t="str">
            <v>STDTI</v>
          </cell>
          <cell r="E1358" t="str">
            <v>2000-01-01</v>
          </cell>
          <cell r="F1358" t="str">
            <v>03ORL00106</v>
          </cell>
          <cell r="G1358">
            <v>480</v>
          </cell>
          <cell r="H1358" t="str">
            <v>MM</v>
          </cell>
          <cell r="I1358" t="str">
            <v>SL</v>
          </cell>
        </row>
        <row r="1359">
          <cell r="C1359" t="str">
            <v>30001272</v>
          </cell>
          <cell r="D1359" t="str">
            <v>DDREC</v>
          </cell>
          <cell r="E1359" t="str">
            <v>2000-01-01</v>
          </cell>
          <cell r="F1359" t="str">
            <v>03TPA00110</v>
          </cell>
          <cell r="G1359">
            <v>480</v>
          </cell>
          <cell r="H1359" t="str">
            <v>MM</v>
          </cell>
          <cell r="I1359" t="str">
            <v>SL</v>
          </cell>
        </row>
        <row r="1360">
          <cell r="C1360" t="str">
            <v>30001273</v>
          </cell>
          <cell r="D1360" t="str">
            <v>DDREC</v>
          </cell>
          <cell r="E1360" t="str">
            <v>2000-01-01</v>
          </cell>
          <cell r="F1360" t="str">
            <v>03TPA00301</v>
          </cell>
          <cell r="G1360">
            <v>480</v>
          </cell>
          <cell r="H1360" t="str">
            <v>MM</v>
          </cell>
          <cell r="I1360" t="str">
            <v>SL</v>
          </cell>
        </row>
        <row r="1361">
          <cell r="C1361" t="str">
            <v>30001274</v>
          </cell>
          <cell r="D1361" t="str">
            <v>STDTI</v>
          </cell>
          <cell r="E1361" t="str">
            <v>2000-01-01</v>
          </cell>
          <cell r="F1361" t="str">
            <v>03TPA00301</v>
          </cell>
          <cell r="G1361">
            <v>480</v>
          </cell>
          <cell r="H1361" t="str">
            <v>MM</v>
          </cell>
          <cell r="I1361" t="str">
            <v>SL</v>
          </cell>
        </row>
        <row r="1362">
          <cell r="C1362" t="str">
            <v>30001275</v>
          </cell>
          <cell r="D1362" t="str">
            <v>DDREC</v>
          </cell>
          <cell r="E1362" t="str">
            <v>2000-01-01</v>
          </cell>
          <cell r="F1362" t="str">
            <v>03TPA00305</v>
          </cell>
          <cell r="G1362">
            <v>480</v>
          </cell>
          <cell r="H1362" t="str">
            <v>MM</v>
          </cell>
          <cell r="I1362" t="str">
            <v>SL</v>
          </cell>
        </row>
        <row r="1363">
          <cell r="C1363" t="str">
            <v>30001276</v>
          </cell>
          <cell r="D1363" t="str">
            <v>STDTI</v>
          </cell>
          <cell r="E1363" t="str">
            <v>2000-01-01</v>
          </cell>
          <cell r="F1363" t="str">
            <v>03TPA00509</v>
          </cell>
          <cell r="G1363">
            <v>480</v>
          </cell>
          <cell r="H1363" t="str">
            <v>MM</v>
          </cell>
          <cell r="I1363" t="str">
            <v>SL</v>
          </cell>
        </row>
        <row r="1364">
          <cell r="C1364" t="str">
            <v>30001277</v>
          </cell>
          <cell r="D1364" t="str">
            <v>STDTI</v>
          </cell>
          <cell r="E1364" t="str">
            <v>2000-01-01</v>
          </cell>
          <cell r="F1364" t="str">
            <v>03TPA00703</v>
          </cell>
          <cell r="G1364">
            <v>480</v>
          </cell>
          <cell r="H1364" t="str">
            <v>MM</v>
          </cell>
          <cell r="I1364" t="str">
            <v>SL</v>
          </cell>
        </row>
        <row r="1365">
          <cell r="C1365" t="str">
            <v>30001278</v>
          </cell>
          <cell r="D1365" t="str">
            <v>LSCOM</v>
          </cell>
          <cell r="E1365" t="str">
            <v>2000-02-01</v>
          </cell>
          <cell r="F1365" t="str">
            <v>03TPA00509</v>
          </cell>
          <cell r="G1365">
            <v>36</v>
          </cell>
          <cell r="H1365" t="str">
            <v>MM</v>
          </cell>
          <cell r="I1365" t="str">
            <v>SL</v>
          </cell>
        </row>
        <row r="1366">
          <cell r="C1366" t="str">
            <v>30001279</v>
          </cell>
          <cell r="D1366" t="str">
            <v>STDTI</v>
          </cell>
          <cell r="E1366" t="str">
            <v>2000-02-01</v>
          </cell>
          <cell r="F1366" t="str">
            <v>03TPA00101</v>
          </cell>
          <cell r="G1366">
            <v>480</v>
          </cell>
          <cell r="H1366" t="str">
            <v>MM</v>
          </cell>
          <cell r="I1366" t="str">
            <v>SL</v>
          </cell>
        </row>
        <row r="1367">
          <cell r="C1367" t="str">
            <v>30001280</v>
          </cell>
          <cell r="D1367" t="str">
            <v>STDTI</v>
          </cell>
          <cell r="E1367" t="str">
            <v>2000-02-01</v>
          </cell>
          <cell r="F1367" t="str">
            <v>03TPA00104</v>
          </cell>
          <cell r="G1367">
            <v>480</v>
          </cell>
          <cell r="H1367" t="str">
            <v>MM</v>
          </cell>
          <cell r="I1367" t="str">
            <v>SL</v>
          </cell>
        </row>
        <row r="1368">
          <cell r="C1368" t="str">
            <v>30001281</v>
          </cell>
          <cell r="D1368" t="str">
            <v>STDTI</v>
          </cell>
          <cell r="E1368" t="str">
            <v>2000-02-01</v>
          </cell>
          <cell r="F1368" t="str">
            <v>03TPA00110</v>
          </cell>
          <cell r="G1368">
            <v>480</v>
          </cell>
          <cell r="H1368" t="str">
            <v>MM</v>
          </cell>
          <cell r="I1368" t="str">
            <v>SL</v>
          </cell>
        </row>
        <row r="1369">
          <cell r="C1369" t="str">
            <v>30001282</v>
          </cell>
          <cell r="D1369" t="str">
            <v>DDREC</v>
          </cell>
          <cell r="E1369" t="str">
            <v>2000-02-01</v>
          </cell>
          <cell r="F1369" t="str">
            <v>03TPA00112</v>
          </cell>
          <cell r="G1369">
            <v>480</v>
          </cell>
          <cell r="H1369" t="str">
            <v>MM</v>
          </cell>
          <cell r="I1369" t="str">
            <v>SL</v>
          </cell>
        </row>
        <row r="1370">
          <cell r="C1370" t="str">
            <v>30001283</v>
          </cell>
          <cell r="D1370" t="str">
            <v>STDTI</v>
          </cell>
          <cell r="E1370" t="str">
            <v>2000-02-01</v>
          </cell>
          <cell r="F1370" t="str">
            <v>03TPA00112</v>
          </cell>
          <cell r="G1370">
            <v>480</v>
          </cell>
          <cell r="H1370" t="str">
            <v>MM</v>
          </cell>
          <cell r="I1370" t="str">
            <v>SL</v>
          </cell>
        </row>
        <row r="1371">
          <cell r="C1371" t="str">
            <v>30001284</v>
          </cell>
          <cell r="D1371" t="str">
            <v>STDTI</v>
          </cell>
          <cell r="E1371" t="str">
            <v>2000-02-01</v>
          </cell>
          <cell r="F1371" t="str">
            <v>03TPA00301</v>
          </cell>
          <cell r="G1371">
            <v>480</v>
          </cell>
          <cell r="H1371" t="str">
            <v>MM</v>
          </cell>
          <cell r="I1371" t="str">
            <v>SL</v>
          </cell>
        </row>
        <row r="1372">
          <cell r="C1372" t="str">
            <v>30001285</v>
          </cell>
          <cell r="D1372" t="str">
            <v>STDTI</v>
          </cell>
          <cell r="E1372" t="str">
            <v>2000-02-01</v>
          </cell>
          <cell r="F1372" t="str">
            <v>03TPA00509</v>
          </cell>
          <cell r="G1372">
            <v>480</v>
          </cell>
          <cell r="H1372" t="str">
            <v>MM</v>
          </cell>
          <cell r="I1372" t="str">
            <v>SL</v>
          </cell>
        </row>
        <row r="1373">
          <cell r="C1373" t="str">
            <v>30001286</v>
          </cell>
          <cell r="D1373" t="str">
            <v>STDTI</v>
          </cell>
          <cell r="E1373" t="str">
            <v>2000-02-01</v>
          </cell>
          <cell r="F1373" t="str">
            <v>03TPA01008</v>
          </cell>
          <cell r="G1373">
            <v>480</v>
          </cell>
          <cell r="H1373" t="str">
            <v>MM</v>
          </cell>
          <cell r="I1373" t="str">
            <v>SL</v>
          </cell>
        </row>
        <row r="1374">
          <cell r="C1374" t="str">
            <v>30001287</v>
          </cell>
          <cell r="D1374" t="str">
            <v>SLLTI</v>
          </cell>
          <cell r="E1374" t="str">
            <v>2000-02-01</v>
          </cell>
          <cell r="F1374" t="str">
            <v>03DAL01707</v>
          </cell>
          <cell r="G1374">
            <v>480</v>
          </cell>
          <cell r="H1374" t="str">
            <v>MM</v>
          </cell>
          <cell r="I1374" t="str">
            <v>SL</v>
          </cell>
        </row>
        <row r="1375">
          <cell r="C1375" t="str">
            <v>30001288</v>
          </cell>
          <cell r="D1375" t="str">
            <v>STDTI</v>
          </cell>
          <cell r="E1375" t="str">
            <v>2000-02-01</v>
          </cell>
          <cell r="F1375" t="str">
            <v>03DAL01707</v>
          </cell>
          <cell r="G1375">
            <v>480</v>
          </cell>
          <cell r="H1375" t="str">
            <v>MM</v>
          </cell>
          <cell r="I1375" t="str">
            <v>SL</v>
          </cell>
        </row>
        <row r="1376">
          <cell r="C1376" t="str">
            <v>30001289</v>
          </cell>
          <cell r="D1376" t="str">
            <v>BLDG</v>
          </cell>
          <cell r="E1376" t="str">
            <v>1998-12-02</v>
          </cell>
          <cell r="F1376" t="str">
            <v>03CIN00902</v>
          </cell>
          <cell r="G1376">
            <v>480</v>
          </cell>
          <cell r="H1376" t="str">
            <v>MM</v>
          </cell>
          <cell r="I1376" t="str">
            <v>SL</v>
          </cell>
        </row>
        <row r="1377">
          <cell r="C1377" t="str">
            <v>30001290</v>
          </cell>
          <cell r="D1377" t="str">
            <v>SLLTI</v>
          </cell>
          <cell r="E1377" t="str">
            <v>2000-03-01</v>
          </cell>
          <cell r="F1377" t="str">
            <v>03DAL01707</v>
          </cell>
          <cell r="G1377">
            <v>480</v>
          </cell>
          <cell r="H1377" t="str">
            <v>MM</v>
          </cell>
          <cell r="I1377" t="str">
            <v>SL</v>
          </cell>
        </row>
        <row r="1378">
          <cell r="C1378" t="str">
            <v>30001291</v>
          </cell>
          <cell r="D1378" t="str">
            <v>LSCOM</v>
          </cell>
          <cell r="E1378" t="str">
            <v>2000-03-01</v>
          </cell>
          <cell r="F1378" t="str">
            <v>03DAL01707</v>
          </cell>
          <cell r="G1378">
            <v>60</v>
          </cell>
          <cell r="H1378" t="str">
            <v>MM</v>
          </cell>
          <cell r="I1378" t="str">
            <v>SL</v>
          </cell>
        </row>
        <row r="1379">
          <cell r="C1379" t="str">
            <v>30001292</v>
          </cell>
          <cell r="D1379" t="str">
            <v>LSCOM</v>
          </cell>
          <cell r="E1379" t="str">
            <v>2000-06-01</v>
          </cell>
          <cell r="F1379" t="str">
            <v>03TPA00112</v>
          </cell>
          <cell r="G1379">
            <v>84</v>
          </cell>
          <cell r="H1379" t="str">
            <v>MM</v>
          </cell>
          <cell r="I1379" t="str">
            <v>SL</v>
          </cell>
        </row>
        <row r="1380">
          <cell r="C1380" t="str">
            <v>30001293</v>
          </cell>
          <cell r="D1380" t="str">
            <v>STDTI</v>
          </cell>
          <cell r="E1380" t="str">
            <v>2000-03-01</v>
          </cell>
          <cell r="F1380" t="str">
            <v>03ORL00106</v>
          </cell>
          <cell r="G1380">
            <v>480</v>
          </cell>
          <cell r="H1380" t="str">
            <v>MM</v>
          </cell>
          <cell r="I1380" t="str">
            <v>SL</v>
          </cell>
        </row>
        <row r="1381">
          <cell r="C1381" t="str">
            <v>30001294</v>
          </cell>
          <cell r="D1381" t="str">
            <v>STDTI</v>
          </cell>
          <cell r="E1381" t="str">
            <v>2000-03-01</v>
          </cell>
          <cell r="F1381" t="str">
            <v>03TPA00101</v>
          </cell>
          <cell r="G1381">
            <v>480</v>
          </cell>
          <cell r="H1381" t="str">
            <v>MM</v>
          </cell>
          <cell r="I1381" t="str">
            <v>SL</v>
          </cell>
        </row>
        <row r="1382">
          <cell r="C1382" t="str">
            <v>30001295</v>
          </cell>
          <cell r="D1382" t="str">
            <v>DDREC</v>
          </cell>
          <cell r="E1382" t="str">
            <v>2000-03-01</v>
          </cell>
          <cell r="F1382" t="str">
            <v>03TPA00113</v>
          </cell>
          <cell r="G1382">
            <v>480</v>
          </cell>
          <cell r="H1382" t="str">
            <v>MM</v>
          </cell>
          <cell r="I1382" t="str">
            <v>SL</v>
          </cell>
        </row>
        <row r="1383">
          <cell r="C1383" t="str">
            <v>30001296</v>
          </cell>
          <cell r="D1383" t="str">
            <v>STDTI</v>
          </cell>
          <cell r="E1383" t="str">
            <v>2000-03-01</v>
          </cell>
          <cell r="F1383" t="str">
            <v>03TPA00301</v>
          </cell>
          <cell r="G1383">
            <v>480</v>
          </cell>
          <cell r="H1383" t="str">
            <v>MM</v>
          </cell>
          <cell r="I1383" t="str">
            <v>SL</v>
          </cell>
        </row>
        <row r="1384">
          <cell r="C1384" t="str">
            <v>30001297</v>
          </cell>
          <cell r="D1384" t="str">
            <v>STDTI</v>
          </cell>
          <cell r="E1384" t="str">
            <v>2000-03-01</v>
          </cell>
          <cell r="F1384" t="str">
            <v>03TPA00509</v>
          </cell>
          <cell r="G1384">
            <v>480</v>
          </cell>
          <cell r="H1384" t="str">
            <v>MM</v>
          </cell>
          <cell r="I1384" t="str">
            <v>SL</v>
          </cell>
        </row>
        <row r="1385">
          <cell r="C1385" t="str">
            <v>30001298</v>
          </cell>
          <cell r="D1385" t="str">
            <v>LAND</v>
          </cell>
          <cell r="E1385" t="str">
            <v>2000-03-01</v>
          </cell>
          <cell r="F1385" t="str">
            <v>03CIN01003</v>
          </cell>
          <cell r="G1385">
            <v>1</v>
          </cell>
          <cell r="H1385" t="str">
            <v>MM</v>
          </cell>
          <cell r="I1385" t="str">
            <v>SL</v>
          </cell>
        </row>
        <row r="1386">
          <cell r="C1386" t="str">
            <v>30001299</v>
          </cell>
          <cell r="D1386" t="str">
            <v>LAND</v>
          </cell>
          <cell r="E1386" t="str">
            <v>2000-03-01</v>
          </cell>
          <cell r="F1386" t="str">
            <v>03CIN01005</v>
          </cell>
          <cell r="G1386">
            <v>1</v>
          </cell>
          <cell r="H1386" t="str">
            <v>MM</v>
          </cell>
          <cell r="I1386" t="str">
            <v>SL</v>
          </cell>
        </row>
        <row r="1387">
          <cell r="C1387" t="str">
            <v>30001300</v>
          </cell>
          <cell r="D1387" t="str">
            <v>BLDG</v>
          </cell>
          <cell r="E1387" t="str">
            <v>2000-03-01</v>
          </cell>
          <cell r="F1387" t="str">
            <v>03CIN01003</v>
          </cell>
          <cell r="G1387">
            <v>480</v>
          </cell>
          <cell r="H1387" t="str">
            <v>MM</v>
          </cell>
          <cell r="I1387" t="str">
            <v>SL</v>
          </cell>
        </row>
        <row r="1388">
          <cell r="C1388" t="str">
            <v>30001301</v>
          </cell>
          <cell r="D1388" t="str">
            <v>BLDG</v>
          </cell>
          <cell r="E1388" t="str">
            <v>2000-03-01</v>
          </cell>
          <cell r="F1388" t="str">
            <v>03CIN01005</v>
          </cell>
          <cell r="G1388">
            <v>480</v>
          </cell>
          <cell r="H1388" t="str">
            <v>MM</v>
          </cell>
          <cell r="I1388" t="str">
            <v>SL</v>
          </cell>
        </row>
        <row r="1389">
          <cell r="C1389" t="str">
            <v>30001302</v>
          </cell>
          <cell r="D1389" t="str">
            <v>STDTI</v>
          </cell>
          <cell r="E1389" t="str">
            <v>2000-03-01</v>
          </cell>
          <cell r="F1389" t="str">
            <v>03CIN01003</v>
          </cell>
          <cell r="G1389">
            <v>480</v>
          </cell>
          <cell r="H1389" t="str">
            <v>MM</v>
          </cell>
          <cell r="I1389" t="str">
            <v>SL</v>
          </cell>
        </row>
        <row r="1390">
          <cell r="C1390" t="str">
            <v>30001303</v>
          </cell>
          <cell r="D1390" t="str">
            <v>STDTI</v>
          </cell>
          <cell r="E1390" t="str">
            <v>2000-03-01</v>
          </cell>
          <cell r="F1390" t="str">
            <v>03CIN01005</v>
          </cell>
          <cell r="G1390">
            <v>480</v>
          </cell>
          <cell r="H1390" t="str">
            <v>MM</v>
          </cell>
          <cell r="I1390" t="str">
            <v>SL</v>
          </cell>
        </row>
        <row r="1391">
          <cell r="C1391" t="str">
            <v>30001304</v>
          </cell>
          <cell r="D1391" t="str">
            <v>DDREC</v>
          </cell>
          <cell r="E1391" t="str">
            <v>2000-03-01</v>
          </cell>
          <cell r="F1391" t="str">
            <v>03TPA00110</v>
          </cell>
          <cell r="G1391">
            <v>480</v>
          </cell>
          <cell r="H1391" t="str">
            <v>MM</v>
          </cell>
          <cell r="I1391" t="str">
            <v>SL</v>
          </cell>
        </row>
        <row r="1392">
          <cell r="C1392" t="str">
            <v>30001305</v>
          </cell>
          <cell r="D1392" t="str">
            <v>TXONL</v>
          </cell>
          <cell r="E1392" t="str">
            <v>1999-01-13</v>
          </cell>
          <cell r="F1392" t="str">
            <v>03CIN00902</v>
          </cell>
          <cell r="G1392">
            <v>480</v>
          </cell>
          <cell r="H1392" t="str">
            <v>MM</v>
          </cell>
          <cell r="I1392" t="str">
            <v>SL</v>
          </cell>
        </row>
        <row r="1393">
          <cell r="C1393" t="str">
            <v>30001306</v>
          </cell>
          <cell r="D1393" t="str">
            <v>TXONL</v>
          </cell>
          <cell r="E1393" t="str">
            <v>1999-01-13</v>
          </cell>
          <cell r="F1393" t="str">
            <v>03CIN00902</v>
          </cell>
          <cell r="G1393">
            <v>120</v>
          </cell>
          <cell r="H1393" t="str">
            <v>HY</v>
          </cell>
          <cell r="I1393" t="str">
            <v>SL</v>
          </cell>
        </row>
        <row r="1394">
          <cell r="C1394" t="str">
            <v>30001307</v>
          </cell>
          <cell r="D1394" t="str">
            <v>TXONL</v>
          </cell>
          <cell r="E1394" t="str">
            <v>1999-06-28</v>
          </cell>
          <cell r="F1394" t="str">
            <v>03CIN00902</v>
          </cell>
          <cell r="G1394">
            <v>480</v>
          </cell>
          <cell r="H1394" t="str">
            <v>MM</v>
          </cell>
          <cell r="I1394" t="str">
            <v>SL</v>
          </cell>
        </row>
        <row r="1395">
          <cell r="C1395" t="str">
            <v>30001308</v>
          </cell>
          <cell r="D1395" t="str">
            <v>TXONL</v>
          </cell>
          <cell r="E1395" t="str">
            <v>1999-06-28</v>
          </cell>
          <cell r="F1395" t="str">
            <v>03CIN00902</v>
          </cell>
          <cell r="G1395">
            <v>120</v>
          </cell>
          <cell r="H1395" t="str">
            <v>HY</v>
          </cell>
          <cell r="I1395" t="str">
            <v>SL</v>
          </cell>
        </row>
        <row r="1396">
          <cell r="C1396" t="str">
            <v>30001309</v>
          </cell>
          <cell r="D1396" t="str">
            <v>TXONL</v>
          </cell>
          <cell r="E1396" t="str">
            <v>1999-08-24</v>
          </cell>
          <cell r="F1396" t="str">
            <v>03CIN01004</v>
          </cell>
          <cell r="G1396">
            <v>480</v>
          </cell>
          <cell r="H1396" t="str">
            <v>MM</v>
          </cell>
          <cell r="I1396" t="str">
            <v>SL</v>
          </cell>
        </row>
        <row r="1397">
          <cell r="C1397" t="str">
            <v>30001310</v>
          </cell>
          <cell r="D1397" t="str">
            <v>TXONL</v>
          </cell>
          <cell r="E1397" t="str">
            <v>1999-08-24</v>
          </cell>
          <cell r="F1397" t="str">
            <v>03CIN01004</v>
          </cell>
          <cell r="G1397">
            <v>120</v>
          </cell>
          <cell r="H1397" t="str">
            <v>HY</v>
          </cell>
          <cell r="I1397" t="str">
            <v>SL</v>
          </cell>
        </row>
        <row r="1398">
          <cell r="C1398" t="str">
            <v>30001311</v>
          </cell>
          <cell r="D1398" t="str">
            <v>TXONL</v>
          </cell>
          <cell r="E1398" t="str">
            <v>1999-11-01</v>
          </cell>
          <cell r="F1398" t="str">
            <v>03CIN01004</v>
          </cell>
          <cell r="G1398">
            <v>480</v>
          </cell>
          <cell r="H1398" t="str">
            <v>MM</v>
          </cell>
          <cell r="I1398" t="str">
            <v>SL</v>
          </cell>
        </row>
        <row r="1399">
          <cell r="C1399" t="str">
            <v>30001312</v>
          </cell>
          <cell r="D1399" t="str">
            <v>TXONL</v>
          </cell>
          <cell r="E1399" t="str">
            <v>1999-11-01</v>
          </cell>
          <cell r="F1399" t="str">
            <v>03CIN01004</v>
          </cell>
          <cell r="G1399">
            <v>120</v>
          </cell>
          <cell r="H1399" t="str">
            <v>HY</v>
          </cell>
          <cell r="I1399" t="str">
            <v>SL</v>
          </cell>
        </row>
        <row r="1400">
          <cell r="C1400" t="str">
            <v>30001313</v>
          </cell>
          <cell r="D1400" t="str">
            <v>TXONL</v>
          </cell>
          <cell r="E1400" t="str">
            <v>1999-02-01</v>
          </cell>
          <cell r="F1400" t="str">
            <v>03DAL01708</v>
          </cell>
          <cell r="G1400">
            <v>480</v>
          </cell>
          <cell r="H1400" t="str">
            <v>MM</v>
          </cell>
          <cell r="I1400" t="str">
            <v>SL</v>
          </cell>
        </row>
        <row r="1401">
          <cell r="C1401" t="str">
            <v>30001314</v>
          </cell>
          <cell r="D1401" t="str">
            <v>TXONL</v>
          </cell>
          <cell r="E1401" t="str">
            <v>1999-02-01</v>
          </cell>
          <cell r="F1401" t="str">
            <v>03DAL01708</v>
          </cell>
          <cell r="G1401">
            <v>120</v>
          </cell>
          <cell r="H1401" t="str">
            <v>HY</v>
          </cell>
          <cell r="I1401" t="str">
            <v>SL</v>
          </cell>
        </row>
        <row r="1402">
          <cell r="C1402" t="str">
            <v>30001315</v>
          </cell>
          <cell r="D1402" t="str">
            <v>TXONL</v>
          </cell>
          <cell r="E1402" t="str">
            <v>1999-07-01</v>
          </cell>
          <cell r="F1402" t="str">
            <v>03ORL00106</v>
          </cell>
          <cell r="G1402">
            <v>480</v>
          </cell>
          <cell r="H1402" t="str">
            <v>MM</v>
          </cell>
          <cell r="I1402" t="str">
            <v>SL</v>
          </cell>
        </row>
        <row r="1403">
          <cell r="C1403" t="str">
            <v>30001316</v>
          </cell>
          <cell r="D1403" t="str">
            <v>TXONL</v>
          </cell>
          <cell r="E1403" t="str">
            <v>1999-07-01</v>
          </cell>
          <cell r="F1403" t="str">
            <v>03ORL00106</v>
          </cell>
          <cell r="G1403">
            <v>120</v>
          </cell>
          <cell r="H1403" t="str">
            <v>HY</v>
          </cell>
          <cell r="I1403" t="str">
            <v>SL</v>
          </cell>
        </row>
        <row r="1404">
          <cell r="C1404" t="str">
            <v>30001317</v>
          </cell>
          <cell r="D1404" t="str">
            <v>TXONL</v>
          </cell>
          <cell r="E1404" t="str">
            <v>1999-02-01</v>
          </cell>
          <cell r="F1404" t="str">
            <v>03TPA00701</v>
          </cell>
          <cell r="G1404">
            <v>480</v>
          </cell>
          <cell r="H1404" t="str">
            <v>MM</v>
          </cell>
          <cell r="I1404" t="str">
            <v>SL</v>
          </cell>
        </row>
        <row r="1405">
          <cell r="C1405" t="str">
            <v>30001318</v>
          </cell>
          <cell r="D1405" t="str">
            <v>TXONL</v>
          </cell>
          <cell r="E1405" t="str">
            <v>1999-02-01</v>
          </cell>
          <cell r="F1405" t="str">
            <v>03TPA00701</v>
          </cell>
          <cell r="G1405">
            <v>120</v>
          </cell>
          <cell r="H1405" t="str">
            <v>HY</v>
          </cell>
          <cell r="I1405" t="str">
            <v>SL</v>
          </cell>
        </row>
        <row r="1406">
          <cell r="C1406" t="str">
            <v>30001319</v>
          </cell>
          <cell r="D1406" t="str">
            <v>TXONL</v>
          </cell>
          <cell r="E1406" t="str">
            <v>1999-07-01</v>
          </cell>
          <cell r="G1406">
            <v>240</v>
          </cell>
          <cell r="H1406" t="str">
            <v>HY</v>
          </cell>
          <cell r="I1406" t="str">
            <v>SL</v>
          </cell>
        </row>
        <row r="1407">
          <cell r="C1407" t="str">
            <v>30001320</v>
          </cell>
          <cell r="D1407" t="str">
            <v>BLDG</v>
          </cell>
          <cell r="E1407" t="str">
            <v>1999-07-01</v>
          </cell>
          <cell r="F1407" t="str">
            <v>03CIN01005</v>
          </cell>
          <cell r="G1407">
            <v>480</v>
          </cell>
          <cell r="H1407" t="str">
            <v>MM</v>
          </cell>
          <cell r="I1407" t="str">
            <v>SL</v>
          </cell>
        </row>
        <row r="1408">
          <cell r="C1408" t="str">
            <v>30001321</v>
          </cell>
          <cell r="D1408" t="str">
            <v>BLDG</v>
          </cell>
          <cell r="E1408" t="str">
            <v>1999-07-01</v>
          </cell>
          <cell r="F1408" t="str">
            <v>03CIN01003</v>
          </cell>
          <cell r="G1408">
            <v>480</v>
          </cell>
          <cell r="H1408" t="str">
            <v>MM</v>
          </cell>
          <cell r="I1408" t="str">
            <v>SL</v>
          </cell>
        </row>
        <row r="1409">
          <cell r="C1409" t="str">
            <v>30001322</v>
          </cell>
          <cell r="D1409" t="str">
            <v>LAND</v>
          </cell>
          <cell r="E1409" t="str">
            <v>1999-12-01</v>
          </cell>
          <cell r="F1409" t="str">
            <v>03CIN01003</v>
          </cell>
          <cell r="G1409">
            <v>1</v>
          </cell>
          <cell r="H1409" t="str">
            <v>MM</v>
          </cell>
          <cell r="I1409" t="str">
            <v>SL</v>
          </cell>
        </row>
        <row r="1410">
          <cell r="C1410" t="str">
            <v>30001323</v>
          </cell>
          <cell r="D1410" t="str">
            <v>LAND</v>
          </cell>
          <cell r="E1410" t="str">
            <v>1999-12-01</v>
          </cell>
          <cell r="F1410" t="str">
            <v>03CIN01003</v>
          </cell>
          <cell r="G1410">
            <v>1</v>
          </cell>
          <cell r="H1410" t="str">
            <v>MM</v>
          </cell>
          <cell r="I1410" t="str">
            <v>SL</v>
          </cell>
        </row>
        <row r="1411">
          <cell r="C1411" t="str">
            <v>30001324</v>
          </cell>
          <cell r="D1411" t="str">
            <v>LAND</v>
          </cell>
          <cell r="E1411" t="str">
            <v>1998-01-15</v>
          </cell>
          <cell r="F1411" t="str">
            <v>03CIN01004</v>
          </cell>
          <cell r="G1411">
            <v>1</v>
          </cell>
          <cell r="H1411" t="str">
            <v>MM</v>
          </cell>
          <cell r="I1411" t="str">
            <v>SL</v>
          </cell>
        </row>
        <row r="1412">
          <cell r="C1412" t="str">
            <v>30001325</v>
          </cell>
          <cell r="D1412" t="str">
            <v>LAND</v>
          </cell>
          <cell r="E1412" t="str">
            <v>1998-01-15</v>
          </cell>
          <cell r="F1412" t="str">
            <v>03CIN01004</v>
          </cell>
          <cell r="G1412">
            <v>1</v>
          </cell>
          <cell r="H1412" t="str">
            <v>MM</v>
          </cell>
          <cell r="I1412" t="str">
            <v>SL</v>
          </cell>
        </row>
        <row r="1413">
          <cell r="C1413" t="str">
            <v>30001326</v>
          </cell>
          <cell r="D1413" t="str">
            <v>LAND</v>
          </cell>
          <cell r="E1413" t="str">
            <v>1999-12-01</v>
          </cell>
          <cell r="F1413" t="str">
            <v>03CIN01005</v>
          </cell>
          <cell r="G1413">
            <v>1</v>
          </cell>
          <cell r="H1413" t="str">
            <v>MM</v>
          </cell>
          <cell r="I1413" t="str">
            <v>SL</v>
          </cell>
        </row>
        <row r="1414">
          <cell r="C1414" t="str">
            <v>30001327</v>
          </cell>
          <cell r="D1414" t="str">
            <v>LAND</v>
          </cell>
          <cell r="E1414" t="str">
            <v>1999-12-01</v>
          </cell>
          <cell r="F1414" t="str">
            <v>03CIN01005</v>
          </cell>
          <cell r="G1414">
            <v>1</v>
          </cell>
          <cell r="H1414" t="str">
            <v>MM</v>
          </cell>
          <cell r="I1414" t="str">
            <v>SL</v>
          </cell>
        </row>
        <row r="1415">
          <cell r="C1415" t="str">
            <v>30001328</v>
          </cell>
          <cell r="D1415" t="str">
            <v>LAND</v>
          </cell>
          <cell r="E1415" t="str">
            <v>1998-01-23</v>
          </cell>
          <cell r="F1415" t="str">
            <v>03DAL01707</v>
          </cell>
          <cell r="G1415">
            <v>1</v>
          </cell>
          <cell r="H1415" t="str">
            <v>MM</v>
          </cell>
          <cell r="I1415" t="str">
            <v>SL</v>
          </cell>
        </row>
        <row r="1416">
          <cell r="C1416" t="str">
            <v>30001329</v>
          </cell>
          <cell r="D1416" t="str">
            <v>LAND</v>
          </cell>
          <cell r="E1416" t="str">
            <v>1998-01-23</v>
          </cell>
          <cell r="F1416" t="str">
            <v>03DAL01707</v>
          </cell>
          <cell r="G1416">
            <v>1</v>
          </cell>
          <cell r="H1416" t="str">
            <v>MM</v>
          </cell>
          <cell r="I1416" t="str">
            <v>SL</v>
          </cell>
        </row>
        <row r="1417">
          <cell r="C1417" t="str">
            <v>30001330</v>
          </cell>
          <cell r="D1417" t="str">
            <v>LAND</v>
          </cell>
          <cell r="E1417" t="str">
            <v>1998-01-05</v>
          </cell>
          <cell r="F1417" t="str">
            <v>03DAL01708</v>
          </cell>
          <cell r="G1417">
            <v>1</v>
          </cell>
          <cell r="H1417" t="str">
            <v>MM</v>
          </cell>
          <cell r="I1417" t="str">
            <v>SL</v>
          </cell>
        </row>
        <row r="1418">
          <cell r="C1418" t="str">
            <v>30001331</v>
          </cell>
          <cell r="D1418" t="str">
            <v>LAND</v>
          </cell>
          <cell r="E1418" t="str">
            <v>1998-01-05</v>
          </cell>
          <cell r="F1418" t="str">
            <v>03DAL01708</v>
          </cell>
          <cell r="G1418">
            <v>1</v>
          </cell>
          <cell r="H1418" t="str">
            <v>MM</v>
          </cell>
          <cell r="I1418" t="str">
            <v>SL</v>
          </cell>
        </row>
        <row r="1419">
          <cell r="C1419" t="str">
            <v>30001332</v>
          </cell>
          <cell r="D1419" t="str">
            <v>STDTI</v>
          </cell>
          <cell r="E1419" t="str">
            <v>2000-04-01</v>
          </cell>
          <cell r="F1419" t="str">
            <v>03TPA00101</v>
          </cell>
          <cell r="G1419">
            <v>480</v>
          </cell>
          <cell r="H1419" t="str">
            <v>MM</v>
          </cell>
          <cell r="I1419" t="str">
            <v>SL</v>
          </cell>
        </row>
        <row r="1420">
          <cell r="C1420" t="str">
            <v>30001333</v>
          </cell>
          <cell r="D1420" t="str">
            <v>STDTI</v>
          </cell>
          <cell r="E1420" t="str">
            <v>2000-04-01</v>
          </cell>
          <cell r="F1420" t="str">
            <v>03TPA00112</v>
          </cell>
          <cell r="G1420">
            <v>480</v>
          </cell>
          <cell r="H1420" t="str">
            <v>MM</v>
          </cell>
          <cell r="I1420" t="str">
            <v>SL</v>
          </cell>
        </row>
        <row r="1421">
          <cell r="C1421" t="str">
            <v>30001334</v>
          </cell>
          <cell r="D1421" t="str">
            <v>STDTI</v>
          </cell>
          <cell r="E1421" t="str">
            <v>2000-04-01</v>
          </cell>
          <cell r="F1421" t="str">
            <v>03TPA00301</v>
          </cell>
          <cell r="G1421">
            <v>480</v>
          </cell>
          <cell r="H1421" t="str">
            <v>MM</v>
          </cell>
          <cell r="I1421" t="str">
            <v>SL</v>
          </cell>
        </row>
        <row r="1422">
          <cell r="C1422" t="str">
            <v>30001335</v>
          </cell>
          <cell r="D1422" t="str">
            <v>DDREC</v>
          </cell>
          <cell r="E1422" t="str">
            <v>2000-04-01</v>
          </cell>
          <cell r="F1422" t="str">
            <v>03TPA00502</v>
          </cell>
          <cell r="G1422">
            <v>480</v>
          </cell>
          <cell r="H1422" t="str">
            <v>MM</v>
          </cell>
          <cell r="I1422" t="str">
            <v>SL</v>
          </cell>
        </row>
        <row r="1423">
          <cell r="C1423" t="str">
            <v>30001336</v>
          </cell>
          <cell r="D1423" t="str">
            <v>DDREC</v>
          </cell>
          <cell r="E1423" t="str">
            <v>2000-04-01</v>
          </cell>
          <cell r="F1423" t="str">
            <v>03TPA00503</v>
          </cell>
          <cell r="G1423">
            <v>480</v>
          </cell>
          <cell r="H1423" t="str">
            <v>MM</v>
          </cell>
          <cell r="I1423" t="str">
            <v>SL</v>
          </cell>
        </row>
        <row r="1424">
          <cell r="C1424" t="str">
            <v>30001337</v>
          </cell>
          <cell r="D1424" t="str">
            <v>STDTI</v>
          </cell>
          <cell r="E1424" t="str">
            <v>2000-04-01</v>
          </cell>
          <cell r="F1424" t="str">
            <v>03TPA00509</v>
          </cell>
          <cell r="G1424">
            <v>480</v>
          </cell>
          <cell r="H1424" t="str">
            <v>MM</v>
          </cell>
          <cell r="I1424" t="str">
            <v>SL</v>
          </cell>
        </row>
        <row r="1425">
          <cell r="C1425" t="str">
            <v>30001338</v>
          </cell>
          <cell r="D1425" t="str">
            <v>DDREC</v>
          </cell>
          <cell r="E1425" t="str">
            <v>2000-04-01</v>
          </cell>
          <cell r="F1425" t="str">
            <v>03TPA00515</v>
          </cell>
          <cell r="G1425">
            <v>480</v>
          </cell>
          <cell r="H1425" t="str">
            <v>MM</v>
          </cell>
          <cell r="I1425" t="str">
            <v>SL</v>
          </cell>
        </row>
        <row r="1426">
          <cell r="C1426" t="str">
            <v>30001339</v>
          </cell>
          <cell r="D1426" t="str">
            <v>DDREC</v>
          </cell>
          <cell r="E1426" t="str">
            <v>2000-04-01</v>
          </cell>
          <cell r="F1426" t="str">
            <v>03TPA00516</v>
          </cell>
          <cell r="G1426">
            <v>480</v>
          </cell>
          <cell r="H1426" t="str">
            <v>MM</v>
          </cell>
          <cell r="I1426" t="str">
            <v>SL</v>
          </cell>
        </row>
        <row r="1427">
          <cell r="C1427" t="str">
            <v>30001340</v>
          </cell>
          <cell r="D1427" t="str">
            <v>STDTI</v>
          </cell>
          <cell r="E1427" t="str">
            <v>2000-04-01</v>
          </cell>
          <cell r="F1427" t="str">
            <v>03TPA00803</v>
          </cell>
          <cell r="G1427">
            <v>480</v>
          </cell>
          <cell r="H1427" t="str">
            <v>MM</v>
          </cell>
          <cell r="I1427" t="str">
            <v>SL</v>
          </cell>
        </row>
        <row r="1428">
          <cell r="C1428" t="str">
            <v>30001341</v>
          </cell>
          <cell r="D1428" t="str">
            <v>LSCOM</v>
          </cell>
          <cell r="E1428" t="str">
            <v>2000-03-01</v>
          </cell>
          <cell r="F1428" t="str">
            <v>03TPA00101</v>
          </cell>
          <cell r="G1428">
            <v>36</v>
          </cell>
          <cell r="H1428" t="str">
            <v>MM</v>
          </cell>
          <cell r="I1428" t="str">
            <v>SL</v>
          </cell>
        </row>
        <row r="1429">
          <cell r="C1429" t="str">
            <v>30001342</v>
          </cell>
          <cell r="D1429" t="str">
            <v>LSCOM</v>
          </cell>
          <cell r="E1429" t="str">
            <v>2000-03-01</v>
          </cell>
          <cell r="F1429" t="str">
            <v>03TPA00301</v>
          </cell>
          <cell r="G1429">
            <v>1</v>
          </cell>
          <cell r="H1429" t="str">
            <v>MM</v>
          </cell>
          <cell r="I1429" t="str">
            <v>SL</v>
          </cell>
        </row>
        <row r="1430">
          <cell r="C1430" t="str">
            <v>30001343</v>
          </cell>
          <cell r="D1430" t="str">
            <v>LSCOM</v>
          </cell>
          <cell r="E1430" t="str">
            <v>1999-12-01</v>
          </cell>
          <cell r="F1430" t="str">
            <v>03TPA00803</v>
          </cell>
          <cell r="G1430">
            <v>24</v>
          </cell>
          <cell r="H1430" t="str">
            <v>MM</v>
          </cell>
          <cell r="I1430" t="str">
            <v>SL</v>
          </cell>
        </row>
        <row r="1431">
          <cell r="C1431" t="str">
            <v>30001344</v>
          </cell>
          <cell r="D1431" t="str">
            <v>STDTI</v>
          </cell>
          <cell r="E1431" t="str">
            <v>2000-03-27</v>
          </cell>
          <cell r="F1431" t="str">
            <v>03TPA00509</v>
          </cell>
          <cell r="G1431">
            <v>480</v>
          </cell>
          <cell r="H1431" t="str">
            <v>MM</v>
          </cell>
          <cell r="I1431" t="str">
            <v>SL</v>
          </cell>
        </row>
        <row r="1432">
          <cell r="C1432" t="str">
            <v>30001345</v>
          </cell>
          <cell r="D1432" t="str">
            <v>STDTI</v>
          </cell>
          <cell r="E1432" t="str">
            <v>2000-03-10</v>
          </cell>
          <cell r="F1432" t="str">
            <v>03TPA00104</v>
          </cell>
          <cell r="G1432">
            <v>480</v>
          </cell>
          <cell r="H1432" t="str">
            <v>MM</v>
          </cell>
          <cell r="I1432" t="str">
            <v>SL</v>
          </cell>
        </row>
        <row r="1433">
          <cell r="C1433" t="str">
            <v>30001346</v>
          </cell>
          <cell r="D1433" t="str">
            <v>STDTI</v>
          </cell>
          <cell r="E1433" t="str">
            <v>2000-03-10</v>
          </cell>
          <cell r="F1433" t="str">
            <v>03TPA00104</v>
          </cell>
          <cell r="G1433">
            <v>480</v>
          </cell>
          <cell r="H1433" t="str">
            <v>MM</v>
          </cell>
          <cell r="I1433" t="str">
            <v>SL</v>
          </cell>
        </row>
        <row r="1434">
          <cell r="C1434" t="str">
            <v>30001347</v>
          </cell>
          <cell r="D1434" t="str">
            <v>SLLTI</v>
          </cell>
          <cell r="E1434" t="str">
            <v>2000-04-01</v>
          </cell>
          <cell r="F1434" t="str">
            <v>03DAL01707</v>
          </cell>
          <cell r="G1434">
            <v>480</v>
          </cell>
          <cell r="H1434" t="str">
            <v>MM</v>
          </cell>
          <cell r="I1434" t="str">
            <v>SL</v>
          </cell>
        </row>
        <row r="1435">
          <cell r="C1435" t="str">
            <v>30001348</v>
          </cell>
          <cell r="D1435" t="str">
            <v>LSCOM</v>
          </cell>
          <cell r="E1435" t="str">
            <v>1998-11-01</v>
          </cell>
          <cell r="F1435" t="str">
            <v>03CIN01004</v>
          </cell>
          <cell r="G1435">
            <v>38</v>
          </cell>
          <cell r="H1435" t="str">
            <v>MM</v>
          </cell>
          <cell r="I1435" t="str">
            <v>SL</v>
          </cell>
        </row>
        <row r="1436">
          <cell r="C1436" t="str">
            <v>30001349</v>
          </cell>
          <cell r="D1436" t="str">
            <v>LSCOM</v>
          </cell>
          <cell r="E1436" t="str">
            <v>2000-05-01</v>
          </cell>
          <cell r="F1436" t="str">
            <v>03BRC00301</v>
          </cell>
          <cell r="G1436">
            <v>36</v>
          </cell>
          <cell r="H1436" t="str">
            <v>MM</v>
          </cell>
          <cell r="I1436" t="str">
            <v>SL</v>
          </cell>
        </row>
        <row r="1437">
          <cell r="C1437" t="str">
            <v>30001350</v>
          </cell>
          <cell r="D1437" t="str">
            <v>LSCOM</v>
          </cell>
          <cell r="E1437" t="str">
            <v>2000-06-01</v>
          </cell>
          <cell r="F1437" t="str">
            <v>03TPA00112</v>
          </cell>
          <cell r="G1437">
            <v>84</v>
          </cell>
          <cell r="H1437" t="str">
            <v>MM</v>
          </cell>
          <cell r="I1437" t="str">
            <v>SL</v>
          </cell>
        </row>
        <row r="1438">
          <cell r="C1438" t="str">
            <v>30001351</v>
          </cell>
          <cell r="D1438" t="str">
            <v>STDTI</v>
          </cell>
          <cell r="E1438" t="str">
            <v>2000-05-01</v>
          </cell>
          <cell r="F1438" t="str">
            <v>03TPA00101</v>
          </cell>
          <cell r="G1438">
            <v>480</v>
          </cell>
          <cell r="H1438" t="str">
            <v>MM</v>
          </cell>
          <cell r="I1438" t="str">
            <v>SL</v>
          </cell>
        </row>
        <row r="1439">
          <cell r="C1439" t="str">
            <v>30001352</v>
          </cell>
          <cell r="D1439" t="str">
            <v>STDTI</v>
          </cell>
          <cell r="E1439" t="str">
            <v>2000-05-01</v>
          </cell>
          <cell r="F1439" t="str">
            <v>03TPA00104</v>
          </cell>
          <cell r="G1439">
            <v>480</v>
          </cell>
          <cell r="H1439" t="str">
            <v>MM</v>
          </cell>
          <cell r="I1439" t="str">
            <v>SL</v>
          </cell>
        </row>
        <row r="1440">
          <cell r="C1440" t="str">
            <v>30001353</v>
          </cell>
          <cell r="D1440" t="str">
            <v>STDTI</v>
          </cell>
          <cell r="E1440" t="str">
            <v>2000-05-01</v>
          </cell>
          <cell r="F1440" t="str">
            <v>03TPA00301</v>
          </cell>
          <cell r="G1440">
            <v>480</v>
          </cell>
          <cell r="H1440" t="str">
            <v>MM</v>
          </cell>
          <cell r="I1440" t="str">
            <v>SL</v>
          </cell>
        </row>
        <row r="1441">
          <cell r="C1441" t="str">
            <v>30001354</v>
          </cell>
          <cell r="D1441" t="str">
            <v>DDTI</v>
          </cell>
          <cell r="E1441" t="str">
            <v>2000-05-01</v>
          </cell>
          <cell r="F1441" t="str">
            <v>03TPA00509</v>
          </cell>
          <cell r="G1441">
            <v>480</v>
          </cell>
          <cell r="H1441" t="str">
            <v>MM</v>
          </cell>
          <cell r="I1441" t="str">
            <v>SL</v>
          </cell>
        </row>
        <row r="1442">
          <cell r="C1442" t="str">
            <v>30001355</v>
          </cell>
          <cell r="D1442" t="str">
            <v>STDTI</v>
          </cell>
          <cell r="E1442" t="str">
            <v>2000-05-01</v>
          </cell>
          <cell r="F1442" t="str">
            <v>03TPA00509</v>
          </cell>
          <cell r="G1442">
            <v>480</v>
          </cell>
          <cell r="H1442" t="str">
            <v>MM</v>
          </cell>
          <cell r="I1442" t="str">
            <v>SL</v>
          </cell>
        </row>
        <row r="1443">
          <cell r="C1443" t="str">
            <v>30001356</v>
          </cell>
          <cell r="D1443" t="str">
            <v>DDREC</v>
          </cell>
          <cell r="E1443" t="str">
            <v>2000-05-01</v>
          </cell>
          <cell r="F1443" t="str">
            <v>03TPA00701</v>
          </cell>
          <cell r="G1443">
            <v>480</v>
          </cell>
          <cell r="H1443" t="str">
            <v>MM</v>
          </cell>
          <cell r="I1443" t="str">
            <v>SL</v>
          </cell>
        </row>
        <row r="1444">
          <cell r="C1444" t="str">
            <v>30001357</v>
          </cell>
          <cell r="D1444" t="str">
            <v>DDREC</v>
          </cell>
          <cell r="E1444" t="str">
            <v>2000-05-01</v>
          </cell>
          <cell r="F1444" t="str">
            <v>03TPA01001</v>
          </cell>
          <cell r="G1444">
            <v>480</v>
          </cell>
          <cell r="H1444" t="str">
            <v>MM</v>
          </cell>
          <cell r="I1444" t="str">
            <v>SL</v>
          </cell>
        </row>
        <row r="1445">
          <cell r="C1445" t="str">
            <v>30001358</v>
          </cell>
          <cell r="D1445" t="str">
            <v>LCC2</v>
          </cell>
          <cell r="E1445" t="str">
            <v>2000-04-20</v>
          </cell>
          <cell r="F1445" t="str">
            <v>03DAL01734</v>
          </cell>
          <cell r="G1445">
            <v>24</v>
          </cell>
          <cell r="H1445" t="str">
            <v>MM</v>
          </cell>
          <cell r="I1445" t="str">
            <v>SL</v>
          </cell>
        </row>
        <row r="1446">
          <cell r="C1446" t="str">
            <v>30001359</v>
          </cell>
          <cell r="D1446" t="str">
            <v>LCC2</v>
          </cell>
          <cell r="E1446" t="str">
            <v>2000-04-20</v>
          </cell>
          <cell r="F1446" t="str">
            <v>03DAL01735</v>
          </cell>
          <cell r="G1446">
            <v>24</v>
          </cell>
          <cell r="H1446" t="str">
            <v>MM</v>
          </cell>
          <cell r="I1446" t="str">
            <v>SL</v>
          </cell>
        </row>
        <row r="1447">
          <cell r="C1447" t="str">
            <v>30001360</v>
          </cell>
          <cell r="D1447" t="str">
            <v>LCC2</v>
          </cell>
          <cell r="E1447" t="str">
            <v>2000-04-20</v>
          </cell>
          <cell r="F1447" t="str">
            <v>03DAL01732</v>
          </cell>
          <cell r="G1447">
            <v>24</v>
          </cell>
          <cell r="H1447" t="str">
            <v>MM</v>
          </cell>
          <cell r="I1447" t="str">
            <v>SL</v>
          </cell>
        </row>
        <row r="1448">
          <cell r="C1448" t="str">
            <v>30001361</v>
          </cell>
          <cell r="D1448" t="str">
            <v>LCC2</v>
          </cell>
          <cell r="E1448" t="str">
            <v>2000-04-20</v>
          </cell>
          <cell r="F1448" t="str">
            <v>03DAL01733</v>
          </cell>
          <cell r="G1448">
            <v>24</v>
          </cell>
          <cell r="H1448" t="str">
            <v>MM</v>
          </cell>
          <cell r="I1448" t="str">
            <v>SL</v>
          </cell>
        </row>
        <row r="1449">
          <cell r="C1449" t="str">
            <v>30001362</v>
          </cell>
          <cell r="D1449" t="str">
            <v>DDREC</v>
          </cell>
          <cell r="E1449" t="str">
            <v>2000-05-01</v>
          </cell>
          <cell r="F1449" t="str">
            <v>03CIN00901</v>
          </cell>
          <cell r="G1449">
            <v>480</v>
          </cell>
          <cell r="H1449" t="str">
            <v>MM</v>
          </cell>
          <cell r="I1449" t="str">
            <v>SL</v>
          </cell>
        </row>
        <row r="1450">
          <cell r="C1450" t="str">
            <v>30001363</v>
          </cell>
          <cell r="D1450" t="str">
            <v>DDREC</v>
          </cell>
          <cell r="E1450" t="str">
            <v>2000-05-01</v>
          </cell>
          <cell r="F1450" t="str">
            <v>03NNJ00402</v>
          </cell>
          <cell r="G1450">
            <v>480</v>
          </cell>
          <cell r="H1450" t="str">
            <v>MM</v>
          </cell>
          <cell r="I1450" t="str">
            <v>SL</v>
          </cell>
        </row>
        <row r="1451">
          <cell r="C1451" t="str">
            <v>30001364</v>
          </cell>
          <cell r="D1451" t="str">
            <v>BLDG</v>
          </cell>
          <cell r="E1451" t="str">
            <v>2000-05-01</v>
          </cell>
          <cell r="F1451" t="str">
            <v>03DAL01732</v>
          </cell>
          <cell r="G1451">
            <v>480</v>
          </cell>
          <cell r="H1451" t="str">
            <v>MM</v>
          </cell>
          <cell r="I1451" t="str">
            <v>SL</v>
          </cell>
        </row>
        <row r="1452">
          <cell r="C1452" t="str">
            <v>30001365</v>
          </cell>
          <cell r="D1452" t="str">
            <v>LAND</v>
          </cell>
          <cell r="E1452" t="str">
            <v>2000-05-01</v>
          </cell>
          <cell r="F1452" t="str">
            <v>03DAL01732</v>
          </cell>
          <cell r="G1452">
            <v>1</v>
          </cell>
          <cell r="H1452" t="str">
            <v>MM</v>
          </cell>
          <cell r="I1452" t="str">
            <v>SL</v>
          </cell>
        </row>
        <row r="1453">
          <cell r="C1453" t="str">
            <v>30001366</v>
          </cell>
          <cell r="D1453" t="str">
            <v>BLDG</v>
          </cell>
          <cell r="E1453" t="str">
            <v>2000-05-01</v>
          </cell>
          <cell r="F1453" t="str">
            <v>03DAL01733</v>
          </cell>
          <cell r="G1453">
            <v>480</v>
          </cell>
          <cell r="H1453" t="str">
            <v>MM</v>
          </cell>
          <cell r="I1453" t="str">
            <v>SL</v>
          </cell>
        </row>
        <row r="1454">
          <cell r="C1454" t="str">
            <v>30001367</v>
          </cell>
          <cell r="D1454" t="str">
            <v>LAND</v>
          </cell>
          <cell r="E1454" t="str">
            <v>2000-05-01</v>
          </cell>
          <cell r="F1454" t="str">
            <v>03DAL01733</v>
          </cell>
          <cell r="G1454">
            <v>1</v>
          </cell>
          <cell r="H1454" t="str">
            <v>MM</v>
          </cell>
          <cell r="I1454" t="str">
            <v>SL</v>
          </cell>
        </row>
        <row r="1455">
          <cell r="C1455" t="str">
            <v>30001369</v>
          </cell>
          <cell r="D1455" t="str">
            <v>BLDG</v>
          </cell>
          <cell r="E1455" t="str">
            <v>2000-05-01</v>
          </cell>
          <cell r="F1455" t="str">
            <v>03DAL01734</v>
          </cell>
          <cell r="G1455">
            <v>480</v>
          </cell>
          <cell r="H1455" t="str">
            <v>MM</v>
          </cell>
          <cell r="I1455" t="str">
            <v>SL</v>
          </cell>
        </row>
        <row r="1456">
          <cell r="C1456" t="str">
            <v>30001370</v>
          </cell>
          <cell r="D1456" t="str">
            <v>LAND</v>
          </cell>
          <cell r="E1456" t="str">
            <v>2000-05-01</v>
          </cell>
          <cell r="F1456" t="str">
            <v>03DAL01734</v>
          </cell>
          <cell r="G1456">
            <v>1</v>
          </cell>
          <cell r="H1456" t="str">
            <v>MM</v>
          </cell>
          <cell r="I1456" t="str">
            <v>SL</v>
          </cell>
        </row>
        <row r="1457">
          <cell r="C1457" t="str">
            <v>30001371</v>
          </cell>
          <cell r="D1457" t="str">
            <v>BLDG</v>
          </cell>
          <cell r="E1457" t="str">
            <v>2000-05-01</v>
          </cell>
          <cell r="F1457" t="str">
            <v>03DAL01735</v>
          </cell>
          <cell r="G1457">
            <v>480</v>
          </cell>
          <cell r="H1457" t="str">
            <v>MM</v>
          </cell>
          <cell r="I1457" t="str">
            <v>SL</v>
          </cell>
        </row>
        <row r="1458">
          <cell r="C1458" t="str">
            <v>30001372</v>
          </cell>
          <cell r="D1458" t="str">
            <v>LAND</v>
          </cell>
          <cell r="E1458" t="str">
            <v>2000-05-01</v>
          </cell>
          <cell r="F1458" t="str">
            <v>03DAL01735</v>
          </cell>
          <cell r="G1458">
            <v>1</v>
          </cell>
          <cell r="H1458" t="str">
            <v>MM</v>
          </cell>
          <cell r="I1458" t="str">
            <v>SL</v>
          </cell>
        </row>
        <row r="1459">
          <cell r="C1459" t="str">
            <v>30001373</v>
          </cell>
          <cell r="D1459" t="str">
            <v>LCC2</v>
          </cell>
          <cell r="E1459" t="str">
            <v>2000-05-12</v>
          </cell>
          <cell r="F1459" t="str">
            <v>03TPA00301</v>
          </cell>
          <cell r="G1459">
            <v>24</v>
          </cell>
          <cell r="H1459" t="str">
            <v>MM</v>
          </cell>
          <cell r="I1459" t="str">
            <v>SL</v>
          </cell>
        </row>
        <row r="1460">
          <cell r="C1460" t="str">
            <v>30001374</v>
          </cell>
          <cell r="D1460" t="str">
            <v>LCC2</v>
          </cell>
          <cell r="E1460" t="str">
            <v>2000-04-28</v>
          </cell>
          <cell r="F1460" t="str">
            <v>03DAL01732</v>
          </cell>
          <cell r="G1460">
            <v>24</v>
          </cell>
          <cell r="H1460" t="str">
            <v>MM</v>
          </cell>
          <cell r="I1460" t="str">
            <v>SL</v>
          </cell>
        </row>
        <row r="1461">
          <cell r="C1461" t="str">
            <v>30001375</v>
          </cell>
          <cell r="D1461" t="str">
            <v>STDTI</v>
          </cell>
          <cell r="E1461" t="str">
            <v>2000-06-01</v>
          </cell>
          <cell r="F1461" t="str">
            <v>03TPA00101</v>
          </cell>
          <cell r="G1461">
            <v>480</v>
          </cell>
          <cell r="H1461" t="str">
            <v>MM</v>
          </cell>
          <cell r="I1461" t="str">
            <v>SL</v>
          </cell>
        </row>
        <row r="1462">
          <cell r="C1462" t="str">
            <v>30001376</v>
          </cell>
          <cell r="D1462" t="str">
            <v>DDREC</v>
          </cell>
          <cell r="E1462" t="str">
            <v>2000-06-01</v>
          </cell>
          <cell r="F1462" t="str">
            <v>03TPA00104</v>
          </cell>
          <cell r="G1462">
            <v>480</v>
          </cell>
          <cell r="H1462" t="str">
            <v>MM</v>
          </cell>
          <cell r="I1462" t="str">
            <v>SL</v>
          </cell>
        </row>
        <row r="1463">
          <cell r="C1463" t="str">
            <v>30001377</v>
          </cell>
          <cell r="D1463" t="str">
            <v>STDTI</v>
          </cell>
          <cell r="E1463" t="str">
            <v>2000-06-01</v>
          </cell>
          <cell r="F1463" t="str">
            <v>03TPA00112</v>
          </cell>
          <cell r="G1463">
            <v>480</v>
          </cell>
          <cell r="H1463" t="str">
            <v>MM</v>
          </cell>
          <cell r="I1463" t="str">
            <v>SL</v>
          </cell>
        </row>
        <row r="1464">
          <cell r="C1464" t="str">
            <v>30001378</v>
          </cell>
          <cell r="D1464" t="str">
            <v>DDREC</v>
          </cell>
          <cell r="E1464" t="str">
            <v>2000-06-01</v>
          </cell>
          <cell r="F1464" t="str">
            <v>03TPA00504</v>
          </cell>
          <cell r="G1464">
            <v>480</v>
          </cell>
          <cell r="H1464" t="str">
            <v>MM</v>
          </cell>
          <cell r="I1464" t="str">
            <v>SL</v>
          </cell>
        </row>
        <row r="1465">
          <cell r="C1465" t="str">
            <v>30001379</v>
          </cell>
          <cell r="D1465" t="str">
            <v>STDTI</v>
          </cell>
          <cell r="E1465" t="str">
            <v>2000-06-01</v>
          </cell>
          <cell r="F1465" t="str">
            <v>03TPA00509</v>
          </cell>
          <cell r="G1465">
            <v>480</v>
          </cell>
          <cell r="H1465" t="str">
            <v>MM</v>
          </cell>
          <cell r="I1465" t="str">
            <v>SL</v>
          </cell>
        </row>
        <row r="1466">
          <cell r="C1466" t="str">
            <v>30001380</v>
          </cell>
          <cell r="D1466" t="str">
            <v>DDREC</v>
          </cell>
          <cell r="E1466" t="str">
            <v>2000-06-01</v>
          </cell>
          <cell r="F1466" t="str">
            <v>03TPA00701</v>
          </cell>
          <cell r="G1466">
            <v>480</v>
          </cell>
          <cell r="H1466" t="str">
            <v>MM</v>
          </cell>
          <cell r="I1466" t="str">
            <v>SL</v>
          </cell>
        </row>
        <row r="1467">
          <cell r="C1467" t="str">
            <v>30001381</v>
          </cell>
          <cell r="D1467" t="str">
            <v>STDTI</v>
          </cell>
          <cell r="E1467" t="str">
            <v>2000-06-01</v>
          </cell>
          <cell r="F1467" t="str">
            <v>03TPA00701</v>
          </cell>
          <cell r="G1467">
            <v>480</v>
          </cell>
          <cell r="H1467" t="str">
            <v>MM</v>
          </cell>
          <cell r="I1467" t="str">
            <v>SL</v>
          </cell>
        </row>
        <row r="1468">
          <cell r="C1468" t="str">
            <v>30001382</v>
          </cell>
          <cell r="D1468" t="str">
            <v>STDTI</v>
          </cell>
          <cell r="E1468" t="str">
            <v>2000-06-01</v>
          </cell>
          <cell r="F1468" t="str">
            <v>03TPA00101</v>
          </cell>
          <cell r="G1468">
            <v>480</v>
          </cell>
          <cell r="H1468" t="str">
            <v>MM</v>
          </cell>
          <cell r="I1468" t="str">
            <v>SL</v>
          </cell>
        </row>
        <row r="1469">
          <cell r="C1469" t="str">
            <v>30001383</v>
          </cell>
          <cell r="D1469" t="str">
            <v>DDREC</v>
          </cell>
          <cell r="E1469" t="str">
            <v>2000-06-01</v>
          </cell>
          <cell r="F1469" t="str">
            <v>03CIN01004</v>
          </cell>
          <cell r="G1469">
            <v>480</v>
          </cell>
          <cell r="H1469" t="str">
            <v>MM</v>
          </cell>
          <cell r="I1469" t="str">
            <v>SL</v>
          </cell>
        </row>
        <row r="1470">
          <cell r="C1470" t="str">
            <v>30001384</v>
          </cell>
          <cell r="D1470" t="str">
            <v>BLDG</v>
          </cell>
          <cell r="E1470" t="str">
            <v>2000-06-20</v>
          </cell>
          <cell r="F1470" t="str">
            <v>03DAL01713</v>
          </cell>
          <cell r="G1470">
            <v>480</v>
          </cell>
          <cell r="H1470" t="str">
            <v>MM</v>
          </cell>
          <cell r="I1470" t="str">
            <v>SL</v>
          </cell>
        </row>
        <row r="1471">
          <cell r="C1471" t="str">
            <v>30001385</v>
          </cell>
          <cell r="D1471" t="str">
            <v>LAND</v>
          </cell>
          <cell r="E1471" t="str">
            <v>2000-06-20</v>
          </cell>
          <cell r="F1471" t="str">
            <v>03DAL01713</v>
          </cell>
          <cell r="G1471">
            <v>1</v>
          </cell>
          <cell r="H1471" t="str">
            <v>MM</v>
          </cell>
          <cell r="I1471" t="str">
            <v>SL</v>
          </cell>
        </row>
        <row r="1472">
          <cell r="C1472" t="str">
            <v>30001386</v>
          </cell>
          <cell r="D1472" t="str">
            <v>STDTI</v>
          </cell>
          <cell r="E1472" t="str">
            <v>2000-07-01</v>
          </cell>
          <cell r="F1472" t="str">
            <v>03TPA00104</v>
          </cell>
          <cell r="G1472">
            <v>480</v>
          </cell>
          <cell r="H1472" t="str">
            <v>MM</v>
          </cell>
          <cell r="I1472" t="str">
            <v>SL</v>
          </cell>
        </row>
        <row r="1473">
          <cell r="C1473" t="str">
            <v>30001387</v>
          </cell>
          <cell r="D1473" t="str">
            <v>STDTI</v>
          </cell>
          <cell r="E1473" t="str">
            <v>2000-07-01</v>
          </cell>
          <cell r="F1473" t="str">
            <v>03TPA00110</v>
          </cell>
          <cell r="G1473">
            <v>480</v>
          </cell>
          <cell r="H1473" t="str">
            <v>MM</v>
          </cell>
          <cell r="I1473" t="str">
            <v>SL</v>
          </cell>
        </row>
        <row r="1474">
          <cell r="C1474" t="str">
            <v>30001388</v>
          </cell>
          <cell r="D1474" t="str">
            <v>STDTI</v>
          </cell>
          <cell r="E1474" t="str">
            <v>2000-07-01</v>
          </cell>
          <cell r="F1474" t="str">
            <v>03TPA00112</v>
          </cell>
          <cell r="G1474">
            <v>480</v>
          </cell>
          <cell r="H1474" t="str">
            <v>MM</v>
          </cell>
          <cell r="I1474" t="str">
            <v>SL</v>
          </cell>
        </row>
        <row r="1475">
          <cell r="C1475" t="str">
            <v>30001389</v>
          </cell>
          <cell r="D1475" t="str">
            <v>STDTI</v>
          </cell>
          <cell r="E1475" t="str">
            <v>2000-07-01</v>
          </cell>
          <cell r="F1475" t="str">
            <v>03TPA00301</v>
          </cell>
          <cell r="G1475">
            <v>480</v>
          </cell>
          <cell r="H1475" t="str">
            <v>MM</v>
          </cell>
          <cell r="I1475" t="str">
            <v>SL</v>
          </cell>
        </row>
        <row r="1476">
          <cell r="C1476" t="str">
            <v>30001390</v>
          </cell>
          <cell r="D1476" t="str">
            <v>DDREC</v>
          </cell>
          <cell r="E1476" t="str">
            <v>2000-07-01</v>
          </cell>
          <cell r="F1476" t="str">
            <v>03TPA00504</v>
          </cell>
          <cell r="G1476">
            <v>480</v>
          </cell>
          <cell r="H1476" t="str">
            <v>MM</v>
          </cell>
          <cell r="I1476" t="str">
            <v>SL</v>
          </cell>
        </row>
        <row r="1477">
          <cell r="C1477" t="str">
            <v>30001391</v>
          </cell>
          <cell r="D1477" t="str">
            <v>DDREC</v>
          </cell>
          <cell r="E1477" t="str">
            <v>2000-07-01</v>
          </cell>
          <cell r="F1477" t="str">
            <v>03TPA01001</v>
          </cell>
          <cell r="G1477">
            <v>480</v>
          </cell>
          <cell r="H1477" t="str">
            <v>MM</v>
          </cell>
          <cell r="I1477" t="str">
            <v>SL</v>
          </cell>
        </row>
        <row r="1478">
          <cell r="C1478" t="str">
            <v>30001392</v>
          </cell>
          <cell r="D1478" t="str">
            <v>STDTI</v>
          </cell>
          <cell r="E1478" t="str">
            <v>2000-07-01</v>
          </cell>
          <cell r="F1478" t="str">
            <v>03TPA00301</v>
          </cell>
          <cell r="G1478">
            <v>480</v>
          </cell>
          <cell r="H1478" t="str">
            <v>MM</v>
          </cell>
          <cell r="I1478" t="str">
            <v>SL</v>
          </cell>
        </row>
        <row r="1479">
          <cell r="C1479" t="str">
            <v>30001393</v>
          </cell>
          <cell r="D1479" t="str">
            <v>STDTI</v>
          </cell>
          <cell r="E1479" t="str">
            <v>2000-07-01</v>
          </cell>
          <cell r="F1479" t="str">
            <v>03TPA00509</v>
          </cell>
          <cell r="G1479">
            <v>480</v>
          </cell>
          <cell r="H1479" t="str">
            <v>MM</v>
          </cell>
          <cell r="I1479" t="str">
            <v>SL</v>
          </cell>
        </row>
        <row r="1480">
          <cell r="C1480" t="str">
            <v>30001394</v>
          </cell>
          <cell r="D1480" t="str">
            <v>SLLTI</v>
          </cell>
          <cell r="E1480" t="str">
            <v>2000-07-01</v>
          </cell>
          <cell r="F1480" t="str">
            <v>03DAL01707</v>
          </cell>
          <cell r="G1480">
            <v>480</v>
          </cell>
          <cell r="H1480" t="str">
            <v>MM</v>
          </cell>
          <cell r="I1480" t="str">
            <v>SL</v>
          </cell>
        </row>
        <row r="1481">
          <cell r="C1481" t="str">
            <v>30001395</v>
          </cell>
          <cell r="D1481" t="str">
            <v>LSCOM</v>
          </cell>
          <cell r="E1481" t="str">
            <v>2000-07-01</v>
          </cell>
          <cell r="F1481" t="str">
            <v>03DAL01733</v>
          </cell>
          <cell r="G1481">
            <v>1</v>
          </cell>
          <cell r="H1481" t="str">
            <v>MM</v>
          </cell>
          <cell r="I1481" t="str">
            <v>SL</v>
          </cell>
        </row>
        <row r="1482">
          <cell r="C1482" t="str">
            <v>30001396</v>
          </cell>
          <cell r="D1482" t="str">
            <v>LAND</v>
          </cell>
          <cell r="E1482" t="str">
            <v>2000-07-01</v>
          </cell>
          <cell r="F1482" t="str">
            <v>03CIN00902</v>
          </cell>
          <cell r="G1482">
            <v>1</v>
          </cell>
          <cell r="H1482" t="str">
            <v>MM</v>
          </cell>
          <cell r="I1482" t="str">
            <v>SL</v>
          </cell>
        </row>
        <row r="1483">
          <cell r="C1483" t="str">
            <v>30001397</v>
          </cell>
          <cell r="D1483" t="str">
            <v>DDREC</v>
          </cell>
          <cell r="E1483" t="str">
            <v>2000-08-01</v>
          </cell>
          <cell r="F1483" t="str">
            <v>03TPA00101</v>
          </cell>
          <cell r="G1483">
            <v>480</v>
          </cell>
          <cell r="H1483" t="str">
            <v>MM</v>
          </cell>
          <cell r="I1483" t="str">
            <v>SL</v>
          </cell>
        </row>
        <row r="1484">
          <cell r="C1484" t="str">
            <v>30001398</v>
          </cell>
          <cell r="D1484" t="str">
            <v>STDTI</v>
          </cell>
          <cell r="E1484" t="str">
            <v>2000-08-01</v>
          </cell>
          <cell r="F1484" t="str">
            <v>03TPA00104</v>
          </cell>
          <cell r="G1484">
            <v>480</v>
          </cell>
          <cell r="H1484" t="str">
            <v>MM</v>
          </cell>
          <cell r="I1484" t="str">
            <v>SL</v>
          </cell>
        </row>
        <row r="1485">
          <cell r="C1485" t="str">
            <v>30001399</v>
          </cell>
          <cell r="D1485" t="str">
            <v>STDTI</v>
          </cell>
          <cell r="E1485" t="str">
            <v>2000-08-01</v>
          </cell>
          <cell r="F1485" t="str">
            <v>03TPA00105</v>
          </cell>
          <cell r="G1485">
            <v>480</v>
          </cell>
          <cell r="H1485" t="str">
            <v>MM</v>
          </cell>
          <cell r="I1485" t="str">
            <v>SL</v>
          </cell>
        </row>
        <row r="1486">
          <cell r="C1486" t="str">
            <v>30001400</v>
          </cell>
          <cell r="D1486" t="str">
            <v>DDREC</v>
          </cell>
          <cell r="E1486" t="str">
            <v>2000-08-01</v>
          </cell>
          <cell r="F1486" t="str">
            <v>03TPA00107</v>
          </cell>
          <cell r="G1486">
            <v>480</v>
          </cell>
          <cell r="H1486" t="str">
            <v>MM</v>
          </cell>
          <cell r="I1486" t="str">
            <v>SL</v>
          </cell>
        </row>
        <row r="1487">
          <cell r="C1487" t="str">
            <v>30001401</v>
          </cell>
          <cell r="D1487" t="str">
            <v>STDTI</v>
          </cell>
          <cell r="E1487" t="str">
            <v>2000-08-01</v>
          </cell>
          <cell r="F1487" t="str">
            <v>03TPA00110</v>
          </cell>
          <cell r="G1487">
            <v>480</v>
          </cell>
          <cell r="H1487" t="str">
            <v>MM</v>
          </cell>
          <cell r="I1487" t="str">
            <v>SL</v>
          </cell>
        </row>
        <row r="1488">
          <cell r="C1488" t="str">
            <v>30001402</v>
          </cell>
          <cell r="D1488" t="str">
            <v>STDTI</v>
          </cell>
          <cell r="E1488" t="str">
            <v>2000-08-01</v>
          </cell>
          <cell r="F1488" t="str">
            <v>03TPA00112</v>
          </cell>
          <cell r="G1488">
            <v>480</v>
          </cell>
          <cell r="H1488" t="str">
            <v>MM</v>
          </cell>
          <cell r="I1488" t="str">
            <v>SL</v>
          </cell>
        </row>
        <row r="1489">
          <cell r="C1489" t="str">
            <v>30001403</v>
          </cell>
          <cell r="D1489" t="str">
            <v>STDTI</v>
          </cell>
          <cell r="E1489" t="str">
            <v>2000-08-01</v>
          </cell>
          <cell r="F1489" t="str">
            <v>03TPA00301</v>
          </cell>
          <cell r="G1489">
            <v>480</v>
          </cell>
          <cell r="H1489" t="str">
            <v>MM</v>
          </cell>
          <cell r="I1489" t="str">
            <v>SL</v>
          </cell>
        </row>
        <row r="1490">
          <cell r="C1490" t="str">
            <v>30001404</v>
          </cell>
          <cell r="D1490" t="str">
            <v>DDREC</v>
          </cell>
          <cell r="E1490" t="str">
            <v>2000-08-01</v>
          </cell>
          <cell r="F1490" t="str">
            <v>03TPA01008</v>
          </cell>
          <cell r="G1490">
            <v>480</v>
          </cell>
          <cell r="H1490" t="str">
            <v>MM</v>
          </cell>
          <cell r="I1490" t="str">
            <v>SL</v>
          </cell>
        </row>
        <row r="1491">
          <cell r="C1491" t="str">
            <v>30001405</v>
          </cell>
          <cell r="D1491" t="str">
            <v>RCXRF</v>
          </cell>
          <cell r="E1491" t="str">
            <v>2000-08-16</v>
          </cell>
          <cell r="F1491" t="str">
            <v>03TPA00509</v>
          </cell>
          <cell r="G1491">
            <v>480</v>
          </cell>
          <cell r="H1491" t="str">
            <v>MM</v>
          </cell>
          <cell r="I1491" t="str">
            <v>SL</v>
          </cell>
        </row>
        <row r="1492">
          <cell r="C1492" t="str">
            <v>30001406</v>
          </cell>
          <cell r="D1492" t="str">
            <v>DDREC</v>
          </cell>
          <cell r="E1492" t="str">
            <v>2000-08-01</v>
          </cell>
          <cell r="F1492" t="str">
            <v>03NNJ00402</v>
          </cell>
          <cell r="G1492">
            <v>480</v>
          </cell>
          <cell r="H1492" t="str">
            <v>MM</v>
          </cell>
          <cell r="I1492" t="str">
            <v>SL</v>
          </cell>
        </row>
        <row r="1493">
          <cell r="C1493" t="str">
            <v>30001407</v>
          </cell>
          <cell r="D1493" t="str">
            <v>LCC1</v>
          </cell>
          <cell r="E1493" t="str">
            <v>1999-04-01</v>
          </cell>
          <cell r="F1493" t="str">
            <v>03TPA00515</v>
          </cell>
          <cell r="G1493">
            <v>60</v>
          </cell>
          <cell r="H1493" t="str">
            <v>MM</v>
          </cell>
          <cell r="I1493" t="str">
            <v>SL</v>
          </cell>
        </row>
        <row r="1494">
          <cell r="C1494" t="str">
            <v>30001408</v>
          </cell>
          <cell r="D1494" t="str">
            <v>STDTI</v>
          </cell>
          <cell r="E1494" t="str">
            <v>2000-08-01</v>
          </cell>
          <cell r="F1494" t="str">
            <v>03TPA00301</v>
          </cell>
          <cell r="G1494">
            <v>480</v>
          </cell>
          <cell r="H1494" t="str">
            <v>MM</v>
          </cell>
          <cell r="I1494" t="str">
            <v>SL</v>
          </cell>
        </row>
        <row r="1495">
          <cell r="C1495" t="str">
            <v>30001409</v>
          </cell>
          <cell r="D1495" t="str">
            <v>NRCXP</v>
          </cell>
          <cell r="E1495" t="str">
            <v>2000-08-09</v>
          </cell>
          <cell r="F1495" t="str">
            <v>03TPA00509</v>
          </cell>
          <cell r="G1495">
            <v>480</v>
          </cell>
          <cell r="H1495" t="str">
            <v>MM</v>
          </cell>
          <cell r="I1495" t="str">
            <v>SL</v>
          </cell>
        </row>
        <row r="1496">
          <cell r="C1496" t="str">
            <v>30001410</v>
          </cell>
          <cell r="D1496" t="str">
            <v>STDTI</v>
          </cell>
          <cell r="E1496" t="str">
            <v>2000-09-01</v>
          </cell>
          <cell r="F1496" t="str">
            <v>03BRC00301</v>
          </cell>
          <cell r="G1496">
            <v>480</v>
          </cell>
          <cell r="H1496" t="str">
            <v>MM</v>
          </cell>
          <cell r="I1496" t="str">
            <v>SL</v>
          </cell>
        </row>
        <row r="1497">
          <cell r="C1497" t="str">
            <v>30001411</v>
          </cell>
          <cell r="D1497" t="str">
            <v>DDREC</v>
          </cell>
          <cell r="E1497" t="str">
            <v>2000-09-01</v>
          </cell>
          <cell r="F1497" t="str">
            <v>03TPA00105</v>
          </cell>
          <cell r="G1497">
            <v>480</v>
          </cell>
          <cell r="H1497" t="str">
            <v>MM</v>
          </cell>
          <cell r="I1497" t="str">
            <v>SL</v>
          </cell>
        </row>
        <row r="1498">
          <cell r="C1498" t="str">
            <v>30001412</v>
          </cell>
          <cell r="D1498" t="str">
            <v>STDTI</v>
          </cell>
          <cell r="E1498" t="str">
            <v>2000-09-01</v>
          </cell>
          <cell r="F1498" t="str">
            <v>03TPA00110</v>
          </cell>
          <cell r="G1498">
            <v>480</v>
          </cell>
          <cell r="H1498" t="str">
            <v>MM</v>
          </cell>
          <cell r="I1498" t="str">
            <v>SL</v>
          </cell>
        </row>
        <row r="1499">
          <cell r="C1499" t="str">
            <v>30001413</v>
          </cell>
          <cell r="D1499" t="str">
            <v>STDTI</v>
          </cell>
          <cell r="E1499" t="str">
            <v>2000-09-01</v>
          </cell>
          <cell r="F1499" t="str">
            <v>03TPA00112</v>
          </cell>
          <cell r="G1499">
            <v>480</v>
          </cell>
          <cell r="H1499" t="str">
            <v>MM</v>
          </cell>
          <cell r="I1499" t="str">
            <v>SL</v>
          </cell>
        </row>
        <row r="1500">
          <cell r="C1500" t="str">
            <v>30001414</v>
          </cell>
          <cell r="D1500" t="str">
            <v>DDREC</v>
          </cell>
          <cell r="E1500" t="str">
            <v>2000-09-01</v>
          </cell>
          <cell r="F1500" t="str">
            <v>03TPA00113</v>
          </cell>
          <cell r="G1500">
            <v>480</v>
          </cell>
          <cell r="H1500" t="str">
            <v>MM</v>
          </cell>
          <cell r="I1500" t="str">
            <v>SL</v>
          </cell>
        </row>
        <row r="1501">
          <cell r="C1501" t="str">
            <v>30001415</v>
          </cell>
          <cell r="D1501" t="str">
            <v>DDREC</v>
          </cell>
          <cell r="E1501" t="str">
            <v>2000-09-01</v>
          </cell>
          <cell r="F1501" t="str">
            <v>03TPA00503</v>
          </cell>
          <cell r="G1501">
            <v>480</v>
          </cell>
          <cell r="H1501" t="str">
            <v>MM</v>
          </cell>
          <cell r="I1501" t="str">
            <v>SL</v>
          </cell>
        </row>
        <row r="1502">
          <cell r="C1502" t="str">
            <v>30001416</v>
          </cell>
          <cell r="D1502" t="str">
            <v>STDTI</v>
          </cell>
          <cell r="E1502" t="str">
            <v>2000-09-01</v>
          </cell>
          <cell r="F1502" t="str">
            <v>03TPA00509</v>
          </cell>
          <cell r="G1502">
            <v>480</v>
          </cell>
          <cell r="H1502" t="str">
            <v>MM</v>
          </cell>
          <cell r="I1502" t="str">
            <v>SL</v>
          </cell>
        </row>
        <row r="1503">
          <cell r="C1503" t="str">
            <v>30001417</v>
          </cell>
          <cell r="D1503" t="str">
            <v>LSCOM</v>
          </cell>
          <cell r="E1503" t="str">
            <v>2000-08-01</v>
          </cell>
          <cell r="F1503" t="str">
            <v>03BRC00301</v>
          </cell>
          <cell r="G1503">
            <v>36</v>
          </cell>
          <cell r="H1503" t="str">
            <v>MM</v>
          </cell>
          <cell r="I1503" t="str">
            <v>SL</v>
          </cell>
        </row>
        <row r="1504">
          <cell r="C1504" t="str">
            <v>30001418</v>
          </cell>
          <cell r="D1504" t="str">
            <v>LSCOM</v>
          </cell>
          <cell r="E1504" t="str">
            <v>2000-10-01</v>
          </cell>
          <cell r="F1504" t="str">
            <v>03TPA00301</v>
          </cell>
          <cell r="G1504">
            <v>97</v>
          </cell>
          <cell r="H1504" t="str">
            <v>MM</v>
          </cell>
          <cell r="I1504" t="str">
            <v>SL</v>
          </cell>
        </row>
        <row r="1505">
          <cell r="C1505" t="str">
            <v>30001419</v>
          </cell>
          <cell r="D1505" t="str">
            <v>LSCOM</v>
          </cell>
          <cell r="E1505" t="str">
            <v>2000-03-01</v>
          </cell>
          <cell r="F1505" t="str">
            <v>03TPA00301</v>
          </cell>
          <cell r="G1505">
            <v>12</v>
          </cell>
          <cell r="H1505" t="str">
            <v>MM</v>
          </cell>
          <cell r="I1505" t="str">
            <v>SL</v>
          </cell>
        </row>
        <row r="1506">
          <cell r="C1506" t="str">
            <v>30001420</v>
          </cell>
          <cell r="D1506" t="str">
            <v>LSCOM</v>
          </cell>
          <cell r="E1506" t="str">
            <v>2000-12-01</v>
          </cell>
          <cell r="F1506" t="str">
            <v>03TPA00509</v>
          </cell>
          <cell r="G1506">
            <v>60</v>
          </cell>
          <cell r="H1506" t="str">
            <v>MM</v>
          </cell>
          <cell r="I1506" t="str">
            <v>SL</v>
          </cell>
        </row>
        <row r="1507">
          <cell r="C1507" t="str">
            <v>30001421</v>
          </cell>
          <cell r="D1507" t="str">
            <v>LSCOM</v>
          </cell>
          <cell r="E1507" t="str">
            <v>2000-09-01</v>
          </cell>
          <cell r="F1507" t="str">
            <v>03DAL01733</v>
          </cell>
          <cell r="G1507">
            <v>60</v>
          </cell>
          <cell r="H1507" t="str">
            <v>MM</v>
          </cell>
          <cell r="I1507" t="str">
            <v>SL</v>
          </cell>
        </row>
        <row r="1508">
          <cell r="C1508" t="str">
            <v>30001422</v>
          </cell>
          <cell r="D1508" t="str">
            <v>DDREC</v>
          </cell>
          <cell r="E1508" t="str">
            <v>2000-09-01</v>
          </cell>
          <cell r="F1508" t="str">
            <v>03NNJ00402</v>
          </cell>
          <cell r="G1508">
            <v>480</v>
          </cell>
          <cell r="H1508" t="str">
            <v>MM</v>
          </cell>
          <cell r="I1508" t="str">
            <v>SL</v>
          </cell>
        </row>
        <row r="1509">
          <cell r="C1509" t="str">
            <v>30001423</v>
          </cell>
          <cell r="D1509" t="str">
            <v>DDREC</v>
          </cell>
          <cell r="E1509" t="str">
            <v>2000-09-01</v>
          </cell>
          <cell r="F1509" t="str">
            <v>03DAL01732</v>
          </cell>
          <cell r="G1509">
            <v>480</v>
          </cell>
          <cell r="H1509" t="str">
            <v>MM</v>
          </cell>
          <cell r="I1509" t="str">
            <v>SL</v>
          </cell>
        </row>
        <row r="1510">
          <cell r="C1510" t="str">
            <v>30001424</v>
          </cell>
          <cell r="D1510" t="str">
            <v>DDREC</v>
          </cell>
          <cell r="E1510" t="str">
            <v>2000-09-01</v>
          </cell>
          <cell r="F1510" t="str">
            <v>03DAL01734</v>
          </cell>
          <cell r="G1510">
            <v>480</v>
          </cell>
          <cell r="H1510" t="str">
            <v>MM</v>
          </cell>
          <cell r="I1510" t="str">
            <v>SL</v>
          </cell>
        </row>
        <row r="1511">
          <cell r="C1511" t="str">
            <v>30001425</v>
          </cell>
          <cell r="D1511" t="str">
            <v>DDREC</v>
          </cell>
          <cell r="E1511" t="str">
            <v>2000-09-01</v>
          </cell>
          <cell r="F1511" t="str">
            <v>03DAL01735</v>
          </cell>
          <cell r="G1511">
            <v>480</v>
          </cell>
          <cell r="H1511" t="str">
            <v>MM</v>
          </cell>
          <cell r="I1511" t="str">
            <v>SL</v>
          </cell>
        </row>
        <row r="1512">
          <cell r="C1512" t="str">
            <v>30001426</v>
          </cell>
          <cell r="D1512" t="str">
            <v>LCC2</v>
          </cell>
          <cell r="E1512" t="str">
            <v>2000-10-12</v>
          </cell>
          <cell r="F1512" t="str">
            <v>03ORL00106</v>
          </cell>
          <cell r="G1512">
            <v>24</v>
          </cell>
          <cell r="H1512" t="str">
            <v>MM</v>
          </cell>
          <cell r="I1512" t="str">
            <v>SL</v>
          </cell>
        </row>
        <row r="1513">
          <cell r="C1513" t="str">
            <v>30001427</v>
          </cell>
          <cell r="D1513" t="str">
            <v>DDREC</v>
          </cell>
          <cell r="E1513" t="str">
            <v>2000-10-01</v>
          </cell>
          <cell r="F1513" t="str">
            <v>03TPA00503</v>
          </cell>
          <cell r="G1513">
            <v>480</v>
          </cell>
          <cell r="H1513" t="str">
            <v>MM</v>
          </cell>
          <cell r="I1513" t="str">
            <v>SL</v>
          </cell>
        </row>
        <row r="1514">
          <cell r="C1514" t="str">
            <v>30001428</v>
          </cell>
          <cell r="D1514" t="str">
            <v>NRCXP</v>
          </cell>
          <cell r="E1514" t="str">
            <v>2000-10-01</v>
          </cell>
          <cell r="F1514" t="str">
            <v>03TPA00602</v>
          </cell>
          <cell r="G1514">
            <v>480</v>
          </cell>
          <cell r="H1514" t="str">
            <v>MM</v>
          </cell>
          <cell r="I1514" t="str">
            <v>SL</v>
          </cell>
        </row>
        <row r="1515">
          <cell r="C1515" t="str">
            <v>30001429</v>
          </cell>
          <cell r="D1515" t="str">
            <v>DDREC</v>
          </cell>
          <cell r="E1515" t="str">
            <v>2000-10-01</v>
          </cell>
          <cell r="F1515" t="str">
            <v>03DAL01732</v>
          </cell>
          <cell r="G1515">
            <v>480</v>
          </cell>
          <cell r="H1515" t="str">
            <v>MM</v>
          </cell>
          <cell r="I1515" t="str">
            <v>SL</v>
          </cell>
        </row>
        <row r="1516">
          <cell r="C1516" t="str">
            <v>30001430</v>
          </cell>
          <cell r="D1516" t="str">
            <v>DDREC</v>
          </cell>
          <cell r="E1516" t="str">
            <v>2000-10-01</v>
          </cell>
          <cell r="F1516" t="str">
            <v>03DAL01733</v>
          </cell>
          <cell r="G1516">
            <v>480</v>
          </cell>
          <cell r="H1516" t="str">
            <v>MM</v>
          </cell>
          <cell r="I1516" t="str">
            <v>SL</v>
          </cell>
        </row>
        <row r="1517">
          <cell r="C1517" t="str">
            <v>30001431</v>
          </cell>
          <cell r="D1517" t="str">
            <v>DDREC</v>
          </cell>
          <cell r="E1517" t="str">
            <v>2000-10-01</v>
          </cell>
          <cell r="F1517" t="str">
            <v>03DAL01734</v>
          </cell>
          <cell r="G1517">
            <v>480</v>
          </cell>
          <cell r="H1517" t="str">
            <v>MM</v>
          </cell>
          <cell r="I1517" t="str">
            <v>SL</v>
          </cell>
        </row>
        <row r="1518">
          <cell r="C1518" t="str">
            <v>30001432</v>
          </cell>
          <cell r="D1518" t="str">
            <v>DDREC</v>
          </cell>
          <cell r="E1518" t="str">
            <v>2000-10-01</v>
          </cell>
          <cell r="F1518" t="str">
            <v>03DAL01735</v>
          </cell>
          <cell r="G1518">
            <v>480</v>
          </cell>
          <cell r="H1518" t="str">
            <v>MM</v>
          </cell>
          <cell r="I1518" t="str">
            <v>SL</v>
          </cell>
        </row>
        <row r="1519">
          <cell r="C1519" t="str">
            <v>30001433</v>
          </cell>
          <cell r="D1519" t="str">
            <v>STDTI</v>
          </cell>
          <cell r="E1519" t="str">
            <v>2000-10-01</v>
          </cell>
          <cell r="F1519" t="str">
            <v>03TPA00301</v>
          </cell>
          <cell r="G1519">
            <v>480</v>
          </cell>
          <cell r="H1519" t="str">
            <v>MM</v>
          </cell>
          <cell r="I1519" t="str">
            <v>SL</v>
          </cell>
        </row>
        <row r="1520">
          <cell r="C1520" t="str">
            <v>30001434</v>
          </cell>
          <cell r="D1520" t="str">
            <v>STDTI</v>
          </cell>
          <cell r="E1520" t="str">
            <v>2000-10-01</v>
          </cell>
          <cell r="F1520" t="str">
            <v>03TPA00509</v>
          </cell>
          <cell r="G1520">
            <v>480</v>
          </cell>
          <cell r="H1520" t="str">
            <v>MM</v>
          </cell>
          <cell r="I1520" t="str">
            <v>SL</v>
          </cell>
        </row>
        <row r="1521">
          <cell r="C1521" t="str">
            <v>30001435</v>
          </cell>
          <cell r="D1521" t="str">
            <v>DDREC</v>
          </cell>
          <cell r="E1521" t="str">
            <v>2000-10-01</v>
          </cell>
          <cell r="F1521" t="str">
            <v>03TPA00701</v>
          </cell>
          <cell r="G1521">
            <v>480</v>
          </cell>
          <cell r="H1521" t="str">
            <v>MM</v>
          </cell>
          <cell r="I1521" t="str">
            <v>SL</v>
          </cell>
        </row>
        <row r="1522">
          <cell r="C1522" t="str">
            <v>30001436</v>
          </cell>
          <cell r="D1522" t="str">
            <v>STDTI</v>
          </cell>
          <cell r="E1522" t="str">
            <v>2000-10-01</v>
          </cell>
          <cell r="F1522" t="str">
            <v>03TPA00701</v>
          </cell>
          <cell r="G1522">
            <v>480</v>
          </cell>
          <cell r="H1522" t="str">
            <v>MM</v>
          </cell>
          <cell r="I1522" t="str">
            <v>SL</v>
          </cell>
        </row>
        <row r="1523">
          <cell r="C1523" t="str">
            <v>30001437</v>
          </cell>
          <cell r="D1523" t="str">
            <v>BLDG</v>
          </cell>
          <cell r="E1523" t="str">
            <v>2000-10-01</v>
          </cell>
          <cell r="F1523" t="str">
            <v>03DAL01732</v>
          </cell>
          <cell r="G1523">
            <v>480</v>
          </cell>
          <cell r="H1523" t="str">
            <v>MM</v>
          </cell>
          <cell r="I1523" t="str">
            <v>SL</v>
          </cell>
        </row>
        <row r="1524">
          <cell r="C1524" t="str">
            <v>30001438</v>
          </cell>
          <cell r="D1524" t="str">
            <v>BLDG</v>
          </cell>
          <cell r="E1524" t="str">
            <v>2000-10-31</v>
          </cell>
          <cell r="F1524" t="str">
            <v>03DAL01733</v>
          </cell>
          <cell r="G1524">
            <v>480</v>
          </cell>
          <cell r="H1524" t="str">
            <v>MM</v>
          </cell>
          <cell r="I1524" t="str">
            <v>SL</v>
          </cell>
        </row>
        <row r="1525">
          <cell r="C1525" t="str">
            <v>30001439</v>
          </cell>
          <cell r="D1525" t="str">
            <v>BLDG</v>
          </cell>
          <cell r="E1525" t="str">
            <v>2000-10-01</v>
          </cell>
          <cell r="F1525" t="str">
            <v>03DAL01734</v>
          </cell>
          <cell r="G1525">
            <v>480</v>
          </cell>
          <cell r="H1525" t="str">
            <v>MM</v>
          </cell>
          <cell r="I1525" t="str">
            <v>SL</v>
          </cell>
        </row>
        <row r="1526">
          <cell r="C1526" t="str">
            <v>30001440</v>
          </cell>
          <cell r="D1526" t="str">
            <v>BLDG</v>
          </cell>
          <cell r="E1526" t="str">
            <v>2000-10-01</v>
          </cell>
          <cell r="F1526" t="str">
            <v>03DAL01735</v>
          </cell>
          <cell r="G1526">
            <v>480</v>
          </cell>
          <cell r="H1526" t="str">
            <v>MM</v>
          </cell>
          <cell r="I1526" t="str">
            <v>SL</v>
          </cell>
        </row>
        <row r="1527">
          <cell r="C1527" t="str">
            <v>30001441</v>
          </cell>
          <cell r="D1527" t="str">
            <v>NRCXP</v>
          </cell>
          <cell r="E1527" t="str">
            <v>2000-10-17</v>
          </cell>
          <cell r="F1527" t="str">
            <v>03TPA00515</v>
          </cell>
          <cell r="G1527">
            <v>480</v>
          </cell>
          <cell r="H1527" t="str">
            <v>MM</v>
          </cell>
          <cell r="I1527" t="str">
            <v>SL</v>
          </cell>
        </row>
        <row r="1528">
          <cell r="C1528" t="str">
            <v>30001442</v>
          </cell>
          <cell r="D1528" t="str">
            <v>LSCOM</v>
          </cell>
          <cell r="E1528" t="str">
            <v>2000-12-01</v>
          </cell>
          <cell r="F1528" t="str">
            <v>03TPA00110</v>
          </cell>
          <cell r="G1528">
            <v>62</v>
          </cell>
          <cell r="H1528" t="str">
            <v>MM</v>
          </cell>
          <cell r="I1528" t="str">
            <v>SL</v>
          </cell>
        </row>
        <row r="1529">
          <cell r="C1529" t="str">
            <v>30001443</v>
          </cell>
          <cell r="D1529" t="str">
            <v>LSCOM</v>
          </cell>
          <cell r="E1529" t="str">
            <v>2000-12-01</v>
          </cell>
          <cell r="F1529" t="str">
            <v>03TPA00509</v>
          </cell>
          <cell r="G1529">
            <v>36</v>
          </cell>
          <cell r="H1529" t="str">
            <v>MM</v>
          </cell>
          <cell r="I1529" t="str">
            <v>SL</v>
          </cell>
        </row>
        <row r="1530">
          <cell r="C1530" t="str">
            <v>30001444</v>
          </cell>
          <cell r="D1530" t="str">
            <v>LSCOM</v>
          </cell>
          <cell r="E1530" t="str">
            <v>2000-11-01</v>
          </cell>
          <cell r="F1530" t="str">
            <v>03TPA00701</v>
          </cell>
          <cell r="G1530">
            <v>48</v>
          </cell>
          <cell r="H1530" t="str">
            <v>MM</v>
          </cell>
          <cell r="I1530" t="str">
            <v>SL</v>
          </cell>
        </row>
        <row r="1531">
          <cell r="C1531" t="str">
            <v>30001445</v>
          </cell>
          <cell r="D1531" t="str">
            <v>DDREC</v>
          </cell>
          <cell r="E1531" t="str">
            <v>2000-11-01</v>
          </cell>
          <cell r="F1531" t="str">
            <v>03ORL00106</v>
          </cell>
          <cell r="G1531">
            <v>480</v>
          </cell>
          <cell r="H1531" t="str">
            <v>MM</v>
          </cell>
          <cell r="I1531" t="str">
            <v>SL</v>
          </cell>
        </row>
        <row r="1532">
          <cell r="C1532" t="str">
            <v>30001446</v>
          </cell>
          <cell r="D1532" t="str">
            <v>STDTI</v>
          </cell>
          <cell r="E1532" t="str">
            <v>2000-11-01</v>
          </cell>
          <cell r="F1532" t="str">
            <v>03TPA00104</v>
          </cell>
          <cell r="G1532">
            <v>480</v>
          </cell>
          <cell r="H1532" t="str">
            <v>MM</v>
          </cell>
          <cell r="I1532" t="str">
            <v>SL</v>
          </cell>
        </row>
        <row r="1533">
          <cell r="C1533" t="str">
            <v>30001447</v>
          </cell>
          <cell r="D1533" t="str">
            <v>STDTI</v>
          </cell>
          <cell r="E1533" t="str">
            <v>2000-11-01</v>
          </cell>
          <cell r="F1533" t="str">
            <v>03TPA00110</v>
          </cell>
          <cell r="G1533">
            <v>480</v>
          </cell>
          <cell r="H1533" t="str">
            <v>MM</v>
          </cell>
          <cell r="I1533" t="str">
            <v>SL</v>
          </cell>
        </row>
        <row r="1534">
          <cell r="C1534" t="str">
            <v>30001448</v>
          </cell>
          <cell r="D1534" t="str">
            <v>STDTI</v>
          </cell>
          <cell r="E1534" t="str">
            <v>2000-11-01</v>
          </cell>
          <cell r="F1534" t="str">
            <v>03TPA00112</v>
          </cell>
          <cell r="G1534">
            <v>480</v>
          </cell>
          <cell r="H1534" t="str">
            <v>MM</v>
          </cell>
          <cell r="I1534" t="str">
            <v>SL</v>
          </cell>
        </row>
        <row r="1535">
          <cell r="C1535" t="str">
            <v>30001449</v>
          </cell>
          <cell r="D1535" t="str">
            <v>STDTI</v>
          </cell>
          <cell r="E1535" t="str">
            <v>2000-11-01</v>
          </cell>
          <cell r="F1535" t="str">
            <v>03TPA00301</v>
          </cell>
          <cell r="G1535">
            <v>480</v>
          </cell>
          <cell r="H1535" t="str">
            <v>MM</v>
          </cell>
          <cell r="I1535" t="str">
            <v>SL</v>
          </cell>
        </row>
        <row r="1536">
          <cell r="C1536" t="str">
            <v>30001450</v>
          </cell>
          <cell r="D1536" t="str">
            <v>STDTI</v>
          </cell>
          <cell r="E1536" t="str">
            <v>2000-11-01</v>
          </cell>
          <cell r="F1536" t="str">
            <v>03TPA00509</v>
          </cell>
          <cell r="G1536">
            <v>480</v>
          </cell>
          <cell r="H1536" t="str">
            <v>MM</v>
          </cell>
          <cell r="I1536" t="str">
            <v>SL</v>
          </cell>
        </row>
        <row r="1537">
          <cell r="C1537" t="str">
            <v>30001451</v>
          </cell>
          <cell r="D1537" t="str">
            <v>STDTI</v>
          </cell>
          <cell r="E1537" t="str">
            <v>2000-11-01</v>
          </cell>
          <cell r="F1537" t="str">
            <v>03TPA00515</v>
          </cell>
          <cell r="G1537">
            <v>480</v>
          </cell>
          <cell r="H1537" t="str">
            <v>MM</v>
          </cell>
          <cell r="I1537" t="str">
            <v>SL</v>
          </cell>
        </row>
        <row r="1538">
          <cell r="C1538" t="str">
            <v>30001452</v>
          </cell>
          <cell r="D1538" t="str">
            <v>STDTI</v>
          </cell>
          <cell r="E1538" t="str">
            <v>2000-11-01</v>
          </cell>
          <cell r="F1538" t="str">
            <v>03TPA01008</v>
          </cell>
          <cell r="G1538">
            <v>480</v>
          </cell>
          <cell r="H1538" t="str">
            <v>MM</v>
          </cell>
          <cell r="I1538" t="str">
            <v>SL</v>
          </cell>
        </row>
        <row r="1539">
          <cell r="C1539" t="str">
            <v>30001453</v>
          </cell>
          <cell r="D1539" t="str">
            <v>LAND</v>
          </cell>
          <cell r="E1539" t="str">
            <v>2000-11-30</v>
          </cell>
          <cell r="F1539" t="str">
            <v>03CIN01006</v>
          </cell>
          <cell r="G1539">
            <v>1</v>
          </cell>
          <cell r="H1539" t="str">
            <v>MM</v>
          </cell>
          <cell r="I1539" t="str">
            <v>SL</v>
          </cell>
        </row>
        <row r="1540">
          <cell r="C1540" t="str">
            <v>30001454</v>
          </cell>
          <cell r="D1540" t="str">
            <v>RCXEX</v>
          </cell>
          <cell r="E1540" t="str">
            <v>2000-11-30</v>
          </cell>
          <cell r="F1540" t="str">
            <v>03TPA00509</v>
          </cell>
          <cell r="G1540">
            <v>480</v>
          </cell>
          <cell r="H1540" t="str">
            <v>MM</v>
          </cell>
          <cell r="I1540" t="str">
            <v>SL</v>
          </cell>
        </row>
        <row r="1541">
          <cell r="C1541" t="str">
            <v>30001455</v>
          </cell>
          <cell r="D1541" t="str">
            <v>STDTI</v>
          </cell>
          <cell r="E1541" t="str">
            <v>2000-12-01</v>
          </cell>
          <cell r="F1541" t="str">
            <v>03BRC00301</v>
          </cell>
          <cell r="G1541">
            <v>480</v>
          </cell>
          <cell r="H1541" t="str">
            <v>MM</v>
          </cell>
          <cell r="I1541" t="str">
            <v>SL</v>
          </cell>
        </row>
        <row r="1542">
          <cell r="C1542" t="str">
            <v>30001456</v>
          </cell>
          <cell r="D1542" t="str">
            <v>OFTEL</v>
          </cell>
          <cell r="E1542" t="str">
            <v>2000-12-01</v>
          </cell>
          <cell r="F1542" t="str">
            <v>03DAL01707</v>
          </cell>
          <cell r="G1542">
            <v>120</v>
          </cell>
          <cell r="H1542" t="str">
            <v>HY</v>
          </cell>
          <cell r="I1542" t="str">
            <v>SL</v>
          </cell>
        </row>
        <row r="1543">
          <cell r="C1543" t="str">
            <v>30001457</v>
          </cell>
          <cell r="D1543" t="str">
            <v>OFTEL</v>
          </cell>
          <cell r="E1543" t="str">
            <v>2000-12-01</v>
          </cell>
          <cell r="F1543" t="str">
            <v>03DAL01708</v>
          </cell>
          <cell r="G1543">
            <v>120</v>
          </cell>
          <cell r="H1543" t="str">
            <v>HY</v>
          </cell>
          <cell r="I1543" t="str">
            <v>SL</v>
          </cell>
        </row>
        <row r="1544">
          <cell r="C1544" t="str">
            <v>30001458</v>
          </cell>
          <cell r="D1544" t="str">
            <v>OFTEL</v>
          </cell>
          <cell r="E1544" t="str">
            <v>2000-12-01</v>
          </cell>
          <cell r="F1544" t="str">
            <v>03DAL01713</v>
          </cell>
          <cell r="G1544">
            <v>120</v>
          </cell>
          <cell r="H1544" t="str">
            <v>HY</v>
          </cell>
          <cell r="I1544" t="str">
            <v>SL</v>
          </cell>
        </row>
        <row r="1545">
          <cell r="C1545" t="str">
            <v>30001459</v>
          </cell>
          <cell r="D1545" t="str">
            <v>OFTEL</v>
          </cell>
          <cell r="E1545" t="str">
            <v>2000-12-01</v>
          </cell>
          <cell r="F1545" t="str">
            <v>03DAL01732</v>
          </cell>
          <cell r="G1545">
            <v>120</v>
          </cell>
          <cell r="H1545" t="str">
            <v>HY</v>
          </cell>
          <cell r="I1545" t="str">
            <v>SL</v>
          </cell>
        </row>
        <row r="1546">
          <cell r="C1546" t="str">
            <v>30001460</v>
          </cell>
          <cell r="D1546" t="str">
            <v>OFTEL</v>
          </cell>
          <cell r="E1546" t="str">
            <v>2000-12-01</v>
          </cell>
          <cell r="F1546" t="str">
            <v>03DAL01733</v>
          </cell>
          <cell r="G1546">
            <v>120</v>
          </cell>
          <cell r="H1546" t="str">
            <v>HY</v>
          </cell>
          <cell r="I1546" t="str">
            <v>SL</v>
          </cell>
        </row>
        <row r="1547">
          <cell r="C1547" t="str">
            <v>30001461</v>
          </cell>
          <cell r="D1547" t="str">
            <v>OFTEL</v>
          </cell>
          <cell r="E1547" t="str">
            <v>2000-12-01</v>
          </cell>
          <cell r="F1547" t="str">
            <v>03DAL01734</v>
          </cell>
          <cell r="G1547">
            <v>120</v>
          </cell>
          <cell r="H1547" t="str">
            <v>HY</v>
          </cell>
          <cell r="I1547" t="str">
            <v>SL</v>
          </cell>
        </row>
        <row r="1548">
          <cell r="C1548" t="str">
            <v>30001462</v>
          </cell>
          <cell r="D1548" t="str">
            <v>OFTEL</v>
          </cell>
          <cell r="E1548" t="str">
            <v>2000-12-01</v>
          </cell>
          <cell r="F1548" t="str">
            <v>03DAL01735</v>
          </cell>
          <cell r="G1548">
            <v>120</v>
          </cell>
          <cell r="H1548" t="str">
            <v>HY</v>
          </cell>
          <cell r="I1548" t="str">
            <v>SL</v>
          </cell>
        </row>
        <row r="1549">
          <cell r="C1549" t="str">
            <v>30001463</v>
          </cell>
          <cell r="D1549" t="str">
            <v>DDREC</v>
          </cell>
          <cell r="E1549" t="str">
            <v>2000-12-01</v>
          </cell>
          <cell r="F1549" t="str">
            <v>03ORL00106</v>
          </cell>
          <cell r="G1549">
            <v>480</v>
          </cell>
          <cell r="H1549" t="str">
            <v>MM</v>
          </cell>
          <cell r="I1549" t="str">
            <v>SL</v>
          </cell>
        </row>
        <row r="1550">
          <cell r="C1550" t="str">
            <v>30001464</v>
          </cell>
          <cell r="D1550" t="str">
            <v>STDTI</v>
          </cell>
          <cell r="E1550" t="str">
            <v>2000-12-01</v>
          </cell>
          <cell r="F1550" t="str">
            <v>03TPA00104</v>
          </cell>
          <cell r="G1550">
            <v>480</v>
          </cell>
          <cell r="H1550" t="str">
            <v>MM</v>
          </cell>
          <cell r="I1550" t="str">
            <v>SL</v>
          </cell>
        </row>
        <row r="1551">
          <cell r="C1551" t="str">
            <v>30001465</v>
          </cell>
          <cell r="D1551" t="str">
            <v>STDTI</v>
          </cell>
          <cell r="E1551" t="str">
            <v>2000-12-01</v>
          </cell>
          <cell r="F1551" t="str">
            <v>03TPA00110</v>
          </cell>
          <cell r="G1551">
            <v>480</v>
          </cell>
          <cell r="H1551" t="str">
            <v>MM</v>
          </cell>
          <cell r="I1551" t="str">
            <v>SL</v>
          </cell>
        </row>
        <row r="1552">
          <cell r="C1552" t="str">
            <v>30001466</v>
          </cell>
          <cell r="D1552" t="str">
            <v>STDTI</v>
          </cell>
          <cell r="E1552" t="str">
            <v>2000-12-01</v>
          </cell>
          <cell r="F1552" t="str">
            <v>03TPA00112</v>
          </cell>
          <cell r="G1552">
            <v>480</v>
          </cell>
          <cell r="H1552" t="str">
            <v>MM</v>
          </cell>
          <cell r="I1552" t="str">
            <v>SL</v>
          </cell>
        </row>
        <row r="1553">
          <cell r="C1553" t="str">
            <v>30001467</v>
          </cell>
          <cell r="D1553" t="str">
            <v>STDTI</v>
          </cell>
          <cell r="E1553" t="str">
            <v>2000-12-01</v>
          </cell>
          <cell r="F1553" t="str">
            <v>03TPA00301</v>
          </cell>
          <cell r="G1553">
            <v>480</v>
          </cell>
          <cell r="H1553" t="str">
            <v>MM</v>
          </cell>
          <cell r="I1553" t="str">
            <v>SL</v>
          </cell>
        </row>
        <row r="1554">
          <cell r="C1554" t="str">
            <v>30001468</v>
          </cell>
          <cell r="D1554" t="str">
            <v>STDTI</v>
          </cell>
          <cell r="E1554" t="str">
            <v>2000-12-01</v>
          </cell>
          <cell r="F1554" t="str">
            <v>03TPA00509</v>
          </cell>
          <cell r="G1554">
            <v>480</v>
          </cell>
          <cell r="H1554" t="str">
            <v>MM</v>
          </cell>
          <cell r="I1554" t="str">
            <v>SL</v>
          </cell>
        </row>
        <row r="1555">
          <cell r="C1555" t="str">
            <v>30001469</v>
          </cell>
          <cell r="D1555" t="str">
            <v>DDREC</v>
          </cell>
          <cell r="E1555" t="str">
            <v>2000-12-01</v>
          </cell>
          <cell r="F1555" t="str">
            <v>03TPA00510</v>
          </cell>
          <cell r="G1555">
            <v>480</v>
          </cell>
          <cell r="H1555" t="str">
            <v>MM</v>
          </cell>
          <cell r="I1555" t="str">
            <v>SL</v>
          </cell>
        </row>
        <row r="1556">
          <cell r="C1556" t="str">
            <v>30001470</v>
          </cell>
          <cell r="D1556" t="str">
            <v>STDTI</v>
          </cell>
          <cell r="E1556" t="str">
            <v>2000-12-01</v>
          </cell>
          <cell r="F1556" t="str">
            <v>03TPA00701</v>
          </cell>
          <cell r="G1556">
            <v>480</v>
          </cell>
          <cell r="H1556" t="str">
            <v>MM</v>
          </cell>
          <cell r="I1556" t="str">
            <v>SL</v>
          </cell>
        </row>
        <row r="1557">
          <cell r="C1557" t="str">
            <v>30001471</v>
          </cell>
          <cell r="D1557" t="str">
            <v>STDTI</v>
          </cell>
          <cell r="E1557" t="str">
            <v>2000-12-01</v>
          </cell>
          <cell r="F1557" t="str">
            <v>03TPA00801</v>
          </cell>
          <cell r="G1557">
            <v>480</v>
          </cell>
          <cell r="H1557" t="str">
            <v>MM</v>
          </cell>
          <cell r="I1557" t="str">
            <v>SL</v>
          </cell>
        </row>
        <row r="1558">
          <cell r="C1558" t="str">
            <v>30001472</v>
          </cell>
          <cell r="D1558" t="str">
            <v>DDREC</v>
          </cell>
          <cell r="E1558" t="str">
            <v>2000-12-01</v>
          </cell>
          <cell r="F1558" t="str">
            <v>03TPA01008</v>
          </cell>
          <cell r="G1558">
            <v>480</v>
          </cell>
          <cell r="H1558" t="str">
            <v>MM</v>
          </cell>
          <cell r="I1558" t="str">
            <v>SL</v>
          </cell>
        </row>
        <row r="1559">
          <cell r="C1559" t="str">
            <v>30001473</v>
          </cell>
          <cell r="D1559" t="str">
            <v>BLDG</v>
          </cell>
          <cell r="E1559" t="str">
            <v>2000-12-01</v>
          </cell>
          <cell r="F1559" t="str">
            <v>03CIN01005</v>
          </cell>
          <cell r="G1559">
            <v>480</v>
          </cell>
          <cell r="H1559" t="str">
            <v>MM</v>
          </cell>
          <cell r="I1559" t="str">
            <v>SL</v>
          </cell>
        </row>
        <row r="1560">
          <cell r="C1560" t="str">
            <v>30001474</v>
          </cell>
          <cell r="D1560" t="str">
            <v>LSCOM</v>
          </cell>
          <cell r="E1560" t="str">
            <v>2001-02-01</v>
          </cell>
          <cell r="F1560" t="str">
            <v>03TPA00509</v>
          </cell>
          <cell r="G1560">
            <v>60</v>
          </cell>
          <cell r="H1560" t="str">
            <v>MM</v>
          </cell>
          <cell r="I1560" t="str">
            <v>SL</v>
          </cell>
        </row>
        <row r="1561">
          <cell r="C1561" t="str">
            <v>30001475</v>
          </cell>
          <cell r="D1561" t="str">
            <v>LAND</v>
          </cell>
          <cell r="E1561" t="str">
            <v>2000-12-31</v>
          </cell>
          <cell r="F1561" t="str">
            <v>03CIN01003</v>
          </cell>
          <cell r="G1561">
            <v>1</v>
          </cell>
          <cell r="H1561" t="str">
            <v>MM</v>
          </cell>
          <cell r="I1561" t="str">
            <v>SL</v>
          </cell>
        </row>
        <row r="1562">
          <cell r="C1562" t="str">
            <v>30001476</v>
          </cell>
          <cell r="D1562" t="str">
            <v>BLDG</v>
          </cell>
          <cell r="E1562" t="str">
            <v>2000-12-31</v>
          </cell>
          <cell r="F1562" t="str">
            <v>03CIN01003</v>
          </cell>
          <cell r="G1562">
            <v>480</v>
          </cell>
          <cell r="H1562" t="str">
            <v>MM</v>
          </cell>
          <cell r="I1562" t="str">
            <v>SL</v>
          </cell>
        </row>
        <row r="1563">
          <cell r="C1563" t="str">
            <v>30001477</v>
          </cell>
          <cell r="D1563" t="str">
            <v>STDTI</v>
          </cell>
          <cell r="E1563" t="str">
            <v>2000-12-31</v>
          </cell>
          <cell r="F1563" t="str">
            <v>03CIN01003</v>
          </cell>
          <cell r="G1563">
            <v>480</v>
          </cell>
          <cell r="H1563" t="str">
            <v>MM</v>
          </cell>
          <cell r="I1563" t="str">
            <v>SL</v>
          </cell>
        </row>
        <row r="1564">
          <cell r="C1564" t="str">
            <v>30001478</v>
          </cell>
          <cell r="D1564" t="str">
            <v>LAND</v>
          </cell>
          <cell r="E1564" t="str">
            <v>2000-12-31</v>
          </cell>
          <cell r="F1564" t="str">
            <v>03CIN01005</v>
          </cell>
          <cell r="G1564">
            <v>1</v>
          </cell>
          <cell r="H1564" t="str">
            <v>MM</v>
          </cell>
          <cell r="I1564" t="str">
            <v>SL</v>
          </cell>
        </row>
        <row r="1565">
          <cell r="C1565" t="str">
            <v>30001479</v>
          </cell>
          <cell r="D1565" t="str">
            <v>BLDG</v>
          </cell>
          <cell r="E1565" t="str">
            <v>2000-12-31</v>
          </cell>
          <cell r="F1565" t="str">
            <v>03CIN01005</v>
          </cell>
          <cell r="G1565">
            <v>480</v>
          </cell>
          <cell r="H1565" t="str">
            <v>MM</v>
          </cell>
          <cell r="I1565" t="str">
            <v>SL</v>
          </cell>
        </row>
        <row r="1566">
          <cell r="C1566" t="str">
            <v>30001480</v>
          </cell>
          <cell r="D1566" t="str">
            <v>STDTI</v>
          </cell>
          <cell r="E1566" t="str">
            <v>2000-12-31</v>
          </cell>
          <cell r="F1566" t="str">
            <v>03CIN01005</v>
          </cell>
          <cell r="G1566">
            <v>480</v>
          </cell>
          <cell r="H1566" t="str">
            <v>MM</v>
          </cell>
          <cell r="I1566" t="str">
            <v>SL</v>
          </cell>
        </row>
        <row r="1567">
          <cell r="C1567" t="str">
            <v>30001481</v>
          </cell>
          <cell r="D1567" t="str">
            <v>OFTEL</v>
          </cell>
          <cell r="E1567" t="str">
            <v>2000-12-01</v>
          </cell>
          <cell r="F1567" t="str">
            <v>03DAL99901</v>
          </cell>
          <cell r="G1567">
            <v>120</v>
          </cell>
          <cell r="H1567" t="str">
            <v>MQ</v>
          </cell>
          <cell r="I1567" t="str">
            <v>SL</v>
          </cell>
        </row>
        <row r="1568">
          <cell r="C1568" t="str">
            <v>30001482</v>
          </cell>
          <cell r="D1568" t="str">
            <v>RCXEX</v>
          </cell>
          <cell r="E1568" t="str">
            <v>2000-12-08</v>
          </cell>
          <cell r="F1568" t="str">
            <v>03TPA00111</v>
          </cell>
          <cell r="G1568">
            <v>480</v>
          </cell>
          <cell r="H1568" t="str">
            <v>MM</v>
          </cell>
          <cell r="I1568" t="str">
            <v>SL</v>
          </cell>
        </row>
        <row r="1569">
          <cell r="C1569" t="str">
            <v>30001483</v>
          </cell>
          <cell r="D1569" t="str">
            <v>RCXEX</v>
          </cell>
          <cell r="E1569" t="str">
            <v>2000-12-27</v>
          </cell>
          <cell r="F1569" t="str">
            <v>03TPA00111</v>
          </cell>
          <cell r="G1569">
            <v>480</v>
          </cell>
          <cell r="H1569" t="str">
            <v>MM</v>
          </cell>
          <cell r="I1569" t="str">
            <v>SL</v>
          </cell>
        </row>
        <row r="1570">
          <cell r="C1570" t="str">
            <v>30001484</v>
          </cell>
          <cell r="D1570" t="str">
            <v>LSCOM</v>
          </cell>
          <cell r="E1570" t="str">
            <v>2001-02-01</v>
          </cell>
          <cell r="F1570" t="str">
            <v>03TPA00112</v>
          </cell>
          <cell r="G1570">
            <v>61</v>
          </cell>
          <cell r="H1570" t="str">
            <v>MM</v>
          </cell>
          <cell r="I1570" t="str">
            <v>SL</v>
          </cell>
        </row>
        <row r="1571">
          <cell r="C1571" t="str">
            <v>30001485</v>
          </cell>
          <cell r="D1571" t="str">
            <v>LSCOM</v>
          </cell>
          <cell r="E1571" t="str">
            <v>2001-03-01</v>
          </cell>
          <cell r="F1571" t="str">
            <v>03TPA00509</v>
          </cell>
          <cell r="G1571">
            <v>60</v>
          </cell>
          <cell r="H1571" t="str">
            <v>MM</v>
          </cell>
          <cell r="I1571" t="str">
            <v>SL</v>
          </cell>
        </row>
        <row r="1572">
          <cell r="C1572" t="str">
            <v>30001486</v>
          </cell>
          <cell r="D1572" t="str">
            <v>LSCOM</v>
          </cell>
          <cell r="E1572" t="str">
            <v>2001-01-01</v>
          </cell>
          <cell r="F1572" t="str">
            <v>03TPA00701</v>
          </cell>
          <cell r="G1572">
            <v>60</v>
          </cell>
          <cell r="H1572" t="str">
            <v>MM</v>
          </cell>
          <cell r="I1572" t="str">
            <v>SL</v>
          </cell>
        </row>
        <row r="1573">
          <cell r="C1573" t="str">
            <v>30001487</v>
          </cell>
          <cell r="D1573" t="str">
            <v>STDTI</v>
          </cell>
          <cell r="E1573" t="str">
            <v>2001-01-01</v>
          </cell>
          <cell r="F1573" t="str">
            <v>03BRC00301</v>
          </cell>
          <cell r="G1573">
            <v>480</v>
          </cell>
          <cell r="H1573" t="str">
            <v>MM</v>
          </cell>
          <cell r="I1573" t="str">
            <v>SL</v>
          </cell>
        </row>
        <row r="1574">
          <cell r="C1574" t="str">
            <v>30001488</v>
          </cell>
          <cell r="D1574" t="str">
            <v>STDTI</v>
          </cell>
          <cell r="E1574" t="str">
            <v>2001-01-01</v>
          </cell>
          <cell r="F1574" t="str">
            <v>03TPA00104</v>
          </cell>
          <cell r="G1574">
            <v>480</v>
          </cell>
          <cell r="H1574" t="str">
            <v>MM</v>
          </cell>
          <cell r="I1574" t="str">
            <v>SL</v>
          </cell>
        </row>
        <row r="1575">
          <cell r="C1575" t="str">
            <v>30001489</v>
          </cell>
          <cell r="D1575" t="str">
            <v>STDTI</v>
          </cell>
          <cell r="E1575" t="str">
            <v>2001-01-01</v>
          </cell>
          <cell r="F1575" t="str">
            <v>03TPA00110</v>
          </cell>
          <cell r="G1575">
            <v>480</v>
          </cell>
          <cell r="H1575" t="str">
            <v>MM</v>
          </cell>
          <cell r="I1575" t="str">
            <v>SL</v>
          </cell>
        </row>
        <row r="1576">
          <cell r="C1576" t="str">
            <v>30001490</v>
          </cell>
          <cell r="D1576" t="str">
            <v>STDTI</v>
          </cell>
          <cell r="E1576" t="str">
            <v>2001-01-01</v>
          </cell>
          <cell r="F1576" t="str">
            <v>03TPA00112</v>
          </cell>
          <cell r="G1576">
            <v>480</v>
          </cell>
          <cell r="H1576" t="str">
            <v>MM</v>
          </cell>
          <cell r="I1576" t="str">
            <v>SL</v>
          </cell>
        </row>
        <row r="1577">
          <cell r="C1577" t="str">
            <v>30001491</v>
          </cell>
          <cell r="D1577" t="str">
            <v>STDTI</v>
          </cell>
          <cell r="E1577" t="str">
            <v>2001-01-01</v>
          </cell>
          <cell r="F1577" t="str">
            <v>03TPA00509</v>
          </cell>
          <cell r="G1577">
            <v>480</v>
          </cell>
          <cell r="H1577" t="str">
            <v>MM</v>
          </cell>
          <cell r="I1577" t="str">
            <v>SL</v>
          </cell>
        </row>
        <row r="1578">
          <cell r="C1578" t="str">
            <v>30001492</v>
          </cell>
          <cell r="D1578" t="str">
            <v>TXONL</v>
          </cell>
          <cell r="E1578" t="str">
            <v>2000-05-31</v>
          </cell>
          <cell r="F1578" t="str">
            <v>03TPA00104</v>
          </cell>
          <cell r="G1578">
            <v>120</v>
          </cell>
          <cell r="H1578" t="str">
            <v>MQ</v>
          </cell>
          <cell r="I1578" t="str">
            <v>SL</v>
          </cell>
        </row>
        <row r="1579">
          <cell r="C1579" t="str">
            <v>30001493</v>
          </cell>
          <cell r="D1579" t="str">
            <v>TXONL</v>
          </cell>
          <cell r="E1579" t="str">
            <v>2000-05-31</v>
          </cell>
          <cell r="F1579" t="str">
            <v>03TPA00104</v>
          </cell>
          <cell r="G1579">
            <v>480</v>
          </cell>
          <cell r="H1579" t="str">
            <v>MM</v>
          </cell>
          <cell r="I1579" t="str">
            <v>SL</v>
          </cell>
        </row>
        <row r="1580">
          <cell r="C1580" t="str">
            <v>30001494</v>
          </cell>
          <cell r="D1580" t="str">
            <v>TXONL</v>
          </cell>
          <cell r="E1580" t="str">
            <v>2000-05-31</v>
          </cell>
          <cell r="F1580" t="str">
            <v>03TPA00301</v>
          </cell>
          <cell r="G1580">
            <v>120</v>
          </cell>
          <cell r="H1580" t="str">
            <v>MQ</v>
          </cell>
          <cell r="I1580" t="str">
            <v>SL</v>
          </cell>
        </row>
        <row r="1581">
          <cell r="C1581" t="str">
            <v>30001495</v>
          </cell>
          <cell r="D1581" t="str">
            <v>TXONL</v>
          </cell>
          <cell r="E1581" t="str">
            <v>2000-05-31</v>
          </cell>
          <cell r="F1581" t="str">
            <v>03TPA00301</v>
          </cell>
          <cell r="G1581">
            <v>480</v>
          </cell>
          <cell r="H1581" t="str">
            <v>MM</v>
          </cell>
          <cell r="I1581" t="str">
            <v>SL</v>
          </cell>
        </row>
        <row r="1582">
          <cell r="C1582" t="str">
            <v>30001496</v>
          </cell>
          <cell r="D1582" t="str">
            <v>TXONL</v>
          </cell>
          <cell r="E1582" t="str">
            <v>2000-05-31</v>
          </cell>
          <cell r="F1582" t="str">
            <v>03TPA00509</v>
          </cell>
          <cell r="G1582">
            <v>120</v>
          </cell>
          <cell r="H1582" t="str">
            <v>MQ</v>
          </cell>
          <cell r="I1582" t="str">
            <v>SL</v>
          </cell>
        </row>
        <row r="1583">
          <cell r="C1583" t="str">
            <v>30001497</v>
          </cell>
          <cell r="D1583" t="str">
            <v>TXONL</v>
          </cell>
          <cell r="E1583" t="str">
            <v>2000-05-31</v>
          </cell>
          <cell r="F1583" t="str">
            <v>03TPA00509</v>
          </cell>
          <cell r="G1583">
            <v>480</v>
          </cell>
          <cell r="H1583" t="str">
            <v>MM</v>
          </cell>
          <cell r="I1583" t="str">
            <v>SL</v>
          </cell>
        </row>
        <row r="1584">
          <cell r="C1584" t="str">
            <v>30001498</v>
          </cell>
          <cell r="D1584" t="str">
            <v>TXONL</v>
          </cell>
          <cell r="E1584" t="str">
            <v>2000-02-28</v>
          </cell>
          <cell r="F1584" t="str">
            <v>03TPA00110</v>
          </cell>
          <cell r="G1584">
            <v>120</v>
          </cell>
          <cell r="H1584" t="str">
            <v>MQ</v>
          </cell>
          <cell r="I1584" t="str">
            <v>SL</v>
          </cell>
        </row>
        <row r="1585">
          <cell r="C1585" t="str">
            <v>30001499</v>
          </cell>
          <cell r="D1585" t="str">
            <v>TXONL</v>
          </cell>
          <cell r="E1585" t="str">
            <v>2000-02-28</v>
          </cell>
          <cell r="F1585" t="str">
            <v>03TPA00110</v>
          </cell>
          <cell r="G1585">
            <v>480</v>
          </cell>
          <cell r="H1585" t="str">
            <v>MM</v>
          </cell>
          <cell r="I1585" t="str">
            <v>SL</v>
          </cell>
        </row>
        <row r="1586">
          <cell r="C1586" t="str">
            <v>30001500</v>
          </cell>
          <cell r="D1586" t="str">
            <v>TXONL</v>
          </cell>
          <cell r="E1586" t="str">
            <v>2000-02-28</v>
          </cell>
          <cell r="F1586" t="str">
            <v>03TPA01008</v>
          </cell>
          <cell r="G1586">
            <v>120</v>
          </cell>
          <cell r="H1586" t="str">
            <v>MQ</v>
          </cell>
          <cell r="I1586" t="str">
            <v>SL</v>
          </cell>
        </row>
        <row r="1587">
          <cell r="C1587" t="str">
            <v>30001501</v>
          </cell>
          <cell r="D1587" t="str">
            <v>TXONL</v>
          </cell>
          <cell r="E1587" t="str">
            <v>2000-02-28</v>
          </cell>
          <cell r="F1587" t="str">
            <v>03TPA01008</v>
          </cell>
          <cell r="G1587">
            <v>480</v>
          </cell>
          <cell r="H1587" t="str">
            <v>MM</v>
          </cell>
          <cell r="I1587" t="str">
            <v>SL</v>
          </cell>
        </row>
        <row r="1588">
          <cell r="C1588" t="str">
            <v>30001502</v>
          </cell>
          <cell r="D1588" t="str">
            <v>TXONL</v>
          </cell>
          <cell r="E1588" t="str">
            <v>2000-09-30</v>
          </cell>
          <cell r="F1588" t="str">
            <v>03TPA00110</v>
          </cell>
          <cell r="G1588">
            <v>480</v>
          </cell>
          <cell r="H1588" t="str">
            <v>MM</v>
          </cell>
          <cell r="I1588" t="str">
            <v>SL</v>
          </cell>
        </row>
        <row r="1589">
          <cell r="C1589" t="str">
            <v>30001503</v>
          </cell>
          <cell r="D1589" t="str">
            <v>TXONL</v>
          </cell>
          <cell r="E1589" t="str">
            <v>2000-09-30</v>
          </cell>
          <cell r="F1589" t="str">
            <v>03TPA00110</v>
          </cell>
          <cell r="G1589">
            <v>120</v>
          </cell>
          <cell r="H1589" t="str">
            <v>MQ</v>
          </cell>
          <cell r="I1589" t="str">
            <v>SL</v>
          </cell>
        </row>
        <row r="1590">
          <cell r="C1590" t="str">
            <v>30001504</v>
          </cell>
          <cell r="D1590" t="str">
            <v>TXONL</v>
          </cell>
          <cell r="E1590" t="str">
            <v>2000-10-31</v>
          </cell>
          <cell r="G1590">
            <v>240</v>
          </cell>
          <cell r="H1590" t="str">
            <v>MQ</v>
          </cell>
          <cell r="I1590" t="str">
            <v>SL</v>
          </cell>
        </row>
        <row r="1591">
          <cell r="C1591" t="str">
            <v>30001505</v>
          </cell>
          <cell r="D1591" t="str">
            <v>BLDG</v>
          </cell>
          <cell r="E1591" t="str">
            <v>2000-07-01</v>
          </cell>
          <cell r="F1591" t="str">
            <v>03CIN01005</v>
          </cell>
          <cell r="G1591">
            <v>480</v>
          </cell>
          <cell r="H1591" t="str">
            <v>MM</v>
          </cell>
          <cell r="I1591" t="str">
            <v>SL</v>
          </cell>
        </row>
        <row r="1592">
          <cell r="C1592" t="str">
            <v>30001506</v>
          </cell>
          <cell r="D1592" t="str">
            <v>BLDG</v>
          </cell>
          <cell r="E1592" t="str">
            <v>2000-07-01</v>
          </cell>
          <cell r="F1592" t="str">
            <v>03CIN01006</v>
          </cell>
          <cell r="G1592">
            <v>480</v>
          </cell>
          <cell r="H1592" t="str">
            <v>MM</v>
          </cell>
          <cell r="I1592" t="str">
            <v>SL</v>
          </cell>
        </row>
        <row r="1593">
          <cell r="C1593" t="str">
            <v>30001507</v>
          </cell>
          <cell r="D1593" t="str">
            <v>BLDG</v>
          </cell>
          <cell r="E1593" t="str">
            <v>2000-05-01</v>
          </cell>
          <cell r="F1593" t="str">
            <v>03DAL01732</v>
          </cell>
          <cell r="G1593">
            <v>480</v>
          </cell>
          <cell r="H1593" t="str">
            <v>MM</v>
          </cell>
          <cell r="I1593" t="str">
            <v>SL</v>
          </cell>
        </row>
        <row r="1594">
          <cell r="C1594" t="str">
            <v>30001508</v>
          </cell>
          <cell r="D1594" t="str">
            <v>BLDG</v>
          </cell>
          <cell r="E1594" t="str">
            <v>2000-05-01</v>
          </cell>
          <cell r="F1594" t="str">
            <v>03DAL01732</v>
          </cell>
          <cell r="G1594">
            <v>444</v>
          </cell>
          <cell r="H1594" t="str">
            <v>AM</v>
          </cell>
          <cell r="I1594" t="str">
            <v>SL</v>
          </cell>
        </row>
        <row r="1595">
          <cell r="C1595" t="str">
            <v>30001509</v>
          </cell>
          <cell r="D1595" t="str">
            <v>BLDG</v>
          </cell>
          <cell r="E1595" t="str">
            <v>2000-05-01</v>
          </cell>
          <cell r="F1595" t="str">
            <v>03DAL01732</v>
          </cell>
          <cell r="G1595">
            <v>269</v>
          </cell>
          <cell r="H1595" t="str">
            <v>AM</v>
          </cell>
          <cell r="I1595" t="str">
            <v>SL</v>
          </cell>
        </row>
        <row r="1596">
          <cell r="C1596" t="str">
            <v>30001510</v>
          </cell>
          <cell r="D1596" t="str">
            <v>BLDG</v>
          </cell>
          <cell r="E1596" t="str">
            <v>2000-05-01</v>
          </cell>
          <cell r="F1596" t="str">
            <v>03DAL01732</v>
          </cell>
          <cell r="G1596">
            <v>269</v>
          </cell>
          <cell r="H1596" t="str">
            <v>AM</v>
          </cell>
          <cell r="I1596" t="str">
            <v>SL</v>
          </cell>
        </row>
        <row r="1597">
          <cell r="C1597" t="str">
            <v>30001511</v>
          </cell>
          <cell r="D1597" t="str">
            <v>LAND</v>
          </cell>
          <cell r="E1597" t="str">
            <v>2000-05-01</v>
          </cell>
          <cell r="F1597" t="str">
            <v>03DAL01732</v>
          </cell>
          <cell r="G1597">
            <v>1</v>
          </cell>
          <cell r="H1597" t="str">
            <v>MM</v>
          </cell>
          <cell r="I1597" t="str">
            <v>SL</v>
          </cell>
        </row>
        <row r="1598">
          <cell r="C1598" t="str">
            <v>30001512</v>
          </cell>
          <cell r="D1598" t="str">
            <v>LAND</v>
          </cell>
          <cell r="E1598" t="str">
            <v>2000-05-01</v>
          </cell>
          <cell r="F1598" t="str">
            <v>03DAL01732</v>
          </cell>
          <cell r="G1598">
            <v>1</v>
          </cell>
          <cell r="H1598" t="str">
            <v>MM</v>
          </cell>
          <cell r="I1598" t="str">
            <v>SL</v>
          </cell>
        </row>
        <row r="1599">
          <cell r="C1599" t="str">
            <v>30001513</v>
          </cell>
          <cell r="D1599" t="str">
            <v>BLDG</v>
          </cell>
          <cell r="E1599" t="str">
            <v>2000-06-20</v>
          </cell>
          <cell r="F1599" t="str">
            <v>03DAL01713</v>
          </cell>
          <cell r="G1599">
            <v>269</v>
          </cell>
          <cell r="H1599" t="str">
            <v>AM</v>
          </cell>
          <cell r="I1599" t="str">
            <v>SL</v>
          </cell>
        </row>
        <row r="1600">
          <cell r="C1600" t="str">
            <v>30001514</v>
          </cell>
          <cell r="D1600" t="str">
            <v>BLDG</v>
          </cell>
          <cell r="E1600" t="str">
            <v>2000-06-20</v>
          </cell>
          <cell r="F1600" t="str">
            <v>03DAL01713</v>
          </cell>
          <cell r="G1600">
            <v>444</v>
          </cell>
          <cell r="H1600" t="str">
            <v>AM</v>
          </cell>
          <cell r="I1600" t="str">
            <v>SL</v>
          </cell>
        </row>
        <row r="1601">
          <cell r="C1601" t="str">
            <v>30001515</v>
          </cell>
          <cell r="D1601" t="str">
            <v>LAND</v>
          </cell>
          <cell r="E1601" t="str">
            <v>2000-06-20</v>
          </cell>
          <cell r="F1601" t="str">
            <v>03DAL01713</v>
          </cell>
          <cell r="G1601">
            <v>1</v>
          </cell>
          <cell r="H1601" t="str">
            <v>MM</v>
          </cell>
          <cell r="I1601" t="str">
            <v>SL</v>
          </cell>
        </row>
        <row r="1602">
          <cell r="C1602" t="str">
            <v>30001516</v>
          </cell>
          <cell r="D1602" t="str">
            <v>LAND</v>
          </cell>
          <cell r="E1602" t="str">
            <v>2000-06-20</v>
          </cell>
          <cell r="F1602" t="str">
            <v>03DAL01713</v>
          </cell>
          <cell r="G1602">
            <v>1</v>
          </cell>
          <cell r="H1602" t="str">
            <v>MM</v>
          </cell>
          <cell r="I1602" t="str">
            <v>SL</v>
          </cell>
        </row>
        <row r="1603">
          <cell r="C1603" t="str">
            <v>30001517</v>
          </cell>
          <cell r="D1603" t="str">
            <v>BLDG</v>
          </cell>
          <cell r="E1603" t="str">
            <v>2000-05-01</v>
          </cell>
          <cell r="F1603" t="str">
            <v>03DAL01733</v>
          </cell>
          <cell r="G1603">
            <v>255</v>
          </cell>
          <cell r="H1603" t="str">
            <v>AM</v>
          </cell>
          <cell r="I1603" t="str">
            <v>SL</v>
          </cell>
        </row>
        <row r="1604">
          <cell r="C1604" t="str">
            <v>30001518</v>
          </cell>
          <cell r="D1604" t="str">
            <v>BLDG</v>
          </cell>
          <cell r="E1604" t="str">
            <v>2000-05-01</v>
          </cell>
          <cell r="F1604" t="str">
            <v>03DAL01733</v>
          </cell>
          <cell r="G1604">
            <v>450</v>
          </cell>
          <cell r="H1604" t="str">
            <v>AM</v>
          </cell>
          <cell r="I1604" t="str">
            <v>SL</v>
          </cell>
        </row>
        <row r="1605">
          <cell r="C1605" t="str">
            <v>30001519</v>
          </cell>
          <cell r="D1605" t="str">
            <v>LAND</v>
          </cell>
          <cell r="E1605" t="str">
            <v>2000-05-01</v>
          </cell>
          <cell r="F1605" t="str">
            <v>03DAL01733</v>
          </cell>
          <cell r="G1605">
            <v>1</v>
          </cell>
          <cell r="H1605" t="str">
            <v>MM</v>
          </cell>
          <cell r="I1605" t="str">
            <v>SL</v>
          </cell>
        </row>
        <row r="1606">
          <cell r="C1606" t="str">
            <v>30001520</v>
          </cell>
          <cell r="D1606" t="str">
            <v>LAND</v>
          </cell>
          <cell r="E1606" t="str">
            <v>2000-05-01</v>
          </cell>
          <cell r="F1606" t="str">
            <v>03DAL01733</v>
          </cell>
          <cell r="G1606">
            <v>1</v>
          </cell>
          <cell r="H1606" t="str">
            <v>MM</v>
          </cell>
          <cell r="I1606" t="str">
            <v>SL</v>
          </cell>
        </row>
        <row r="1607">
          <cell r="C1607" t="str">
            <v>30001521</v>
          </cell>
          <cell r="D1607" t="str">
            <v>BLDG</v>
          </cell>
          <cell r="E1607" t="str">
            <v>2000-05-01</v>
          </cell>
          <cell r="F1607" t="str">
            <v>03DAL01734</v>
          </cell>
          <cell r="G1607">
            <v>255</v>
          </cell>
          <cell r="H1607" t="str">
            <v>AM</v>
          </cell>
          <cell r="I1607" t="str">
            <v>SL</v>
          </cell>
        </row>
        <row r="1608">
          <cell r="C1608" t="str">
            <v>30001522</v>
          </cell>
          <cell r="D1608" t="str">
            <v>BLDG</v>
          </cell>
          <cell r="E1608" t="str">
            <v>2000-05-01</v>
          </cell>
          <cell r="F1608" t="str">
            <v>03DAL01734</v>
          </cell>
          <cell r="G1608">
            <v>450</v>
          </cell>
          <cell r="H1608" t="str">
            <v>AM</v>
          </cell>
          <cell r="I1608" t="str">
            <v>SL</v>
          </cell>
        </row>
        <row r="1609">
          <cell r="C1609" t="str">
            <v>30001523</v>
          </cell>
          <cell r="D1609" t="str">
            <v>LAND</v>
          </cell>
          <cell r="E1609" t="str">
            <v>2000-05-01</v>
          </cell>
          <cell r="F1609" t="str">
            <v>03DAL01734</v>
          </cell>
          <cell r="G1609">
            <v>1</v>
          </cell>
          <cell r="H1609" t="str">
            <v>MM</v>
          </cell>
          <cell r="I1609" t="str">
            <v>SL</v>
          </cell>
        </row>
        <row r="1610">
          <cell r="C1610" t="str">
            <v>30001524</v>
          </cell>
          <cell r="D1610" t="str">
            <v>LAND</v>
          </cell>
          <cell r="E1610" t="str">
            <v>2000-05-01</v>
          </cell>
          <cell r="F1610" t="str">
            <v>03DAL01734</v>
          </cell>
          <cell r="G1610">
            <v>1</v>
          </cell>
          <cell r="H1610" t="str">
            <v>MM</v>
          </cell>
          <cell r="I1610" t="str">
            <v>SL</v>
          </cell>
        </row>
        <row r="1611">
          <cell r="C1611" t="str">
            <v>30001525</v>
          </cell>
          <cell r="D1611" t="str">
            <v>BLDG</v>
          </cell>
          <cell r="E1611" t="str">
            <v>2000-05-01</v>
          </cell>
          <cell r="F1611" t="str">
            <v>03DAL01735</v>
          </cell>
          <cell r="G1611">
            <v>255</v>
          </cell>
          <cell r="H1611" t="str">
            <v>AM</v>
          </cell>
          <cell r="I1611" t="str">
            <v>SL</v>
          </cell>
        </row>
        <row r="1612">
          <cell r="C1612" t="str">
            <v>30001526</v>
          </cell>
          <cell r="D1612" t="str">
            <v>BLDG</v>
          </cell>
          <cell r="E1612" t="str">
            <v>2000-05-01</v>
          </cell>
          <cell r="F1612" t="str">
            <v>03DAL01735</v>
          </cell>
          <cell r="G1612">
            <v>450</v>
          </cell>
          <cell r="H1612" t="str">
            <v>AM</v>
          </cell>
          <cell r="I1612" t="str">
            <v>SL</v>
          </cell>
        </row>
        <row r="1613">
          <cell r="C1613" t="str">
            <v>30001527</v>
          </cell>
          <cell r="D1613" t="str">
            <v>LAND</v>
          </cell>
          <cell r="E1613" t="str">
            <v>2000-05-01</v>
          </cell>
          <cell r="F1613" t="str">
            <v>03DAL01735</v>
          </cell>
          <cell r="G1613">
            <v>1</v>
          </cell>
          <cell r="H1613" t="str">
            <v>MM</v>
          </cell>
          <cell r="I1613" t="str">
            <v>SL</v>
          </cell>
        </row>
        <row r="1614">
          <cell r="C1614" t="str">
            <v>30001528</v>
          </cell>
          <cell r="D1614" t="str">
            <v>LAND</v>
          </cell>
          <cell r="E1614" t="str">
            <v>2000-05-01</v>
          </cell>
          <cell r="F1614" t="str">
            <v>03DAL01735</v>
          </cell>
          <cell r="G1614">
            <v>1</v>
          </cell>
          <cell r="H1614" t="str">
            <v>MM</v>
          </cell>
          <cell r="I1614" t="str">
            <v>SL</v>
          </cell>
        </row>
        <row r="1615">
          <cell r="C1615" t="str">
            <v>30001529</v>
          </cell>
          <cell r="D1615" t="str">
            <v>BLDG</v>
          </cell>
          <cell r="E1615" t="str">
            <v>2000-05-01</v>
          </cell>
          <cell r="F1615" t="str">
            <v>03DAL01733</v>
          </cell>
          <cell r="G1615">
            <v>480</v>
          </cell>
          <cell r="H1615" t="str">
            <v>MM</v>
          </cell>
          <cell r="I1615" t="str">
            <v>SL</v>
          </cell>
        </row>
        <row r="1616">
          <cell r="C1616" t="str">
            <v>30001530</v>
          </cell>
          <cell r="D1616" t="str">
            <v>LAND</v>
          </cell>
          <cell r="E1616" t="str">
            <v>2000-05-01</v>
          </cell>
          <cell r="F1616" t="str">
            <v>03DAL01733</v>
          </cell>
          <cell r="G1616">
            <v>1</v>
          </cell>
          <cell r="H1616" t="str">
            <v>MM</v>
          </cell>
          <cell r="I1616" t="str">
            <v>SL</v>
          </cell>
        </row>
        <row r="1617">
          <cell r="C1617" t="str">
            <v>30001531</v>
          </cell>
          <cell r="D1617" t="str">
            <v>BLDG</v>
          </cell>
          <cell r="E1617" t="str">
            <v>2000-05-01</v>
          </cell>
          <cell r="F1617" t="str">
            <v>03DAL01734</v>
          </cell>
          <cell r="G1617">
            <v>480</v>
          </cell>
          <cell r="H1617" t="str">
            <v>MM</v>
          </cell>
          <cell r="I1617" t="str">
            <v>SL</v>
          </cell>
        </row>
        <row r="1618">
          <cell r="C1618" t="str">
            <v>30001532</v>
          </cell>
          <cell r="D1618" t="str">
            <v>LAND</v>
          </cell>
          <cell r="E1618" t="str">
            <v>2000-05-01</v>
          </cell>
          <cell r="F1618" t="str">
            <v>03DAL01734</v>
          </cell>
          <cell r="G1618">
            <v>1</v>
          </cell>
          <cell r="H1618" t="str">
            <v>MM</v>
          </cell>
          <cell r="I1618" t="str">
            <v>SL</v>
          </cell>
        </row>
        <row r="1619">
          <cell r="C1619" t="str">
            <v>30001533</v>
          </cell>
          <cell r="D1619" t="str">
            <v>BLDG</v>
          </cell>
          <cell r="E1619" t="str">
            <v>2000-05-01</v>
          </cell>
          <cell r="F1619" t="str">
            <v>03DAL01735</v>
          </cell>
          <cell r="G1619">
            <v>480</v>
          </cell>
          <cell r="H1619" t="str">
            <v>MM</v>
          </cell>
          <cell r="I1619" t="str">
            <v>SL</v>
          </cell>
        </row>
        <row r="1620">
          <cell r="C1620" t="str">
            <v>30001534</v>
          </cell>
          <cell r="D1620" t="str">
            <v>LAND</v>
          </cell>
          <cell r="E1620" t="str">
            <v>2000-05-01</v>
          </cell>
          <cell r="F1620" t="str">
            <v>03DAL01735</v>
          </cell>
          <cell r="G1620">
            <v>1</v>
          </cell>
          <cell r="H1620" t="str">
            <v>MM</v>
          </cell>
          <cell r="I1620" t="str">
            <v>SL</v>
          </cell>
        </row>
        <row r="1621">
          <cell r="C1621" t="str">
            <v>30001535</v>
          </cell>
          <cell r="D1621" t="str">
            <v>BLDG</v>
          </cell>
          <cell r="E1621" t="str">
            <v>2000-05-01</v>
          </cell>
          <cell r="F1621" t="str">
            <v>03DAL01732</v>
          </cell>
          <cell r="G1621">
            <v>480</v>
          </cell>
          <cell r="H1621" t="str">
            <v>MM</v>
          </cell>
          <cell r="I1621" t="str">
            <v>SL</v>
          </cell>
        </row>
        <row r="1622">
          <cell r="C1622" t="str">
            <v>30001536</v>
          </cell>
          <cell r="D1622" t="str">
            <v>LAND</v>
          </cell>
          <cell r="E1622" t="str">
            <v>2000-05-01</v>
          </cell>
          <cell r="F1622" t="str">
            <v>03DAL01732</v>
          </cell>
          <cell r="G1622">
            <v>1</v>
          </cell>
          <cell r="H1622" t="str">
            <v>MM</v>
          </cell>
          <cell r="I1622" t="str">
            <v>SL</v>
          </cell>
        </row>
        <row r="1623">
          <cell r="C1623" t="str">
            <v>30001537</v>
          </cell>
          <cell r="D1623" t="str">
            <v>BLDG</v>
          </cell>
          <cell r="E1623" t="str">
            <v>2000-06-01</v>
          </cell>
          <cell r="F1623" t="str">
            <v>03DAL01713</v>
          </cell>
          <cell r="G1623">
            <v>480</v>
          </cell>
          <cell r="H1623" t="str">
            <v>MM</v>
          </cell>
          <cell r="I1623" t="str">
            <v>SL</v>
          </cell>
        </row>
        <row r="1624">
          <cell r="C1624" t="str">
            <v>30001538</v>
          </cell>
          <cell r="D1624" t="str">
            <v>LAND</v>
          </cell>
          <cell r="E1624" t="str">
            <v>2000-06-20</v>
          </cell>
          <cell r="F1624" t="str">
            <v>03DAL01713</v>
          </cell>
          <cell r="G1624">
            <v>1</v>
          </cell>
          <cell r="H1624" t="str">
            <v>MM</v>
          </cell>
          <cell r="I1624" t="str">
            <v>SL</v>
          </cell>
        </row>
        <row r="1625">
          <cell r="C1625" t="str">
            <v>30001539</v>
          </cell>
          <cell r="D1625" t="str">
            <v>BLDG</v>
          </cell>
          <cell r="E1625" t="str">
            <v>2000-05-01</v>
          </cell>
          <cell r="G1625">
            <v>480</v>
          </cell>
          <cell r="H1625" t="str">
            <v>MM</v>
          </cell>
          <cell r="I1625" t="str">
            <v>SL</v>
          </cell>
        </row>
        <row r="1626">
          <cell r="C1626" t="str">
            <v>30001540</v>
          </cell>
          <cell r="D1626" t="str">
            <v>BLDG</v>
          </cell>
          <cell r="E1626" t="str">
            <v>2000-05-01</v>
          </cell>
          <cell r="G1626">
            <v>480</v>
          </cell>
          <cell r="H1626" t="str">
            <v>MM</v>
          </cell>
          <cell r="I1626" t="str">
            <v>SL</v>
          </cell>
        </row>
        <row r="1627">
          <cell r="C1627" t="str">
            <v>30001541</v>
          </cell>
          <cell r="D1627" t="str">
            <v>BLDG</v>
          </cell>
          <cell r="E1627" t="str">
            <v>2000-05-01</v>
          </cell>
          <cell r="G1627">
            <v>480</v>
          </cell>
          <cell r="H1627" t="str">
            <v>MM</v>
          </cell>
          <cell r="I1627" t="str">
            <v>SL</v>
          </cell>
        </row>
        <row r="1628">
          <cell r="C1628" t="str">
            <v>30001542</v>
          </cell>
          <cell r="D1628" t="str">
            <v>BLDG</v>
          </cell>
          <cell r="E1628" t="str">
            <v>2000-06-20</v>
          </cell>
          <cell r="G1628">
            <v>480</v>
          </cell>
          <cell r="H1628" t="str">
            <v>MM</v>
          </cell>
          <cell r="I1628" t="str">
            <v>SL</v>
          </cell>
        </row>
        <row r="1629">
          <cell r="C1629" t="str">
            <v>30001543</v>
          </cell>
          <cell r="D1629" t="str">
            <v>BLDG</v>
          </cell>
          <cell r="E1629" t="str">
            <v>2000-06-20</v>
          </cell>
          <cell r="G1629">
            <v>480</v>
          </cell>
          <cell r="H1629" t="str">
            <v>MM</v>
          </cell>
          <cell r="I1629" t="str">
            <v>SL</v>
          </cell>
        </row>
        <row r="1630">
          <cell r="C1630" t="str">
            <v>30001544</v>
          </cell>
          <cell r="D1630" t="str">
            <v>BLDG</v>
          </cell>
          <cell r="E1630" t="str">
            <v>2000-06-20</v>
          </cell>
          <cell r="G1630">
            <v>480</v>
          </cell>
          <cell r="H1630" t="str">
            <v>MM</v>
          </cell>
          <cell r="I1630" t="str">
            <v>SL</v>
          </cell>
        </row>
        <row r="1631">
          <cell r="C1631" t="str">
            <v>30001545</v>
          </cell>
          <cell r="D1631" t="str">
            <v>BLDG</v>
          </cell>
          <cell r="E1631" t="str">
            <v>2000-05-01</v>
          </cell>
          <cell r="G1631">
            <v>480</v>
          </cell>
          <cell r="H1631" t="str">
            <v>MM</v>
          </cell>
          <cell r="I1631" t="str">
            <v>SL</v>
          </cell>
        </row>
        <row r="1632">
          <cell r="C1632" t="str">
            <v>30001546</v>
          </cell>
          <cell r="D1632" t="str">
            <v>BLDG</v>
          </cell>
          <cell r="E1632" t="str">
            <v>2000-05-01</v>
          </cell>
          <cell r="G1632">
            <v>480</v>
          </cell>
          <cell r="H1632" t="str">
            <v>MM</v>
          </cell>
          <cell r="I1632" t="str">
            <v>SL</v>
          </cell>
        </row>
        <row r="1633">
          <cell r="C1633" t="str">
            <v>30001547</v>
          </cell>
          <cell r="D1633" t="str">
            <v>BLDG</v>
          </cell>
          <cell r="E1633" t="str">
            <v>2000-05-01</v>
          </cell>
          <cell r="G1633">
            <v>480</v>
          </cell>
          <cell r="H1633" t="str">
            <v>MM</v>
          </cell>
          <cell r="I1633" t="str">
            <v>SL</v>
          </cell>
        </row>
        <row r="1634">
          <cell r="C1634" t="str">
            <v>30001548</v>
          </cell>
          <cell r="D1634" t="str">
            <v>BLDG</v>
          </cell>
          <cell r="E1634" t="str">
            <v>2000-05-01</v>
          </cell>
          <cell r="G1634">
            <v>480</v>
          </cell>
          <cell r="H1634" t="str">
            <v>MM</v>
          </cell>
          <cell r="I1634" t="str">
            <v>SL</v>
          </cell>
        </row>
        <row r="1635">
          <cell r="C1635" t="str">
            <v>30001549</v>
          </cell>
          <cell r="D1635" t="str">
            <v>BLDG</v>
          </cell>
          <cell r="E1635" t="str">
            <v>2000-05-01</v>
          </cell>
          <cell r="G1635">
            <v>480</v>
          </cell>
          <cell r="H1635" t="str">
            <v>MM</v>
          </cell>
          <cell r="I1635" t="str">
            <v>SL</v>
          </cell>
        </row>
        <row r="1636">
          <cell r="C1636" t="str">
            <v>30001550</v>
          </cell>
          <cell r="D1636" t="str">
            <v>BLDG</v>
          </cell>
          <cell r="E1636" t="str">
            <v>2000-05-01</v>
          </cell>
          <cell r="G1636">
            <v>480</v>
          </cell>
          <cell r="H1636" t="str">
            <v>MM</v>
          </cell>
          <cell r="I1636" t="str">
            <v>SL</v>
          </cell>
        </row>
        <row r="1637">
          <cell r="C1637" t="str">
            <v>30001551</v>
          </cell>
          <cell r="D1637" t="str">
            <v>BLDG</v>
          </cell>
          <cell r="E1637" t="str">
            <v>2000-05-01</v>
          </cell>
          <cell r="G1637">
            <v>480</v>
          </cell>
          <cell r="H1637" t="str">
            <v>MM</v>
          </cell>
          <cell r="I1637" t="str">
            <v>SL</v>
          </cell>
        </row>
        <row r="1638">
          <cell r="C1638" t="str">
            <v>30001552</v>
          </cell>
          <cell r="D1638" t="str">
            <v>BLDG</v>
          </cell>
          <cell r="E1638" t="str">
            <v>2000-05-01</v>
          </cell>
          <cell r="G1638">
            <v>480</v>
          </cell>
          <cell r="H1638" t="str">
            <v>MM</v>
          </cell>
          <cell r="I1638" t="str">
            <v>SL</v>
          </cell>
        </row>
        <row r="1639">
          <cell r="C1639" t="str">
            <v>30001553</v>
          </cell>
          <cell r="D1639" t="str">
            <v>BLDG</v>
          </cell>
          <cell r="E1639" t="str">
            <v>2000-05-01</v>
          </cell>
          <cell r="G1639">
            <v>480</v>
          </cell>
          <cell r="H1639" t="str">
            <v>MM</v>
          </cell>
          <cell r="I1639" t="str">
            <v>SL</v>
          </cell>
        </row>
        <row r="1640">
          <cell r="C1640" t="str">
            <v>30001554</v>
          </cell>
          <cell r="D1640" t="str">
            <v>LAND</v>
          </cell>
          <cell r="E1640" t="str">
            <v>2000-05-01</v>
          </cell>
          <cell r="G1640">
            <v>1</v>
          </cell>
          <cell r="H1640" t="str">
            <v>MM</v>
          </cell>
          <cell r="I1640" t="str">
            <v>SL</v>
          </cell>
        </row>
        <row r="1641">
          <cell r="C1641" t="str">
            <v>30001555</v>
          </cell>
          <cell r="D1641" t="str">
            <v>LAND</v>
          </cell>
          <cell r="E1641" t="str">
            <v>2000-06-20</v>
          </cell>
          <cell r="G1641">
            <v>1</v>
          </cell>
          <cell r="H1641" t="str">
            <v>MM</v>
          </cell>
          <cell r="I1641" t="str">
            <v>SL</v>
          </cell>
        </row>
        <row r="1642">
          <cell r="C1642" t="str">
            <v>30001556</v>
          </cell>
          <cell r="D1642" t="str">
            <v>LAND</v>
          </cell>
          <cell r="E1642" t="str">
            <v>2000-05-01</v>
          </cell>
          <cell r="G1642">
            <v>1</v>
          </cell>
          <cell r="H1642" t="str">
            <v>MM</v>
          </cell>
          <cell r="I1642" t="str">
            <v>SL</v>
          </cell>
        </row>
        <row r="1643">
          <cell r="C1643" t="str">
            <v>30001557</v>
          </cell>
          <cell r="D1643" t="str">
            <v>LAND</v>
          </cell>
          <cell r="E1643" t="str">
            <v>2000-05-01</v>
          </cell>
          <cell r="G1643">
            <v>1</v>
          </cell>
          <cell r="H1643" t="str">
            <v>MM</v>
          </cell>
          <cell r="I1643" t="str">
            <v>SL</v>
          </cell>
        </row>
        <row r="1644">
          <cell r="C1644" t="str">
            <v>30001558</v>
          </cell>
          <cell r="D1644" t="str">
            <v>LAND</v>
          </cell>
          <cell r="E1644" t="str">
            <v>2000-05-01</v>
          </cell>
          <cell r="G1644">
            <v>1</v>
          </cell>
          <cell r="H1644" t="str">
            <v>MM</v>
          </cell>
          <cell r="I1644" t="str">
            <v>SL</v>
          </cell>
        </row>
        <row r="1645">
          <cell r="C1645" t="str">
            <v>30001559</v>
          </cell>
          <cell r="D1645" t="str">
            <v>LAND</v>
          </cell>
          <cell r="E1645" t="str">
            <v>2000-05-01</v>
          </cell>
          <cell r="G1645">
            <v>1</v>
          </cell>
          <cell r="H1645" t="str">
            <v>MM</v>
          </cell>
          <cell r="I1645" t="str">
            <v>SL</v>
          </cell>
        </row>
        <row r="1646">
          <cell r="C1646" t="str">
            <v>30001560</v>
          </cell>
          <cell r="D1646" t="str">
            <v>LAND</v>
          </cell>
          <cell r="E1646" t="str">
            <v>2000-06-20</v>
          </cell>
          <cell r="G1646">
            <v>1</v>
          </cell>
          <cell r="H1646" t="str">
            <v>MM</v>
          </cell>
          <cell r="I1646" t="str">
            <v>SL</v>
          </cell>
        </row>
        <row r="1647">
          <cell r="C1647" t="str">
            <v>30001561</v>
          </cell>
          <cell r="D1647" t="str">
            <v>LAND</v>
          </cell>
          <cell r="E1647" t="str">
            <v>2000-05-01</v>
          </cell>
          <cell r="G1647">
            <v>1</v>
          </cell>
          <cell r="H1647" t="str">
            <v>MM</v>
          </cell>
          <cell r="I1647" t="str">
            <v>SL</v>
          </cell>
        </row>
        <row r="1648">
          <cell r="C1648" t="str">
            <v>30001562</v>
          </cell>
          <cell r="D1648" t="str">
            <v>LAND</v>
          </cell>
          <cell r="E1648" t="str">
            <v>2000-05-01</v>
          </cell>
          <cell r="G1648">
            <v>1</v>
          </cell>
          <cell r="H1648" t="str">
            <v>MM</v>
          </cell>
          <cell r="I1648" t="str">
            <v>SL</v>
          </cell>
        </row>
        <row r="1649">
          <cell r="C1649" t="str">
            <v>30001563</v>
          </cell>
          <cell r="D1649" t="str">
            <v>LAND</v>
          </cell>
          <cell r="E1649" t="str">
            <v>2000-05-01</v>
          </cell>
          <cell r="G1649">
            <v>1</v>
          </cell>
          <cell r="H1649" t="str">
            <v>MM</v>
          </cell>
          <cell r="I1649" t="str">
            <v>SL</v>
          </cell>
        </row>
        <row r="1650">
          <cell r="C1650" t="str">
            <v>30001564</v>
          </cell>
          <cell r="D1650" t="str">
            <v>LAND</v>
          </cell>
          <cell r="E1650" t="str">
            <v>2000-05-01</v>
          </cell>
          <cell r="G1650">
            <v>1</v>
          </cell>
          <cell r="H1650" t="str">
            <v>MM</v>
          </cell>
          <cell r="I1650" t="str">
            <v>SL</v>
          </cell>
        </row>
        <row r="1651">
          <cell r="C1651" t="str">
            <v>30001565</v>
          </cell>
          <cell r="D1651" t="str">
            <v>LAND</v>
          </cell>
          <cell r="E1651" t="str">
            <v>2000-06-20</v>
          </cell>
          <cell r="G1651">
            <v>1</v>
          </cell>
          <cell r="H1651" t="str">
            <v>MM</v>
          </cell>
          <cell r="I1651" t="str">
            <v>SL</v>
          </cell>
        </row>
        <row r="1652">
          <cell r="C1652" t="str">
            <v>30001566</v>
          </cell>
          <cell r="D1652" t="str">
            <v>LAND</v>
          </cell>
          <cell r="E1652" t="str">
            <v>2000-05-01</v>
          </cell>
          <cell r="G1652">
            <v>1</v>
          </cell>
          <cell r="H1652" t="str">
            <v>MM</v>
          </cell>
          <cell r="I1652" t="str">
            <v>SL</v>
          </cell>
        </row>
        <row r="1653">
          <cell r="C1653" t="str">
            <v>30001567</v>
          </cell>
          <cell r="D1653" t="str">
            <v>LAND</v>
          </cell>
          <cell r="E1653" t="str">
            <v>2000-05-01</v>
          </cell>
          <cell r="G1653">
            <v>1</v>
          </cell>
          <cell r="H1653" t="str">
            <v>MM</v>
          </cell>
          <cell r="I1653" t="str">
            <v>SL</v>
          </cell>
        </row>
        <row r="1654">
          <cell r="C1654" t="str">
            <v>30001568</v>
          </cell>
          <cell r="D1654" t="str">
            <v>LAND</v>
          </cell>
          <cell r="E1654" t="str">
            <v>2000-05-01</v>
          </cell>
          <cell r="G1654">
            <v>1</v>
          </cell>
          <cell r="H1654" t="str">
            <v>MM</v>
          </cell>
          <cell r="I1654" t="str">
            <v>SL</v>
          </cell>
        </row>
        <row r="1655">
          <cell r="C1655" t="str">
            <v>30001569</v>
          </cell>
          <cell r="D1655" t="str">
            <v>DDREC</v>
          </cell>
          <cell r="E1655" t="str">
            <v>2001-02-01</v>
          </cell>
          <cell r="F1655" t="str">
            <v>03DAL01735</v>
          </cell>
          <cell r="G1655">
            <v>480</v>
          </cell>
          <cell r="H1655" t="str">
            <v>MM</v>
          </cell>
          <cell r="I1655" t="str">
            <v>SL</v>
          </cell>
        </row>
        <row r="1656">
          <cell r="C1656" t="str">
            <v>30001570</v>
          </cell>
          <cell r="D1656" t="str">
            <v>STDTI</v>
          </cell>
          <cell r="E1656" t="str">
            <v>2001-02-01</v>
          </cell>
          <cell r="F1656" t="str">
            <v>03TPA00104</v>
          </cell>
          <cell r="G1656">
            <v>480</v>
          </cell>
          <cell r="H1656" t="str">
            <v>MM</v>
          </cell>
          <cell r="I1656" t="str">
            <v>SL</v>
          </cell>
        </row>
        <row r="1657">
          <cell r="C1657" t="str">
            <v>30001571</v>
          </cell>
          <cell r="D1657" t="str">
            <v>STDTI</v>
          </cell>
          <cell r="E1657" t="str">
            <v>2001-02-01</v>
          </cell>
          <cell r="F1657" t="str">
            <v>03TPA00112</v>
          </cell>
          <cell r="G1657">
            <v>480</v>
          </cell>
          <cell r="H1657" t="str">
            <v>MM</v>
          </cell>
          <cell r="I1657" t="str">
            <v>SL</v>
          </cell>
        </row>
        <row r="1658">
          <cell r="C1658" t="str">
            <v>30001572</v>
          </cell>
          <cell r="D1658" t="str">
            <v>STDTI</v>
          </cell>
          <cell r="E1658" t="str">
            <v>2001-02-01</v>
          </cell>
          <cell r="F1658" t="str">
            <v>03TPA00301</v>
          </cell>
          <cell r="G1658">
            <v>480</v>
          </cell>
          <cell r="H1658" t="str">
            <v>MM</v>
          </cell>
          <cell r="I1658" t="str">
            <v>SL</v>
          </cell>
        </row>
        <row r="1659">
          <cell r="C1659" t="str">
            <v>30001573</v>
          </cell>
          <cell r="D1659" t="str">
            <v>STDTI</v>
          </cell>
          <cell r="E1659" t="str">
            <v>2001-02-01</v>
          </cell>
          <cell r="F1659" t="str">
            <v>03TPA00509</v>
          </cell>
          <cell r="G1659">
            <v>480</v>
          </cell>
          <cell r="H1659" t="str">
            <v>MM</v>
          </cell>
          <cell r="I1659" t="str">
            <v>SL</v>
          </cell>
        </row>
        <row r="1660">
          <cell r="C1660" t="str">
            <v>30001574</v>
          </cell>
          <cell r="D1660" t="str">
            <v>STDTI</v>
          </cell>
          <cell r="E1660" t="str">
            <v>2001-02-01</v>
          </cell>
          <cell r="F1660" t="str">
            <v>03TPA00701</v>
          </cell>
          <cell r="G1660">
            <v>480</v>
          </cell>
          <cell r="H1660" t="str">
            <v>MM</v>
          </cell>
          <cell r="I1660" t="str">
            <v>SL</v>
          </cell>
        </row>
        <row r="1661">
          <cell r="C1661" t="str">
            <v>30001575</v>
          </cell>
          <cell r="D1661" t="str">
            <v>LSCOM</v>
          </cell>
          <cell r="E1661" t="str">
            <v>2001-01-01</v>
          </cell>
          <cell r="F1661" t="str">
            <v>03TPA00104</v>
          </cell>
          <cell r="G1661">
            <v>37</v>
          </cell>
          <cell r="H1661" t="str">
            <v>MM</v>
          </cell>
          <cell r="I1661" t="str">
            <v>SL</v>
          </cell>
        </row>
        <row r="1662">
          <cell r="C1662" t="str">
            <v>30001576</v>
          </cell>
          <cell r="D1662" t="str">
            <v>LSCOM</v>
          </cell>
          <cell r="E1662" t="str">
            <v>2001-05-01</v>
          </cell>
          <cell r="F1662" t="str">
            <v>03TPA00110</v>
          </cell>
          <cell r="G1662">
            <v>60</v>
          </cell>
          <cell r="H1662" t="str">
            <v>MM</v>
          </cell>
          <cell r="I1662" t="str">
            <v>SL</v>
          </cell>
        </row>
        <row r="1663">
          <cell r="C1663" t="str">
            <v>30001577</v>
          </cell>
          <cell r="D1663" t="str">
            <v>LSCOM</v>
          </cell>
          <cell r="E1663" t="str">
            <v>2001-02-01</v>
          </cell>
          <cell r="F1663" t="str">
            <v>03TPA01008</v>
          </cell>
          <cell r="G1663">
            <v>11</v>
          </cell>
          <cell r="H1663" t="str">
            <v>MM</v>
          </cell>
          <cell r="I1663" t="str">
            <v>SL</v>
          </cell>
        </row>
        <row r="1664">
          <cell r="C1664" t="str">
            <v>30001578</v>
          </cell>
          <cell r="D1664" t="str">
            <v>STDTI</v>
          </cell>
          <cell r="E1664" t="str">
            <v>2001-02-01</v>
          </cell>
          <cell r="F1664" t="str">
            <v>03TPA00112</v>
          </cell>
          <cell r="G1664">
            <v>480</v>
          </cell>
          <cell r="H1664" t="str">
            <v>MM</v>
          </cell>
          <cell r="I1664" t="str">
            <v>SL</v>
          </cell>
        </row>
        <row r="1665">
          <cell r="C1665" t="str">
            <v>30001579</v>
          </cell>
          <cell r="D1665" t="str">
            <v>STDTI</v>
          </cell>
          <cell r="E1665" t="str">
            <v>2001-03-01</v>
          </cell>
          <cell r="F1665" t="str">
            <v>03ORL00106</v>
          </cell>
          <cell r="G1665">
            <v>480</v>
          </cell>
          <cell r="H1665" t="str">
            <v>MM</v>
          </cell>
          <cell r="I1665" t="str">
            <v>SL</v>
          </cell>
        </row>
        <row r="1666">
          <cell r="C1666" t="str">
            <v>30001580</v>
          </cell>
          <cell r="D1666" t="str">
            <v>STDTI</v>
          </cell>
          <cell r="E1666" t="str">
            <v>2001-03-01</v>
          </cell>
          <cell r="F1666" t="str">
            <v>03TPA00104</v>
          </cell>
          <cell r="G1666">
            <v>480</v>
          </cell>
          <cell r="H1666" t="str">
            <v>MM</v>
          </cell>
          <cell r="I1666" t="str">
            <v>SL</v>
          </cell>
        </row>
        <row r="1667">
          <cell r="C1667" t="str">
            <v>30001581</v>
          </cell>
          <cell r="D1667" t="str">
            <v>STDTI</v>
          </cell>
          <cell r="E1667" t="str">
            <v>2001-03-01</v>
          </cell>
          <cell r="F1667" t="str">
            <v>03TPA00112</v>
          </cell>
          <cell r="G1667">
            <v>480</v>
          </cell>
          <cell r="H1667" t="str">
            <v>MM</v>
          </cell>
          <cell r="I1667" t="str">
            <v>SL</v>
          </cell>
        </row>
        <row r="1668">
          <cell r="C1668" t="str">
            <v>30001582</v>
          </cell>
          <cell r="D1668" t="str">
            <v>STDTI</v>
          </cell>
          <cell r="E1668" t="str">
            <v>2001-03-01</v>
          </cell>
          <cell r="F1668" t="str">
            <v>03TPA00502</v>
          </cell>
          <cell r="G1668">
            <v>480</v>
          </cell>
          <cell r="H1668" t="str">
            <v>MM</v>
          </cell>
          <cell r="I1668" t="str">
            <v>SL</v>
          </cell>
        </row>
        <row r="1669">
          <cell r="C1669" t="str">
            <v>30001583</v>
          </cell>
          <cell r="D1669" t="str">
            <v>STDTI</v>
          </cell>
          <cell r="E1669" t="str">
            <v>2001-03-01</v>
          </cell>
          <cell r="F1669" t="str">
            <v>03TPA00509</v>
          </cell>
          <cell r="G1669">
            <v>480</v>
          </cell>
          <cell r="H1669" t="str">
            <v>MM</v>
          </cell>
          <cell r="I1669" t="str">
            <v>SL</v>
          </cell>
        </row>
        <row r="1670">
          <cell r="C1670" t="str">
            <v>30001584</v>
          </cell>
          <cell r="D1670" t="str">
            <v>STDTI</v>
          </cell>
          <cell r="E1670" t="str">
            <v>2001-03-01</v>
          </cell>
          <cell r="F1670" t="str">
            <v>03TPA00513</v>
          </cell>
          <cell r="G1670">
            <v>480</v>
          </cell>
          <cell r="H1670" t="str">
            <v>MM</v>
          </cell>
          <cell r="I1670" t="str">
            <v>SL</v>
          </cell>
        </row>
        <row r="1671">
          <cell r="C1671" t="str">
            <v>30001585</v>
          </cell>
          <cell r="D1671" t="str">
            <v>STDTI</v>
          </cell>
          <cell r="E1671" t="str">
            <v>2001-03-01</v>
          </cell>
          <cell r="F1671" t="str">
            <v>03TPA00509</v>
          </cell>
          <cell r="G1671">
            <v>480</v>
          </cell>
          <cell r="H1671" t="str">
            <v>MM</v>
          </cell>
          <cell r="I1671" t="str">
            <v>SL</v>
          </cell>
        </row>
        <row r="1672">
          <cell r="C1672" t="str">
            <v>30001586</v>
          </cell>
          <cell r="D1672" t="str">
            <v>BLDG</v>
          </cell>
          <cell r="E1672" t="str">
            <v>2001-03-01</v>
          </cell>
          <cell r="F1672" t="str">
            <v>03CIN01005</v>
          </cell>
          <cell r="G1672">
            <v>480</v>
          </cell>
          <cell r="H1672" t="str">
            <v>MM</v>
          </cell>
          <cell r="I1672" t="str">
            <v>SL</v>
          </cell>
        </row>
        <row r="1673">
          <cell r="C1673" t="str">
            <v>30001587</v>
          </cell>
          <cell r="D1673" t="str">
            <v>STDTI</v>
          </cell>
          <cell r="E1673" t="str">
            <v>2001-03-01</v>
          </cell>
          <cell r="F1673" t="str">
            <v>03TPA00509</v>
          </cell>
          <cell r="G1673">
            <v>480</v>
          </cell>
          <cell r="H1673" t="str">
            <v>MM</v>
          </cell>
          <cell r="I1673" t="str">
            <v>SL</v>
          </cell>
        </row>
        <row r="1674">
          <cell r="C1674" t="str">
            <v>30001588</v>
          </cell>
          <cell r="D1674" t="str">
            <v>DDREC</v>
          </cell>
          <cell r="E1674" t="str">
            <v>2001-04-01</v>
          </cell>
          <cell r="F1674" t="str">
            <v>03ORL00106</v>
          </cell>
          <cell r="G1674">
            <v>480</v>
          </cell>
          <cell r="H1674" t="str">
            <v>MM</v>
          </cell>
          <cell r="I1674" t="str">
            <v>SL</v>
          </cell>
        </row>
        <row r="1675">
          <cell r="C1675" t="str">
            <v>30001589</v>
          </cell>
          <cell r="D1675" t="str">
            <v>STDTI</v>
          </cell>
          <cell r="E1675" t="str">
            <v>2001-04-01</v>
          </cell>
          <cell r="F1675" t="str">
            <v>03TPA00104</v>
          </cell>
          <cell r="G1675">
            <v>480</v>
          </cell>
          <cell r="H1675" t="str">
            <v>MM</v>
          </cell>
          <cell r="I1675" t="str">
            <v>SL</v>
          </cell>
        </row>
        <row r="1676">
          <cell r="C1676" t="str">
            <v>30001590</v>
          </cell>
          <cell r="D1676" t="str">
            <v>STDTI</v>
          </cell>
          <cell r="E1676" t="str">
            <v>2001-04-01</v>
          </cell>
          <cell r="F1676" t="str">
            <v>03TPA00110</v>
          </cell>
          <cell r="G1676">
            <v>480</v>
          </cell>
          <cell r="H1676" t="str">
            <v>MM</v>
          </cell>
          <cell r="I1676" t="str">
            <v>SL</v>
          </cell>
        </row>
        <row r="1677">
          <cell r="C1677" t="str">
            <v>30001591</v>
          </cell>
          <cell r="D1677" t="str">
            <v>STDTI</v>
          </cell>
          <cell r="E1677" t="str">
            <v>2001-04-01</v>
          </cell>
          <cell r="F1677" t="str">
            <v>03TPA00112</v>
          </cell>
          <cell r="G1677">
            <v>480</v>
          </cell>
          <cell r="H1677" t="str">
            <v>MM</v>
          </cell>
          <cell r="I1677" t="str">
            <v>SL</v>
          </cell>
        </row>
        <row r="1678">
          <cell r="C1678" t="str">
            <v>30001592</v>
          </cell>
          <cell r="D1678" t="str">
            <v>STDTI</v>
          </cell>
          <cell r="E1678" t="str">
            <v>2001-04-01</v>
          </cell>
          <cell r="F1678" t="str">
            <v>03TPA00305</v>
          </cell>
          <cell r="G1678">
            <v>480</v>
          </cell>
          <cell r="H1678" t="str">
            <v>MM</v>
          </cell>
          <cell r="I1678" t="str">
            <v>SL</v>
          </cell>
        </row>
        <row r="1679">
          <cell r="C1679" t="str">
            <v>30001593</v>
          </cell>
          <cell r="D1679" t="str">
            <v>DDTI</v>
          </cell>
          <cell r="E1679" t="str">
            <v>2001-04-01</v>
          </cell>
          <cell r="F1679" t="str">
            <v>03TPA00509</v>
          </cell>
          <cell r="G1679">
            <v>480</v>
          </cell>
          <cell r="H1679" t="str">
            <v>MM</v>
          </cell>
          <cell r="I1679" t="str">
            <v>SL</v>
          </cell>
        </row>
        <row r="1680">
          <cell r="C1680" t="str">
            <v>30001594</v>
          </cell>
          <cell r="D1680" t="str">
            <v>STDTI</v>
          </cell>
          <cell r="E1680" t="str">
            <v>2001-04-01</v>
          </cell>
          <cell r="F1680" t="str">
            <v>03TPA00509</v>
          </cell>
          <cell r="G1680">
            <v>480</v>
          </cell>
          <cell r="H1680" t="str">
            <v>MM</v>
          </cell>
          <cell r="I1680" t="str">
            <v>SL</v>
          </cell>
        </row>
        <row r="1681">
          <cell r="C1681" t="str">
            <v>30001595</v>
          </cell>
          <cell r="D1681" t="str">
            <v>STDTI</v>
          </cell>
          <cell r="E1681" t="str">
            <v>2001-04-01</v>
          </cell>
          <cell r="F1681" t="str">
            <v>03TPA00512</v>
          </cell>
          <cell r="G1681">
            <v>480</v>
          </cell>
          <cell r="H1681" t="str">
            <v>MM</v>
          </cell>
          <cell r="I1681" t="str">
            <v>SL</v>
          </cell>
        </row>
        <row r="1682">
          <cell r="C1682" t="str">
            <v>30001596</v>
          </cell>
          <cell r="D1682" t="str">
            <v>STDTI</v>
          </cell>
          <cell r="E1682" t="str">
            <v>2001-04-01</v>
          </cell>
          <cell r="F1682" t="str">
            <v>03TPA00515</v>
          </cell>
          <cell r="G1682">
            <v>480</v>
          </cell>
          <cell r="H1682" t="str">
            <v>MM</v>
          </cell>
          <cell r="I1682" t="str">
            <v>SL</v>
          </cell>
        </row>
        <row r="1683">
          <cell r="C1683" t="str">
            <v>30001597</v>
          </cell>
          <cell r="D1683" t="str">
            <v>DDREC</v>
          </cell>
          <cell r="E1683" t="str">
            <v>2001-04-01</v>
          </cell>
          <cell r="F1683" t="str">
            <v>03TPA00701</v>
          </cell>
          <cell r="G1683">
            <v>480</v>
          </cell>
          <cell r="H1683" t="str">
            <v>MM</v>
          </cell>
          <cell r="I1683" t="str">
            <v>SL</v>
          </cell>
        </row>
        <row r="1684">
          <cell r="C1684" t="str">
            <v>30001598</v>
          </cell>
          <cell r="D1684" t="str">
            <v>RCOTH</v>
          </cell>
          <cell r="E1684" t="str">
            <v>2001-04-13</v>
          </cell>
          <cell r="F1684" t="str">
            <v>03TPA00701</v>
          </cell>
          <cell r="G1684">
            <v>480</v>
          </cell>
          <cell r="H1684" t="str">
            <v>MM</v>
          </cell>
          <cell r="I1684" t="str">
            <v>SL</v>
          </cell>
        </row>
        <row r="1685">
          <cell r="C1685" t="str">
            <v>30001599</v>
          </cell>
          <cell r="D1685" t="str">
            <v>LSCOM</v>
          </cell>
          <cell r="E1685" t="str">
            <v>2001-04-01</v>
          </cell>
          <cell r="F1685" t="str">
            <v>03CIN01005</v>
          </cell>
          <cell r="G1685">
            <v>68</v>
          </cell>
          <cell r="H1685" t="str">
            <v>MM</v>
          </cell>
          <cell r="I1685" t="str">
            <v>SL</v>
          </cell>
        </row>
        <row r="1686">
          <cell r="C1686" t="str">
            <v>30001600</v>
          </cell>
          <cell r="D1686" t="str">
            <v>DDREC</v>
          </cell>
          <cell r="E1686" t="str">
            <v>2001-04-01</v>
          </cell>
          <cell r="F1686" t="str">
            <v>03NNJ00402</v>
          </cell>
          <cell r="G1686">
            <v>480</v>
          </cell>
          <cell r="H1686" t="str">
            <v>MM</v>
          </cell>
          <cell r="I1686" t="str">
            <v>SL</v>
          </cell>
        </row>
        <row r="1687">
          <cell r="C1687" t="str">
            <v>30001601</v>
          </cell>
          <cell r="D1687" t="str">
            <v>DDREC</v>
          </cell>
          <cell r="E1687" t="str">
            <v>2001-04-01</v>
          </cell>
          <cell r="F1687" t="str">
            <v>03CIN01004</v>
          </cell>
          <cell r="G1687">
            <v>480</v>
          </cell>
          <cell r="H1687" t="str">
            <v>MM</v>
          </cell>
          <cell r="I1687" t="str">
            <v>SL</v>
          </cell>
        </row>
        <row r="1688">
          <cell r="C1688" t="str">
            <v>30001602</v>
          </cell>
          <cell r="D1688" t="str">
            <v>SLLTI</v>
          </cell>
          <cell r="E1688" t="str">
            <v>2001-04-01</v>
          </cell>
          <cell r="F1688" t="str">
            <v>03CIN01005</v>
          </cell>
          <cell r="G1688">
            <v>480</v>
          </cell>
          <cell r="H1688" t="str">
            <v>MM</v>
          </cell>
          <cell r="I1688" t="str">
            <v>SL</v>
          </cell>
        </row>
        <row r="1689">
          <cell r="C1689" t="str">
            <v>30001603</v>
          </cell>
          <cell r="D1689" t="str">
            <v>STDTI</v>
          </cell>
          <cell r="E1689" t="str">
            <v>2001-04-01</v>
          </cell>
          <cell r="F1689" t="str">
            <v>03TPA00509</v>
          </cell>
          <cell r="G1689">
            <v>480</v>
          </cell>
          <cell r="H1689" t="str">
            <v>MM</v>
          </cell>
          <cell r="I1689" t="str">
            <v>SL</v>
          </cell>
        </row>
        <row r="1690">
          <cell r="C1690" t="str">
            <v>30001604</v>
          </cell>
          <cell r="D1690" t="str">
            <v>DDREC</v>
          </cell>
          <cell r="E1690" t="str">
            <v>2001-04-01</v>
          </cell>
          <cell r="F1690" t="str">
            <v>03DAL01735</v>
          </cell>
          <cell r="G1690">
            <v>480</v>
          </cell>
          <cell r="H1690" t="str">
            <v>MM</v>
          </cell>
          <cell r="I1690" t="str">
            <v>SL</v>
          </cell>
        </row>
        <row r="1691">
          <cell r="C1691" t="str">
            <v>30001605</v>
          </cell>
          <cell r="D1691" t="str">
            <v>LSCOM</v>
          </cell>
          <cell r="E1691" t="str">
            <v>2001-04-01</v>
          </cell>
          <cell r="F1691" t="str">
            <v>03CIN01005</v>
          </cell>
          <cell r="G1691">
            <v>32</v>
          </cell>
          <cell r="H1691" t="str">
            <v>MM</v>
          </cell>
          <cell r="I1691" t="str">
            <v>SL</v>
          </cell>
        </row>
        <row r="1692">
          <cell r="C1692" t="str">
            <v>30001606</v>
          </cell>
          <cell r="D1692" t="str">
            <v>RCXEX</v>
          </cell>
          <cell r="E1692" t="str">
            <v>2001-04-25</v>
          </cell>
          <cell r="F1692" t="str">
            <v>03TPA00110</v>
          </cell>
          <cell r="G1692">
            <v>480</v>
          </cell>
          <cell r="H1692" t="str">
            <v>MM</v>
          </cell>
          <cell r="I1692" t="str">
            <v>SL</v>
          </cell>
        </row>
        <row r="1693">
          <cell r="C1693" t="str">
            <v>30001607</v>
          </cell>
          <cell r="D1693" t="str">
            <v>RCXEX</v>
          </cell>
          <cell r="E1693" t="str">
            <v>2001-04-27</v>
          </cell>
          <cell r="F1693" t="str">
            <v>03TPA00301</v>
          </cell>
          <cell r="G1693">
            <v>480</v>
          </cell>
          <cell r="H1693" t="str">
            <v>MM</v>
          </cell>
          <cell r="I1693" t="str">
            <v>SL</v>
          </cell>
        </row>
        <row r="1694">
          <cell r="C1694" t="str">
            <v>30001608</v>
          </cell>
          <cell r="D1694" t="str">
            <v>OFTEL</v>
          </cell>
          <cell r="E1694" t="str">
            <v>2000-12-01</v>
          </cell>
          <cell r="F1694" t="str">
            <v>03DAL99901</v>
          </cell>
          <cell r="G1694">
            <v>120</v>
          </cell>
          <cell r="H1694" t="str">
            <v>MQ</v>
          </cell>
          <cell r="I1694" t="str">
            <v>SL</v>
          </cell>
        </row>
        <row r="1695">
          <cell r="C1695" t="str">
            <v>30001609</v>
          </cell>
          <cell r="D1695" t="str">
            <v>STDTI</v>
          </cell>
          <cell r="E1695" t="str">
            <v>2001-05-01</v>
          </cell>
          <cell r="F1695" t="str">
            <v>03TPA00305</v>
          </cell>
          <cell r="G1695">
            <v>480</v>
          </cell>
          <cell r="H1695" t="str">
            <v>MM</v>
          </cell>
          <cell r="I1695" t="str">
            <v>SL</v>
          </cell>
        </row>
        <row r="1696">
          <cell r="C1696" t="str">
            <v>30001610</v>
          </cell>
          <cell r="D1696" t="str">
            <v>DDREC</v>
          </cell>
          <cell r="E1696" t="str">
            <v>2001-05-01</v>
          </cell>
          <cell r="F1696" t="str">
            <v>03TPA00509</v>
          </cell>
          <cell r="G1696">
            <v>480</v>
          </cell>
          <cell r="H1696" t="str">
            <v>MM</v>
          </cell>
          <cell r="I1696" t="str">
            <v>SL</v>
          </cell>
        </row>
        <row r="1697">
          <cell r="C1697" t="str">
            <v>30001611</v>
          </cell>
          <cell r="D1697" t="str">
            <v>STDTI</v>
          </cell>
          <cell r="E1697" t="str">
            <v>2001-05-01</v>
          </cell>
          <cell r="F1697" t="str">
            <v>03TPA00509</v>
          </cell>
          <cell r="G1697">
            <v>480</v>
          </cell>
          <cell r="H1697" t="str">
            <v>MM</v>
          </cell>
          <cell r="I1697" t="str">
            <v>SL</v>
          </cell>
        </row>
        <row r="1698">
          <cell r="C1698" t="str">
            <v>30001612</v>
          </cell>
          <cell r="D1698" t="str">
            <v>STDTI</v>
          </cell>
          <cell r="E1698" t="str">
            <v>2001-05-01</v>
          </cell>
          <cell r="F1698" t="str">
            <v>03CIN01005</v>
          </cell>
          <cell r="G1698">
            <v>480</v>
          </cell>
          <cell r="H1698" t="str">
            <v>MM</v>
          </cell>
          <cell r="I1698" t="str">
            <v>SL</v>
          </cell>
        </row>
        <row r="1699">
          <cell r="C1699" t="str">
            <v>30001613</v>
          </cell>
          <cell r="D1699" t="str">
            <v>DDREC</v>
          </cell>
          <cell r="E1699" t="str">
            <v>2001-05-01</v>
          </cell>
          <cell r="F1699" t="str">
            <v>03NNJ00402</v>
          </cell>
          <cell r="G1699">
            <v>480</v>
          </cell>
          <cell r="H1699" t="str">
            <v>MM</v>
          </cell>
          <cell r="I1699" t="str">
            <v>SL</v>
          </cell>
        </row>
        <row r="1700">
          <cell r="C1700" t="str">
            <v>30001614</v>
          </cell>
          <cell r="D1700" t="str">
            <v>LSCOM</v>
          </cell>
          <cell r="E1700" t="str">
            <v>2001-04-01</v>
          </cell>
          <cell r="F1700" t="str">
            <v>03CIN01005</v>
          </cell>
          <cell r="G1700">
            <v>59</v>
          </cell>
          <cell r="H1700" t="str">
            <v>MM</v>
          </cell>
          <cell r="I1700" t="str">
            <v>SL</v>
          </cell>
        </row>
        <row r="1701">
          <cell r="C1701" t="str">
            <v>30001615</v>
          </cell>
          <cell r="D1701" t="str">
            <v>STDTI</v>
          </cell>
          <cell r="E1701" t="str">
            <v>2001-05-01</v>
          </cell>
          <cell r="F1701" t="str">
            <v>03TPA00509</v>
          </cell>
          <cell r="G1701">
            <v>480</v>
          </cell>
          <cell r="H1701" t="str">
            <v>MM</v>
          </cell>
          <cell r="I1701" t="str">
            <v>SL</v>
          </cell>
        </row>
        <row r="1702">
          <cell r="C1702" t="str">
            <v>30001616</v>
          </cell>
          <cell r="D1702" t="str">
            <v>LAND</v>
          </cell>
          <cell r="E1702" t="str">
            <v>2001-05-01</v>
          </cell>
          <cell r="F1702" t="str">
            <v>03CIN01006</v>
          </cell>
          <cell r="G1702">
            <v>1</v>
          </cell>
          <cell r="H1702" t="str">
            <v>MM</v>
          </cell>
          <cell r="I1702" t="str">
            <v>SL</v>
          </cell>
        </row>
        <row r="1703">
          <cell r="C1703" t="str">
            <v>30001617</v>
          </cell>
          <cell r="D1703" t="str">
            <v>SLLTI</v>
          </cell>
          <cell r="E1703" t="str">
            <v>2001-05-01</v>
          </cell>
          <cell r="F1703" t="str">
            <v>03CIN01005</v>
          </cell>
          <cell r="G1703">
            <v>480</v>
          </cell>
          <cell r="H1703" t="str">
            <v>MM</v>
          </cell>
          <cell r="I1703" t="str">
            <v>SL</v>
          </cell>
        </row>
        <row r="1704">
          <cell r="C1704" t="str">
            <v>30001618</v>
          </cell>
          <cell r="D1704" t="str">
            <v>NRCXP</v>
          </cell>
          <cell r="E1704" t="str">
            <v>2001-03-30</v>
          </cell>
          <cell r="F1704" t="str">
            <v>03TPA00111</v>
          </cell>
          <cell r="G1704">
            <v>480</v>
          </cell>
          <cell r="H1704" t="str">
            <v>MM</v>
          </cell>
          <cell r="I1704" t="str">
            <v>SL</v>
          </cell>
        </row>
        <row r="1705">
          <cell r="C1705" t="str">
            <v>30001619</v>
          </cell>
          <cell r="D1705" t="str">
            <v>DDREC</v>
          </cell>
          <cell r="E1705" t="str">
            <v>2001-06-01</v>
          </cell>
          <cell r="F1705" t="str">
            <v>03DAL01732</v>
          </cell>
          <cell r="G1705">
            <v>480</v>
          </cell>
          <cell r="H1705" t="str">
            <v>MM</v>
          </cell>
          <cell r="I1705" t="str">
            <v>SL</v>
          </cell>
        </row>
        <row r="1706">
          <cell r="C1706" t="str">
            <v>30001620</v>
          </cell>
          <cell r="D1706" t="str">
            <v>DDREC</v>
          </cell>
          <cell r="E1706" t="str">
            <v>2001-06-01</v>
          </cell>
          <cell r="F1706" t="str">
            <v>03DAL01733</v>
          </cell>
          <cell r="G1706">
            <v>480</v>
          </cell>
          <cell r="H1706" t="str">
            <v>MM</v>
          </cell>
          <cell r="I1706" t="str">
            <v>SL</v>
          </cell>
        </row>
        <row r="1707">
          <cell r="C1707" t="str">
            <v>30001621</v>
          </cell>
          <cell r="D1707" t="str">
            <v>STDTI</v>
          </cell>
          <cell r="E1707" t="str">
            <v>2001-06-01</v>
          </cell>
          <cell r="F1707" t="str">
            <v>03CIN01005</v>
          </cell>
          <cell r="G1707">
            <v>480</v>
          </cell>
          <cell r="H1707" t="str">
            <v>MM</v>
          </cell>
          <cell r="I1707" t="str">
            <v>SL</v>
          </cell>
        </row>
        <row r="1708">
          <cell r="C1708" t="str">
            <v>30001622</v>
          </cell>
          <cell r="D1708" t="str">
            <v>STDTI</v>
          </cell>
          <cell r="E1708" t="str">
            <v>2001-06-01</v>
          </cell>
          <cell r="F1708" t="str">
            <v>03TPA00112</v>
          </cell>
          <cell r="G1708">
            <v>480</v>
          </cell>
          <cell r="H1708" t="str">
            <v>MM</v>
          </cell>
          <cell r="I1708" t="str">
            <v>SL</v>
          </cell>
        </row>
        <row r="1709">
          <cell r="C1709" t="str">
            <v>30001623</v>
          </cell>
          <cell r="D1709" t="str">
            <v>STDTI</v>
          </cell>
          <cell r="E1709" t="str">
            <v>2001-06-01</v>
          </cell>
          <cell r="F1709" t="str">
            <v>03TPA00305</v>
          </cell>
          <cell r="G1709">
            <v>480</v>
          </cell>
          <cell r="H1709" t="str">
            <v>MM</v>
          </cell>
          <cell r="I1709" t="str">
            <v>SL</v>
          </cell>
        </row>
        <row r="1710">
          <cell r="C1710" t="str">
            <v>30001624</v>
          </cell>
          <cell r="D1710" t="str">
            <v>STDTI</v>
          </cell>
          <cell r="E1710" t="str">
            <v>2001-06-01</v>
          </cell>
          <cell r="F1710" t="str">
            <v>03TPA00509</v>
          </cell>
          <cell r="G1710">
            <v>480</v>
          </cell>
          <cell r="H1710" t="str">
            <v>MM</v>
          </cell>
          <cell r="I1710" t="str">
            <v>SL</v>
          </cell>
        </row>
        <row r="1711">
          <cell r="C1711" t="str">
            <v>30001625</v>
          </cell>
          <cell r="D1711" t="str">
            <v>STDTI</v>
          </cell>
          <cell r="E1711" t="str">
            <v>2001-06-01</v>
          </cell>
          <cell r="F1711" t="str">
            <v>03TPA00510</v>
          </cell>
          <cell r="G1711">
            <v>480</v>
          </cell>
          <cell r="H1711" t="str">
            <v>MM</v>
          </cell>
          <cell r="I1711" t="str">
            <v>SL</v>
          </cell>
        </row>
        <row r="1712">
          <cell r="C1712" t="str">
            <v>30001626</v>
          </cell>
          <cell r="D1712" t="str">
            <v>RCOTH</v>
          </cell>
          <cell r="E1712" t="str">
            <v>2001-06-15</v>
          </cell>
          <cell r="F1712" t="str">
            <v>03TPA00104</v>
          </cell>
          <cell r="G1712">
            <v>480</v>
          </cell>
          <cell r="H1712" t="str">
            <v>MM</v>
          </cell>
          <cell r="I1712" t="str">
            <v>SL</v>
          </cell>
        </row>
        <row r="1713">
          <cell r="C1713" t="str">
            <v>30001627</v>
          </cell>
          <cell r="D1713" t="str">
            <v>RCOTH</v>
          </cell>
          <cell r="E1713" t="str">
            <v>2001-07-06</v>
          </cell>
          <cell r="F1713" t="str">
            <v>03TPA00111</v>
          </cell>
          <cell r="G1713">
            <v>480</v>
          </cell>
          <cell r="H1713" t="str">
            <v>MM</v>
          </cell>
          <cell r="I1713" t="str">
            <v>SL</v>
          </cell>
        </row>
        <row r="1714">
          <cell r="C1714" t="str">
            <v>30001628</v>
          </cell>
          <cell r="D1714" t="str">
            <v>NRCXP</v>
          </cell>
          <cell r="E1714" t="str">
            <v>2001-07-05</v>
          </cell>
          <cell r="F1714" t="str">
            <v>03TPA00509</v>
          </cell>
          <cell r="G1714">
            <v>480</v>
          </cell>
          <cell r="H1714" t="str">
            <v>MM</v>
          </cell>
          <cell r="I1714" t="str">
            <v>SL</v>
          </cell>
        </row>
        <row r="1715">
          <cell r="C1715" t="str">
            <v>30001629</v>
          </cell>
          <cell r="D1715" t="str">
            <v>RCOTH</v>
          </cell>
          <cell r="E1715" t="str">
            <v>2001-06-06</v>
          </cell>
          <cell r="F1715" t="str">
            <v>03BRC00301</v>
          </cell>
          <cell r="G1715">
            <v>480</v>
          </cell>
          <cell r="H1715" t="str">
            <v>MM</v>
          </cell>
          <cell r="I1715" t="str">
            <v>SL</v>
          </cell>
        </row>
        <row r="1716">
          <cell r="C1716" t="str">
            <v>30001630</v>
          </cell>
          <cell r="D1716" t="str">
            <v>STDTI</v>
          </cell>
          <cell r="E1716" t="str">
            <v>2001-07-01</v>
          </cell>
          <cell r="F1716" t="str">
            <v>03TPA00510</v>
          </cell>
          <cell r="G1716">
            <v>480</v>
          </cell>
          <cell r="H1716" t="str">
            <v>MM</v>
          </cell>
          <cell r="I1716" t="str">
            <v>SL</v>
          </cell>
        </row>
        <row r="1717">
          <cell r="C1717" t="str">
            <v>30001631</v>
          </cell>
          <cell r="D1717" t="str">
            <v>STDTI</v>
          </cell>
          <cell r="E1717" t="str">
            <v>2001-07-01</v>
          </cell>
          <cell r="F1717" t="str">
            <v>03TPA00509</v>
          </cell>
          <cell r="G1717">
            <v>480</v>
          </cell>
          <cell r="H1717" t="str">
            <v>MM</v>
          </cell>
          <cell r="I1717" t="str">
            <v>SL</v>
          </cell>
        </row>
        <row r="1718">
          <cell r="C1718" t="str">
            <v>30001632</v>
          </cell>
          <cell r="D1718" t="str">
            <v>STDTI</v>
          </cell>
          <cell r="E1718" t="str">
            <v>2001-07-01</v>
          </cell>
          <cell r="F1718" t="str">
            <v>03TPA00509</v>
          </cell>
          <cell r="G1718">
            <v>480</v>
          </cell>
          <cell r="H1718" t="str">
            <v>MM</v>
          </cell>
          <cell r="I1718" t="str">
            <v>SL</v>
          </cell>
        </row>
        <row r="1719">
          <cell r="C1719" t="str">
            <v>30001633</v>
          </cell>
          <cell r="D1719" t="str">
            <v>DDREC</v>
          </cell>
          <cell r="E1719" t="str">
            <v>2001-07-01</v>
          </cell>
          <cell r="F1719" t="str">
            <v>03NNJ00402</v>
          </cell>
          <cell r="G1719">
            <v>480</v>
          </cell>
          <cell r="H1719" t="str">
            <v>MM</v>
          </cell>
          <cell r="I1719" t="str">
            <v>SL</v>
          </cell>
        </row>
        <row r="1720">
          <cell r="C1720" t="str">
            <v>30001634</v>
          </cell>
          <cell r="D1720" t="str">
            <v>STDTI</v>
          </cell>
          <cell r="E1720" t="str">
            <v>2001-07-01</v>
          </cell>
          <cell r="F1720" t="str">
            <v>03TPA00502</v>
          </cell>
          <cell r="G1720">
            <v>480</v>
          </cell>
          <cell r="H1720" t="str">
            <v>MM</v>
          </cell>
          <cell r="I1720" t="str">
            <v>SL</v>
          </cell>
        </row>
        <row r="1721">
          <cell r="C1721" t="str">
            <v>30001635</v>
          </cell>
          <cell r="D1721" t="str">
            <v>DDREC</v>
          </cell>
          <cell r="E1721" t="str">
            <v>2001-07-01</v>
          </cell>
          <cell r="F1721" t="str">
            <v>03TPA00509</v>
          </cell>
          <cell r="G1721">
            <v>480</v>
          </cell>
          <cell r="H1721" t="str">
            <v>MM</v>
          </cell>
          <cell r="I1721" t="str">
            <v>SL</v>
          </cell>
        </row>
        <row r="1722">
          <cell r="C1722" t="str">
            <v>30001636</v>
          </cell>
          <cell r="D1722" t="str">
            <v>SLLTI</v>
          </cell>
          <cell r="E1722" t="str">
            <v>2001-07-01</v>
          </cell>
          <cell r="F1722" t="str">
            <v>03TPA00510</v>
          </cell>
          <cell r="G1722">
            <v>480</v>
          </cell>
          <cell r="H1722" t="str">
            <v>MM</v>
          </cell>
          <cell r="I1722" t="str">
            <v>SL</v>
          </cell>
        </row>
        <row r="1723">
          <cell r="C1723" t="str">
            <v>30001637</v>
          </cell>
          <cell r="D1723" t="str">
            <v>STDTI</v>
          </cell>
          <cell r="E1723" t="str">
            <v>2001-07-01</v>
          </cell>
          <cell r="F1723" t="str">
            <v>03TPA01008</v>
          </cell>
          <cell r="G1723">
            <v>480</v>
          </cell>
          <cell r="H1723" t="str">
            <v>MM</v>
          </cell>
          <cell r="I1723" t="str">
            <v>SL</v>
          </cell>
        </row>
        <row r="1724">
          <cell r="C1724" t="str">
            <v>30001638</v>
          </cell>
          <cell r="D1724" t="str">
            <v>DDREC</v>
          </cell>
          <cell r="E1724" t="str">
            <v>2001-07-01</v>
          </cell>
          <cell r="F1724" t="str">
            <v>03DAL01707</v>
          </cell>
          <cell r="G1724">
            <v>480</v>
          </cell>
          <cell r="H1724" t="str">
            <v>MM</v>
          </cell>
          <cell r="I1724" t="str">
            <v>SL</v>
          </cell>
        </row>
        <row r="1725">
          <cell r="C1725" t="str">
            <v>30001639</v>
          </cell>
          <cell r="D1725" t="str">
            <v>DDREC</v>
          </cell>
          <cell r="E1725" t="str">
            <v>2001-07-01</v>
          </cell>
          <cell r="F1725" t="str">
            <v>03DAL01708</v>
          </cell>
          <cell r="G1725">
            <v>480</v>
          </cell>
          <cell r="H1725" t="str">
            <v>MM</v>
          </cell>
          <cell r="I1725" t="str">
            <v>SL</v>
          </cell>
        </row>
        <row r="1726">
          <cell r="C1726" t="str">
            <v>30001640</v>
          </cell>
          <cell r="D1726" t="str">
            <v>NRCXP</v>
          </cell>
          <cell r="E1726" t="str">
            <v>2001-07-24</v>
          </cell>
          <cell r="F1726" t="str">
            <v>03TPA01001</v>
          </cell>
          <cell r="G1726">
            <v>480</v>
          </cell>
          <cell r="H1726" t="str">
            <v>MM</v>
          </cell>
          <cell r="I1726" t="str">
            <v>SL</v>
          </cell>
        </row>
        <row r="1727">
          <cell r="C1727" t="str">
            <v>30001641</v>
          </cell>
          <cell r="D1727" t="str">
            <v>RCOTH</v>
          </cell>
          <cell r="E1727" t="str">
            <v>2001-07-25</v>
          </cell>
          <cell r="F1727" t="str">
            <v>03TPA00509</v>
          </cell>
          <cell r="G1727">
            <v>480</v>
          </cell>
          <cell r="H1727" t="str">
            <v>MM</v>
          </cell>
          <cell r="I1727" t="str">
            <v>SL</v>
          </cell>
        </row>
        <row r="1728">
          <cell r="C1728" t="str">
            <v>30001642</v>
          </cell>
          <cell r="D1728" t="str">
            <v>STDTI</v>
          </cell>
          <cell r="E1728" t="str">
            <v>2001-08-01</v>
          </cell>
          <cell r="F1728" t="str">
            <v>03TPA00104</v>
          </cell>
          <cell r="G1728">
            <v>480</v>
          </cell>
          <cell r="H1728" t="str">
            <v>MM</v>
          </cell>
          <cell r="I1728" t="str">
            <v>SL</v>
          </cell>
        </row>
        <row r="1729">
          <cell r="C1729" t="str">
            <v>30001643</v>
          </cell>
          <cell r="D1729" t="str">
            <v>STDTI</v>
          </cell>
          <cell r="E1729" t="str">
            <v>2001-08-01</v>
          </cell>
          <cell r="F1729" t="str">
            <v>03TPA00510</v>
          </cell>
          <cell r="G1729">
            <v>480</v>
          </cell>
          <cell r="H1729" t="str">
            <v>MM</v>
          </cell>
          <cell r="I1729" t="str">
            <v>SL</v>
          </cell>
        </row>
        <row r="1730">
          <cell r="C1730" t="str">
            <v>30001644</v>
          </cell>
          <cell r="D1730" t="str">
            <v>STDTI</v>
          </cell>
          <cell r="E1730" t="str">
            <v>2001-08-01</v>
          </cell>
          <cell r="F1730" t="str">
            <v>03TPA01008</v>
          </cell>
          <cell r="G1730">
            <v>480</v>
          </cell>
          <cell r="H1730" t="str">
            <v>MM</v>
          </cell>
          <cell r="I1730" t="str">
            <v>SL</v>
          </cell>
        </row>
        <row r="1731">
          <cell r="C1731" t="str">
            <v>30001645</v>
          </cell>
          <cell r="D1731" t="str">
            <v>SLLTI</v>
          </cell>
          <cell r="E1731" t="str">
            <v>2001-08-01</v>
          </cell>
          <cell r="F1731" t="str">
            <v>03TPA00510</v>
          </cell>
          <cell r="G1731">
            <v>480</v>
          </cell>
          <cell r="H1731" t="str">
            <v>MM</v>
          </cell>
          <cell r="I1731" t="str">
            <v>SL</v>
          </cell>
        </row>
        <row r="1732">
          <cell r="C1732" t="str">
            <v>30001646</v>
          </cell>
          <cell r="D1732" t="str">
            <v>LSCOM</v>
          </cell>
          <cell r="E1732" t="str">
            <v>2001-06-01</v>
          </cell>
          <cell r="F1732" t="str">
            <v>03BRC00401</v>
          </cell>
          <cell r="G1732">
            <v>84</v>
          </cell>
          <cell r="H1732" t="str">
            <v>MM</v>
          </cell>
          <cell r="I1732" t="str">
            <v>SL</v>
          </cell>
        </row>
        <row r="1733">
          <cell r="C1733" t="str">
            <v>30001647</v>
          </cell>
          <cell r="D1733" t="str">
            <v>STDTI</v>
          </cell>
          <cell r="E1733" t="str">
            <v>2001-08-01</v>
          </cell>
          <cell r="F1733" t="str">
            <v>03TPA00510</v>
          </cell>
          <cell r="G1733">
            <v>480</v>
          </cell>
          <cell r="H1733" t="str">
            <v>MM</v>
          </cell>
          <cell r="I1733" t="str">
            <v>SL</v>
          </cell>
        </row>
        <row r="1734">
          <cell r="C1734" t="str">
            <v>30001648</v>
          </cell>
          <cell r="D1734" t="str">
            <v>RCXEX</v>
          </cell>
          <cell r="E1734" t="str">
            <v>2001-08-29</v>
          </cell>
          <cell r="F1734" t="str">
            <v>03TPA00111</v>
          </cell>
          <cell r="G1734">
            <v>480</v>
          </cell>
          <cell r="H1734" t="str">
            <v>MM</v>
          </cell>
          <cell r="I1734" t="str">
            <v>SL</v>
          </cell>
        </row>
        <row r="1735">
          <cell r="C1735" t="str">
            <v>30001649</v>
          </cell>
          <cell r="D1735" t="str">
            <v>DDREC</v>
          </cell>
          <cell r="E1735" t="str">
            <v>2001-09-01</v>
          </cell>
          <cell r="F1735" t="str">
            <v>03DAL01708</v>
          </cell>
          <cell r="G1735">
            <v>480</v>
          </cell>
          <cell r="H1735" t="str">
            <v>MM</v>
          </cell>
          <cell r="I1735" t="str">
            <v>SL</v>
          </cell>
        </row>
        <row r="1736">
          <cell r="C1736" t="str">
            <v>30001650</v>
          </cell>
          <cell r="D1736" t="str">
            <v>DDREC</v>
          </cell>
          <cell r="E1736" t="str">
            <v>2001-09-01</v>
          </cell>
          <cell r="F1736" t="str">
            <v>03NNJ00402</v>
          </cell>
          <cell r="G1736">
            <v>480</v>
          </cell>
          <cell r="H1736" t="str">
            <v>MM</v>
          </cell>
          <cell r="I1736" t="str">
            <v>SL</v>
          </cell>
        </row>
        <row r="1737">
          <cell r="C1737" t="str">
            <v>30001651</v>
          </cell>
          <cell r="D1737" t="str">
            <v>DDREC</v>
          </cell>
          <cell r="E1737" t="str">
            <v>2001-09-01</v>
          </cell>
          <cell r="F1737" t="str">
            <v>03TPA00510</v>
          </cell>
          <cell r="G1737">
            <v>480</v>
          </cell>
          <cell r="H1737" t="str">
            <v>MM</v>
          </cell>
          <cell r="I1737" t="str">
            <v>SL</v>
          </cell>
        </row>
        <row r="1738">
          <cell r="C1738" t="str">
            <v>30001652</v>
          </cell>
          <cell r="D1738" t="str">
            <v>DDREC</v>
          </cell>
          <cell r="E1738" t="str">
            <v>2001-09-01</v>
          </cell>
          <cell r="F1738" t="str">
            <v>03TPA00511</v>
          </cell>
          <cell r="G1738">
            <v>480</v>
          </cell>
          <cell r="H1738" t="str">
            <v>MM</v>
          </cell>
          <cell r="I1738" t="str">
            <v>SL</v>
          </cell>
        </row>
        <row r="1739">
          <cell r="C1739" t="str">
            <v>30001653</v>
          </cell>
          <cell r="D1739" t="str">
            <v>DDREC</v>
          </cell>
          <cell r="E1739" t="str">
            <v>2001-09-01</v>
          </cell>
          <cell r="F1739" t="str">
            <v>03TPA00512</v>
          </cell>
          <cell r="G1739">
            <v>480</v>
          </cell>
          <cell r="H1739" t="str">
            <v>MM</v>
          </cell>
          <cell r="I1739" t="str">
            <v>SL</v>
          </cell>
        </row>
        <row r="1740">
          <cell r="C1740" t="str">
            <v>30001654</v>
          </cell>
          <cell r="D1740" t="str">
            <v>DDREC</v>
          </cell>
          <cell r="E1740" t="str">
            <v>2001-09-01</v>
          </cell>
          <cell r="F1740" t="str">
            <v>03TPA00513</v>
          </cell>
          <cell r="G1740">
            <v>480</v>
          </cell>
          <cell r="H1740" t="str">
            <v>MM</v>
          </cell>
          <cell r="I1740" t="str">
            <v>SL</v>
          </cell>
        </row>
        <row r="1741">
          <cell r="C1741" t="str">
            <v>30001655</v>
          </cell>
          <cell r="D1741" t="str">
            <v>DDREC</v>
          </cell>
          <cell r="E1741" t="str">
            <v>2001-09-01</v>
          </cell>
          <cell r="F1741" t="str">
            <v>03TPA01008</v>
          </cell>
          <cell r="G1741">
            <v>480</v>
          </cell>
          <cell r="H1741" t="str">
            <v>MM</v>
          </cell>
          <cell r="I1741" t="str">
            <v>SL</v>
          </cell>
        </row>
        <row r="1742">
          <cell r="C1742" t="str">
            <v>30001656</v>
          </cell>
          <cell r="D1742" t="str">
            <v>STDTI</v>
          </cell>
          <cell r="E1742" t="str">
            <v>2001-09-01</v>
          </cell>
          <cell r="F1742" t="str">
            <v>03TPA00512</v>
          </cell>
          <cell r="G1742">
            <v>480</v>
          </cell>
          <cell r="H1742" t="str">
            <v>MM</v>
          </cell>
          <cell r="I1742" t="str">
            <v>SL</v>
          </cell>
        </row>
        <row r="1743">
          <cell r="C1743" t="str">
            <v>30001657</v>
          </cell>
          <cell r="D1743" t="str">
            <v>STDTI</v>
          </cell>
          <cell r="E1743" t="str">
            <v>2001-09-01</v>
          </cell>
          <cell r="F1743" t="str">
            <v>03TPA01008</v>
          </cell>
          <cell r="G1743">
            <v>480</v>
          </cell>
          <cell r="H1743" t="str">
            <v>MM</v>
          </cell>
          <cell r="I1743" t="str">
            <v>SL</v>
          </cell>
        </row>
        <row r="1744">
          <cell r="C1744" t="str">
            <v>30001658</v>
          </cell>
          <cell r="D1744" t="str">
            <v>STDTI</v>
          </cell>
          <cell r="E1744" t="str">
            <v>2001-09-01</v>
          </cell>
          <cell r="F1744" t="str">
            <v>03ORL00106</v>
          </cell>
          <cell r="G1744">
            <v>480</v>
          </cell>
          <cell r="H1744" t="str">
            <v>MM</v>
          </cell>
          <cell r="I1744" t="str">
            <v>SL</v>
          </cell>
        </row>
        <row r="1745">
          <cell r="C1745" t="str">
            <v>30001659</v>
          </cell>
          <cell r="D1745" t="str">
            <v>LCC2</v>
          </cell>
          <cell r="E1745" t="str">
            <v>2001-09-14</v>
          </cell>
          <cell r="F1745" t="str">
            <v>03TPA00111</v>
          </cell>
          <cell r="G1745">
            <v>24</v>
          </cell>
          <cell r="H1745" t="str">
            <v>MM</v>
          </cell>
          <cell r="I1745" t="str">
            <v>SL</v>
          </cell>
        </row>
        <row r="1746">
          <cell r="C1746" t="str">
            <v>30001660</v>
          </cell>
          <cell r="D1746" t="str">
            <v>DDREC</v>
          </cell>
          <cell r="E1746" t="str">
            <v>2001-10-01</v>
          </cell>
          <cell r="F1746" t="str">
            <v>03DAL01708</v>
          </cell>
          <cell r="G1746">
            <v>480</v>
          </cell>
          <cell r="H1746" t="str">
            <v>MM</v>
          </cell>
          <cell r="I1746" t="str">
            <v>SL</v>
          </cell>
        </row>
        <row r="1747">
          <cell r="C1747" t="str">
            <v>30001661</v>
          </cell>
          <cell r="D1747" t="str">
            <v>STDTI</v>
          </cell>
          <cell r="E1747" t="str">
            <v>2001-10-01</v>
          </cell>
          <cell r="F1747" t="str">
            <v>03ORL00106</v>
          </cell>
          <cell r="G1747">
            <v>480</v>
          </cell>
          <cell r="H1747" t="str">
            <v>MM</v>
          </cell>
          <cell r="I1747" t="str">
            <v>SL</v>
          </cell>
        </row>
        <row r="1748">
          <cell r="C1748" t="str">
            <v>30001662</v>
          </cell>
          <cell r="D1748" t="str">
            <v>DDREC</v>
          </cell>
          <cell r="E1748" t="str">
            <v>2001-10-01</v>
          </cell>
          <cell r="F1748" t="str">
            <v>03TPA01008</v>
          </cell>
          <cell r="G1748">
            <v>480</v>
          </cell>
          <cell r="H1748" t="str">
            <v>MM</v>
          </cell>
          <cell r="I1748" t="str">
            <v>SL</v>
          </cell>
        </row>
        <row r="1749">
          <cell r="C1749" t="str">
            <v>30001663</v>
          </cell>
          <cell r="D1749" t="str">
            <v>STDTI</v>
          </cell>
          <cell r="E1749" t="str">
            <v>2001-10-01</v>
          </cell>
          <cell r="F1749" t="str">
            <v>03TPA00305</v>
          </cell>
          <cell r="G1749">
            <v>480</v>
          </cell>
          <cell r="H1749" t="str">
            <v>MM</v>
          </cell>
          <cell r="I1749" t="str">
            <v>SL</v>
          </cell>
        </row>
        <row r="1750">
          <cell r="C1750" t="str">
            <v>30001664</v>
          </cell>
          <cell r="D1750" t="str">
            <v>STDTI</v>
          </cell>
          <cell r="E1750" t="str">
            <v>2001-10-01</v>
          </cell>
          <cell r="F1750" t="str">
            <v>03TPA00512</v>
          </cell>
          <cell r="G1750">
            <v>480</v>
          </cell>
          <cell r="H1750" t="str">
            <v>MM</v>
          </cell>
          <cell r="I1750" t="str">
            <v>SL</v>
          </cell>
        </row>
        <row r="1751">
          <cell r="C1751" t="str">
            <v>30001665</v>
          </cell>
          <cell r="D1751" t="str">
            <v>STDTI</v>
          </cell>
          <cell r="E1751" t="str">
            <v>2001-10-01</v>
          </cell>
          <cell r="F1751" t="str">
            <v>03TPA01008</v>
          </cell>
          <cell r="G1751">
            <v>480</v>
          </cell>
          <cell r="H1751" t="str">
            <v>MM</v>
          </cell>
          <cell r="I1751" t="str">
            <v>SL</v>
          </cell>
        </row>
        <row r="1752">
          <cell r="C1752" t="str">
            <v>30001666</v>
          </cell>
          <cell r="D1752" t="str">
            <v>BLDG</v>
          </cell>
          <cell r="E1752" t="str">
            <v>1998-12-02</v>
          </cell>
          <cell r="F1752" t="str">
            <v>03CIN00902</v>
          </cell>
          <cell r="G1752">
            <v>480</v>
          </cell>
          <cell r="H1752" t="str">
            <v>MM</v>
          </cell>
          <cell r="I1752" t="str">
            <v>SL</v>
          </cell>
        </row>
        <row r="1753">
          <cell r="C1753" t="str">
            <v>30001667</v>
          </cell>
          <cell r="D1753" t="str">
            <v>NRCXP</v>
          </cell>
          <cell r="E1753" t="str">
            <v>2001-10-01</v>
          </cell>
          <cell r="F1753" t="str">
            <v>03TPA00111</v>
          </cell>
          <cell r="G1753">
            <v>480</v>
          </cell>
          <cell r="H1753" t="str">
            <v>MM</v>
          </cell>
          <cell r="I1753" t="str">
            <v>SL</v>
          </cell>
        </row>
        <row r="1754">
          <cell r="C1754" t="str">
            <v>30001668</v>
          </cell>
          <cell r="D1754" t="str">
            <v>RCOTH</v>
          </cell>
          <cell r="E1754" t="str">
            <v>2001-10-01</v>
          </cell>
          <cell r="F1754" t="str">
            <v>03BRC00301</v>
          </cell>
          <cell r="G1754">
            <v>480</v>
          </cell>
          <cell r="H1754" t="str">
            <v>MM</v>
          </cell>
          <cell r="I1754" t="str">
            <v>SL</v>
          </cell>
        </row>
        <row r="1755">
          <cell r="C1755" t="str">
            <v>30001669</v>
          </cell>
          <cell r="D1755" t="str">
            <v>STDTI</v>
          </cell>
          <cell r="E1755" t="str">
            <v>2001-10-01</v>
          </cell>
          <cell r="F1755" t="str">
            <v>03CIN01006</v>
          </cell>
          <cell r="G1755">
            <v>480</v>
          </cell>
          <cell r="H1755" t="str">
            <v>MM</v>
          </cell>
          <cell r="I1755" t="str">
            <v>SL</v>
          </cell>
        </row>
        <row r="1756">
          <cell r="C1756" t="str">
            <v>30001670</v>
          </cell>
          <cell r="D1756" t="str">
            <v>STDTI</v>
          </cell>
          <cell r="E1756" t="str">
            <v>2001-11-01</v>
          </cell>
          <cell r="F1756" t="str">
            <v>03TPA00114</v>
          </cell>
          <cell r="G1756">
            <v>480</v>
          </cell>
          <cell r="H1756" t="str">
            <v>MM</v>
          </cell>
          <cell r="I1756" t="str">
            <v>SL</v>
          </cell>
        </row>
        <row r="1757">
          <cell r="C1757" t="str">
            <v>30001671</v>
          </cell>
          <cell r="D1757" t="str">
            <v>STDTI</v>
          </cell>
          <cell r="E1757" t="str">
            <v>2001-11-01</v>
          </cell>
          <cell r="F1757" t="str">
            <v>03TPA00305</v>
          </cell>
          <cell r="G1757">
            <v>480</v>
          </cell>
          <cell r="H1757" t="str">
            <v>MM</v>
          </cell>
          <cell r="I1757" t="str">
            <v>SL</v>
          </cell>
        </row>
        <row r="1758">
          <cell r="C1758" t="str">
            <v>30001672</v>
          </cell>
          <cell r="D1758" t="str">
            <v>STDTI</v>
          </cell>
          <cell r="E1758" t="str">
            <v>2001-11-01</v>
          </cell>
          <cell r="F1758" t="str">
            <v>03TPA00512</v>
          </cell>
          <cell r="G1758">
            <v>480</v>
          </cell>
          <cell r="H1758" t="str">
            <v>MM</v>
          </cell>
          <cell r="I1758" t="str">
            <v>SL</v>
          </cell>
        </row>
        <row r="1759">
          <cell r="C1759" t="str">
            <v>30001673</v>
          </cell>
          <cell r="D1759" t="str">
            <v>STDTI</v>
          </cell>
          <cell r="E1759" t="str">
            <v>2001-11-01</v>
          </cell>
          <cell r="F1759" t="str">
            <v>03TPA00701</v>
          </cell>
          <cell r="G1759">
            <v>480</v>
          </cell>
          <cell r="H1759" t="str">
            <v>MM</v>
          </cell>
          <cell r="I1759" t="str">
            <v>SL</v>
          </cell>
        </row>
        <row r="1760">
          <cell r="C1760" t="str">
            <v>30001674</v>
          </cell>
          <cell r="D1760" t="str">
            <v>STDTI</v>
          </cell>
          <cell r="E1760" t="str">
            <v>2001-11-01</v>
          </cell>
          <cell r="F1760" t="str">
            <v>03TPA01008</v>
          </cell>
          <cell r="G1760">
            <v>480</v>
          </cell>
          <cell r="H1760" t="str">
            <v>MM</v>
          </cell>
          <cell r="I1760" t="str">
            <v>SL</v>
          </cell>
        </row>
        <row r="1761">
          <cell r="C1761" t="str">
            <v>30001675</v>
          </cell>
          <cell r="D1761" t="str">
            <v>LCC2</v>
          </cell>
          <cell r="E1761" t="str">
            <v>2001-11-01</v>
          </cell>
          <cell r="F1761" t="str">
            <v>03TPA00111</v>
          </cell>
          <cell r="G1761">
            <v>24</v>
          </cell>
          <cell r="H1761" t="str">
            <v>MM</v>
          </cell>
          <cell r="I1761" t="str">
            <v>SL</v>
          </cell>
        </row>
        <row r="1762">
          <cell r="C1762" t="str">
            <v>30001676</v>
          </cell>
          <cell r="D1762" t="str">
            <v>BLDG</v>
          </cell>
          <cell r="E1762" t="str">
            <v>2001-11-01</v>
          </cell>
          <cell r="F1762" t="str">
            <v>03CIN01006</v>
          </cell>
          <cell r="G1762">
            <v>480</v>
          </cell>
          <cell r="H1762" t="str">
            <v>MM</v>
          </cell>
          <cell r="I1762" t="str">
            <v>SL</v>
          </cell>
        </row>
        <row r="1763">
          <cell r="C1763" t="str">
            <v>30001677</v>
          </cell>
          <cell r="D1763" t="str">
            <v>LCC2</v>
          </cell>
          <cell r="E1763" t="str">
            <v>2001-11-23</v>
          </cell>
          <cell r="F1763" t="str">
            <v>03CIN01006</v>
          </cell>
          <cell r="G1763">
            <v>24</v>
          </cell>
          <cell r="H1763" t="str">
            <v>MM</v>
          </cell>
          <cell r="I1763" t="str">
            <v>SL</v>
          </cell>
        </row>
        <row r="1764">
          <cell r="C1764" t="str">
            <v>30001678</v>
          </cell>
          <cell r="D1764" t="str">
            <v>DDREC</v>
          </cell>
          <cell r="E1764" t="str">
            <v>2001-12-01</v>
          </cell>
          <cell r="F1764" t="str">
            <v>03BRC00301</v>
          </cell>
          <cell r="G1764">
            <v>480</v>
          </cell>
          <cell r="H1764" t="str">
            <v>MM</v>
          </cell>
          <cell r="I1764" t="str">
            <v>SL</v>
          </cell>
        </row>
        <row r="1765">
          <cell r="C1765" t="str">
            <v>30001679</v>
          </cell>
          <cell r="D1765" t="str">
            <v>STDTI</v>
          </cell>
          <cell r="E1765" t="str">
            <v>2001-12-01</v>
          </cell>
          <cell r="F1765" t="str">
            <v>03TPA01008</v>
          </cell>
          <cell r="G1765">
            <v>480</v>
          </cell>
          <cell r="H1765" t="str">
            <v>MM</v>
          </cell>
          <cell r="I1765" t="str">
            <v>SL</v>
          </cell>
        </row>
        <row r="1766">
          <cell r="C1766" t="str">
            <v>30001680</v>
          </cell>
          <cell r="D1766" t="str">
            <v>BLDG</v>
          </cell>
          <cell r="E1766" t="str">
            <v>2001-11-01</v>
          </cell>
          <cell r="F1766" t="str">
            <v>03CIN01006</v>
          </cell>
          <cell r="G1766">
            <v>480</v>
          </cell>
          <cell r="H1766" t="str">
            <v>MM</v>
          </cell>
          <cell r="I1766" t="str">
            <v>SL</v>
          </cell>
        </row>
        <row r="1767">
          <cell r="C1767" t="str">
            <v>30001681</v>
          </cell>
          <cell r="D1767" t="str">
            <v>STDTI</v>
          </cell>
          <cell r="E1767" t="str">
            <v>2001-11-01</v>
          </cell>
          <cell r="F1767" t="str">
            <v>03CIN01006</v>
          </cell>
          <cell r="G1767">
            <v>480</v>
          </cell>
          <cell r="H1767" t="str">
            <v>MM</v>
          </cell>
          <cell r="I1767" t="str">
            <v>SL</v>
          </cell>
        </row>
        <row r="1768">
          <cell r="C1768" t="str">
            <v>30001682</v>
          </cell>
          <cell r="D1768" t="str">
            <v>LCC2</v>
          </cell>
          <cell r="E1768" t="str">
            <v>2001-12-21</v>
          </cell>
          <cell r="F1768" t="str">
            <v>03CIN01006</v>
          </cell>
          <cell r="G1768">
            <v>24</v>
          </cell>
          <cell r="H1768" t="str">
            <v>MM</v>
          </cell>
          <cell r="I1768" t="str">
            <v>SL</v>
          </cell>
        </row>
        <row r="1769">
          <cell r="C1769" t="str">
            <v>30001683</v>
          </cell>
          <cell r="D1769" t="str">
            <v>STDTI</v>
          </cell>
          <cell r="E1769" t="str">
            <v>2002-01-01</v>
          </cell>
          <cell r="F1769" t="str">
            <v>03TPA00104</v>
          </cell>
          <cell r="G1769">
            <v>480</v>
          </cell>
          <cell r="H1769" t="str">
            <v>MM</v>
          </cell>
          <cell r="I1769" t="str">
            <v>SL</v>
          </cell>
        </row>
        <row r="1770">
          <cell r="C1770" t="str">
            <v>30001684</v>
          </cell>
          <cell r="D1770" t="str">
            <v>STDTI</v>
          </cell>
          <cell r="E1770" t="str">
            <v>2002-01-01</v>
          </cell>
          <cell r="F1770" t="str">
            <v>03TPA00110</v>
          </cell>
          <cell r="G1770">
            <v>480</v>
          </cell>
          <cell r="H1770" t="str">
            <v>MM</v>
          </cell>
          <cell r="I1770" t="str">
            <v>SL</v>
          </cell>
        </row>
        <row r="1771">
          <cell r="C1771" t="str">
            <v>30001685</v>
          </cell>
          <cell r="D1771" t="str">
            <v>DDREC</v>
          </cell>
          <cell r="E1771" t="str">
            <v>2002-01-01</v>
          </cell>
          <cell r="F1771" t="str">
            <v>03TPA00301</v>
          </cell>
          <cell r="G1771">
            <v>480</v>
          </cell>
          <cell r="H1771" t="str">
            <v>MM</v>
          </cell>
          <cell r="I1771" t="str">
            <v>SL</v>
          </cell>
        </row>
        <row r="1772">
          <cell r="C1772" t="str">
            <v>30001686</v>
          </cell>
          <cell r="D1772" t="str">
            <v>STDTI</v>
          </cell>
          <cell r="E1772" t="str">
            <v>2002-01-01</v>
          </cell>
          <cell r="F1772" t="str">
            <v>03TPA00305</v>
          </cell>
          <cell r="G1772">
            <v>480</v>
          </cell>
          <cell r="H1772" t="str">
            <v>MM</v>
          </cell>
          <cell r="I1772" t="str">
            <v>SL</v>
          </cell>
        </row>
        <row r="1773">
          <cell r="C1773" t="str">
            <v>30001687</v>
          </cell>
          <cell r="D1773" t="str">
            <v>STDTI</v>
          </cell>
          <cell r="E1773" t="str">
            <v>2002-01-01</v>
          </cell>
          <cell r="F1773" t="str">
            <v>03TPA00509</v>
          </cell>
          <cell r="G1773">
            <v>480</v>
          </cell>
          <cell r="H1773" t="str">
            <v>MM</v>
          </cell>
          <cell r="I1773" t="str">
            <v>SL</v>
          </cell>
        </row>
        <row r="1774">
          <cell r="C1774" t="str">
            <v>30001688</v>
          </cell>
          <cell r="D1774" t="str">
            <v>STDTI</v>
          </cell>
          <cell r="E1774" t="str">
            <v>2002-01-01</v>
          </cell>
          <cell r="F1774" t="str">
            <v>03TPA00602</v>
          </cell>
          <cell r="G1774">
            <v>480</v>
          </cell>
          <cell r="H1774" t="str">
            <v>MM</v>
          </cell>
          <cell r="I1774" t="str">
            <v>SL</v>
          </cell>
        </row>
        <row r="1775">
          <cell r="C1775" t="str">
            <v>30001689</v>
          </cell>
          <cell r="D1775" t="str">
            <v>STDTI</v>
          </cell>
          <cell r="E1775" t="str">
            <v>2002-01-01</v>
          </cell>
          <cell r="F1775" t="str">
            <v>03TPA00801</v>
          </cell>
          <cell r="G1775">
            <v>480</v>
          </cell>
          <cell r="H1775" t="str">
            <v>MM</v>
          </cell>
          <cell r="I1775" t="str">
            <v>SL</v>
          </cell>
        </row>
        <row r="1776">
          <cell r="C1776" t="str">
            <v>30001690</v>
          </cell>
          <cell r="D1776" t="str">
            <v>STDTI</v>
          </cell>
          <cell r="E1776" t="str">
            <v>2002-01-01</v>
          </cell>
          <cell r="F1776" t="str">
            <v>03TPA01008</v>
          </cell>
          <cell r="G1776">
            <v>480</v>
          </cell>
          <cell r="H1776" t="str">
            <v>MM</v>
          </cell>
          <cell r="I1776" t="str">
            <v>SL</v>
          </cell>
        </row>
        <row r="1777">
          <cell r="C1777" t="str">
            <v>30001691</v>
          </cell>
          <cell r="D1777" t="str">
            <v>BLDG</v>
          </cell>
          <cell r="E1777" t="str">
            <v>2002-01-01</v>
          </cell>
          <cell r="F1777" t="str">
            <v>03CIN01006</v>
          </cell>
          <cell r="G1777">
            <v>480</v>
          </cell>
          <cell r="H1777" t="str">
            <v>MM</v>
          </cell>
          <cell r="I1777" t="str">
            <v>SL</v>
          </cell>
        </row>
        <row r="1778">
          <cell r="C1778" t="str">
            <v>30001692</v>
          </cell>
          <cell r="D1778" t="str">
            <v>BLDG</v>
          </cell>
          <cell r="E1778" t="str">
            <v>2002-01-01</v>
          </cell>
          <cell r="F1778" t="str">
            <v>03CIN01006</v>
          </cell>
          <cell r="G1778">
            <v>480</v>
          </cell>
          <cell r="H1778" t="str">
            <v>MM</v>
          </cell>
          <cell r="I1778" t="str">
            <v>SL</v>
          </cell>
        </row>
        <row r="1779">
          <cell r="C1779" t="str">
            <v>30001693</v>
          </cell>
          <cell r="D1779" t="str">
            <v>STDTI</v>
          </cell>
          <cell r="E1779" t="str">
            <v>2002-01-01</v>
          </cell>
          <cell r="F1779" t="str">
            <v>03CIN01006</v>
          </cell>
          <cell r="G1779">
            <v>480</v>
          </cell>
          <cell r="H1779" t="str">
            <v>MM</v>
          </cell>
          <cell r="I1779" t="str">
            <v>SL</v>
          </cell>
        </row>
        <row r="1780">
          <cell r="C1780" t="str">
            <v>30001694</v>
          </cell>
          <cell r="D1780" t="str">
            <v>STDTI</v>
          </cell>
          <cell r="E1780" t="str">
            <v>2002-02-01</v>
          </cell>
          <cell r="F1780" t="str">
            <v>03DAL01734</v>
          </cell>
          <cell r="G1780">
            <v>480</v>
          </cell>
          <cell r="H1780" t="str">
            <v>MM</v>
          </cell>
          <cell r="I1780" t="str">
            <v>SL</v>
          </cell>
        </row>
        <row r="1781">
          <cell r="C1781" t="str">
            <v>30001695</v>
          </cell>
          <cell r="D1781" t="str">
            <v>DDREC</v>
          </cell>
          <cell r="E1781" t="str">
            <v>2002-02-01</v>
          </cell>
          <cell r="F1781" t="str">
            <v>03TPA00101</v>
          </cell>
          <cell r="G1781">
            <v>480</v>
          </cell>
          <cell r="H1781" t="str">
            <v>MM</v>
          </cell>
          <cell r="I1781" t="str">
            <v>SL</v>
          </cell>
        </row>
        <row r="1782">
          <cell r="C1782" t="str">
            <v>30001696</v>
          </cell>
          <cell r="D1782" t="str">
            <v>DDREC</v>
          </cell>
          <cell r="E1782" t="str">
            <v>2002-02-01</v>
          </cell>
          <cell r="F1782" t="str">
            <v>03TPA00102</v>
          </cell>
          <cell r="G1782">
            <v>480</v>
          </cell>
          <cell r="H1782" t="str">
            <v>MM</v>
          </cell>
          <cell r="I1782" t="str">
            <v>SL</v>
          </cell>
        </row>
        <row r="1783">
          <cell r="C1783" t="str">
            <v>30001697</v>
          </cell>
          <cell r="D1783" t="str">
            <v>DDREC</v>
          </cell>
          <cell r="E1783" t="str">
            <v>2002-02-01</v>
          </cell>
          <cell r="F1783" t="str">
            <v>03TPA00104</v>
          </cell>
          <cell r="G1783">
            <v>480</v>
          </cell>
          <cell r="H1783" t="str">
            <v>MM</v>
          </cell>
          <cell r="I1783" t="str">
            <v>SL</v>
          </cell>
        </row>
        <row r="1784">
          <cell r="C1784" t="str">
            <v>30001698</v>
          </cell>
          <cell r="D1784" t="str">
            <v>DDREC</v>
          </cell>
          <cell r="E1784" t="str">
            <v>2002-02-01</v>
          </cell>
          <cell r="F1784" t="str">
            <v>03TPA00106</v>
          </cell>
          <cell r="G1784">
            <v>480</v>
          </cell>
          <cell r="H1784" t="str">
            <v>MM</v>
          </cell>
          <cell r="I1784" t="str">
            <v>SL</v>
          </cell>
        </row>
        <row r="1785">
          <cell r="C1785" t="str">
            <v>30001699</v>
          </cell>
          <cell r="D1785" t="str">
            <v>DDREC</v>
          </cell>
          <cell r="E1785" t="str">
            <v>2002-02-01</v>
          </cell>
          <cell r="F1785" t="str">
            <v>03TPA00107</v>
          </cell>
          <cell r="G1785">
            <v>480</v>
          </cell>
          <cell r="H1785" t="str">
            <v>MM</v>
          </cell>
          <cell r="I1785" t="str">
            <v>SL</v>
          </cell>
        </row>
        <row r="1786">
          <cell r="C1786" t="str">
            <v>30001700</v>
          </cell>
          <cell r="D1786" t="str">
            <v>DDREC</v>
          </cell>
          <cell r="E1786" t="str">
            <v>2002-02-01</v>
          </cell>
          <cell r="F1786" t="str">
            <v>03TPA00110</v>
          </cell>
          <cell r="G1786">
            <v>480</v>
          </cell>
          <cell r="H1786" t="str">
            <v>MM</v>
          </cell>
          <cell r="I1786" t="str">
            <v>SL</v>
          </cell>
        </row>
        <row r="1787">
          <cell r="C1787" t="str">
            <v>30001701</v>
          </cell>
          <cell r="D1787" t="str">
            <v>DDREC</v>
          </cell>
          <cell r="E1787" t="str">
            <v>2002-02-01</v>
          </cell>
          <cell r="F1787" t="str">
            <v>03TPA00111</v>
          </cell>
          <cell r="G1787">
            <v>480</v>
          </cell>
          <cell r="H1787" t="str">
            <v>MM</v>
          </cell>
          <cell r="I1787" t="str">
            <v>SL</v>
          </cell>
        </row>
        <row r="1788">
          <cell r="C1788" t="str">
            <v>30001702</v>
          </cell>
          <cell r="D1788" t="str">
            <v>DDREC</v>
          </cell>
          <cell r="E1788" t="str">
            <v>2002-02-01</v>
          </cell>
          <cell r="F1788" t="str">
            <v>03TPA00112</v>
          </cell>
          <cell r="G1788">
            <v>480</v>
          </cell>
          <cell r="H1788" t="str">
            <v>MM</v>
          </cell>
          <cell r="I1788" t="str">
            <v>SL</v>
          </cell>
        </row>
        <row r="1789">
          <cell r="C1789" t="str">
            <v>30001703</v>
          </cell>
          <cell r="D1789" t="str">
            <v>DDREC</v>
          </cell>
          <cell r="E1789" t="str">
            <v>2002-02-01</v>
          </cell>
          <cell r="F1789" t="str">
            <v>03TPA00701</v>
          </cell>
          <cell r="G1789">
            <v>480</v>
          </cell>
          <cell r="H1789" t="str">
            <v>MM</v>
          </cell>
          <cell r="I1789" t="str">
            <v>SL</v>
          </cell>
        </row>
        <row r="1790">
          <cell r="C1790" t="str">
            <v>30001704</v>
          </cell>
          <cell r="D1790" t="str">
            <v>STDTI</v>
          </cell>
          <cell r="E1790" t="str">
            <v>2002-02-01</v>
          </cell>
          <cell r="F1790" t="str">
            <v>03TPA00502</v>
          </cell>
          <cell r="G1790">
            <v>480</v>
          </cell>
          <cell r="H1790" t="str">
            <v>MM</v>
          </cell>
          <cell r="I1790" t="str">
            <v>SL</v>
          </cell>
        </row>
        <row r="1791">
          <cell r="C1791" t="str">
            <v>30001705</v>
          </cell>
          <cell r="D1791" t="str">
            <v>STDTI</v>
          </cell>
          <cell r="E1791" t="str">
            <v>2002-02-01</v>
          </cell>
          <cell r="F1791" t="str">
            <v>03TPA00602</v>
          </cell>
          <cell r="G1791">
            <v>480</v>
          </cell>
          <cell r="H1791" t="str">
            <v>MM</v>
          </cell>
          <cell r="I1791" t="str">
            <v>SL</v>
          </cell>
        </row>
        <row r="1792">
          <cell r="C1792" t="str">
            <v>30001706</v>
          </cell>
          <cell r="D1792" t="str">
            <v>STDTI</v>
          </cell>
          <cell r="E1792" t="str">
            <v>2002-02-01</v>
          </cell>
          <cell r="F1792" t="str">
            <v>03TPA01008</v>
          </cell>
          <cell r="G1792">
            <v>480</v>
          </cell>
          <cell r="H1792" t="str">
            <v>MM</v>
          </cell>
          <cell r="I1792" t="str">
            <v>SL</v>
          </cell>
        </row>
        <row r="1793">
          <cell r="C1793" t="str">
            <v>30001707</v>
          </cell>
          <cell r="D1793" t="str">
            <v>STDTI</v>
          </cell>
          <cell r="E1793" t="str">
            <v>2002-02-01</v>
          </cell>
          <cell r="F1793" t="str">
            <v>03TPA01008</v>
          </cell>
          <cell r="G1793">
            <v>480</v>
          </cell>
          <cell r="H1793" t="str">
            <v>MM</v>
          </cell>
          <cell r="I1793" t="str">
            <v>SL</v>
          </cell>
        </row>
        <row r="1794">
          <cell r="C1794" t="str">
            <v>30001708</v>
          </cell>
          <cell r="D1794" t="str">
            <v>LCC2</v>
          </cell>
          <cell r="E1794" t="str">
            <v>2002-02-20</v>
          </cell>
          <cell r="F1794" t="str">
            <v>03TPA00509</v>
          </cell>
          <cell r="G1794">
            <v>24</v>
          </cell>
          <cell r="H1794" t="str">
            <v>MM</v>
          </cell>
          <cell r="I1794" t="str">
            <v>SL</v>
          </cell>
        </row>
        <row r="1795">
          <cell r="C1795" t="str">
            <v>30001709</v>
          </cell>
          <cell r="D1795" t="str">
            <v>DDREC</v>
          </cell>
          <cell r="E1795" t="str">
            <v>2002-03-01</v>
          </cell>
          <cell r="F1795" t="str">
            <v>03DAL01707</v>
          </cell>
          <cell r="G1795">
            <v>480</v>
          </cell>
          <cell r="H1795" t="str">
            <v>MM</v>
          </cell>
          <cell r="I1795" t="str">
            <v>SL</v>
          </cell>
        </row>
        <row r="1796">
          <cell r="C1796" t="str">
            <v>30001710</v>
          </cell>
          <cell r="D1796" t="str">
            <v>DDREC</v>
          </cell>
          <cell r="E1796" t="str">
            <v>2002-03-01</v>
          </cell>
          <cell r="F1796" t="str">
            <v>03BRC00301</v>
          </cell>
          <cell r="G1796">
            <v>480</v>
          </cell>
          <cell r="H1796" t="str">
            <v>MM</v>
          </cell>
          <cell r="I1796" t="str">
            <v>SL</v>
          </cell>
        </row>
        <row r="1797">
          <cell r="C1797" t="str">
            <v>30001711</v>
          </cell>
          <cell r="D1797" t="str">
            <v>DDREC</v>
          </cell>
          <cell r="E1797" t="str">
            <v>2002-03-01</v>
          </cell>
          <cell r="F1797" t="str">
            <v>03TPA00102</v>
          </cell>
          <cell r="G1797">
            <v>480</v>
          </cell>
          <cell r="H1797" t="str">
            <v>MM</v>
          </cell>
          <cell r="I1797" t="str">
            <v>SL</v>
          </cell>
        </row>
        <row r="1798">
          <cell r="C1798" t="str">
            <v>30001712</v>
          </cell>
          <cell r="D1798" t="str">
            <v>DDREC</v>
          </cell>
          <cell r="E1798" t="str">
            <v>2002-03-01</v>
          </cell>
          <cell r="F1798" t="str">
            <v>03TPA00104</v>
          </cell>
          <cell r="G1798">
            <v>480</v>
          </cell>
          <cell r="H1798" t="str">
            <v>MM</v>
          </cell>
          <cell r="I1798" t="str">
            <v>SL</v>
          </cell>
        </row>
        <row r="1799">
          <cell r="C1799" t="str">
            <v>30001713</v>
          </cell>
          <cell r="D1799" t="str">
            <v>DDREC</v>
          </cell>
          <cell r="E1799" t="str">
            <v>2002-03-01</v>
          </cell>
          <cell r="F1799" t="str">
            <v>03TPA00112</v>
          </cell>
          <cell r="G1799">
            <v>480</v>
          </cell>
          <cell r="H1799" t="str">
            <v>MM</v>
          </cell>
          <cell r="I1799" t="str">
            <v>SL</v>
          </cell>
        </row>
        <row r="1800">
          <cell r="C1800" t="str">
            <v>30001714</v>
          </cell>
          <cell r="D1800" t="str">
            <v>DDREC</v>
          </cell>
          <cell r="E1800" t="str">
            <v>2002-03-01</v>
          </cell>
          <cell r="F1800" t="str">
            <v>03TPA00113</v>
          </cell>
          <cell r="G1800">
            <v>480</v>
          </cell>
          <cell r="H1800" t="str">
            <v>MM</v>
          </cell>
          <cell r="I1800" t="str">
            <v>SL</v>
          </cell>
        </row>
        <row r="1801">
          <cell r="C1801" t="str">
            <v>30001715</v>
          </cell>
          <cell r="D1801" t="str">
            <v>STDTI</v>
          </cell>
          <cell r="E1801" t="str">
            <v>2002-03-01</v>
          </cell>
          <cell r="F1801" t="str">
            <v>03TPA00305</v>
          </cell>
          <cell r="G1801">
            <v>480</v>
          </cell>
          <cell r="H1801" t="str">
            <v>MM</v>
          </cell>
          <cell r="I1801" t="str">
            <v>SL</v>
          </cell>
        </row>
        <row r="1802">
          <cell r="C1802" t="str">
            <v>30001716</v>
          </cell>
          <cell r="D1802" t="str">
            <v>STDTI</v>
          </cell>
          <cell r="E1802" t="str">
            <v>2002-03-01</v>
          </cell>
          <cell r="F1802" t="str">
            <v>03TPA00701</v>
          </cell>
          <cell r="G1802">
            <v>480</v>
          </cell>
          <cell r="H1802" t="str">
            <v>MM</v>
          </cell>
          <cell r="I1802" t="str">
            <v>SL</v>
          </cell>
        </row>
        <row r="1803">
          <cell r="C1803" t="str">
            <v>30001717</v>
          </cell>
          <cell r="D1803" t="str">
            <v>STDTI</v>
          </cell>
          <cell r="E1803" t="str">
            <v>2002-03-01</v>
          </cell>
          <cell r="F1803" t="str">
            <v>03TPA01008</v>
          </cell>
          <cell r="G1803">
            <v>480</v>
          </cell>
          <cell r="H1803" t="str">
            <v>MM</v>
          </cell>
          <cell r="I1803" t="str">
            <v>SL</v>
          </cell>
        </row>
        <row r="1804">
          <cell r="C1804" t="str">
            <v>30001718</v>
          </cell>
          <cell r="D1804" t="str">
            <v>BLDG</v>
          </cell>
          <cell r="E1804" t="str">
            <v>2001-11-01</v>
          </cell>
          <cell r="F1804" t="str">
            <v>03CIN01006</v>
          </cell>
          <cell r="G1804">
            <v>480</v>
          </cell>
          <cell r="H1804" t="str">
            <v>MM</v>
          </cell>
          <cell r="I1804" t="str">
            <v>SL</v>
          </cell>
        </row>
        <row r="1805">
          <cell r="C1805" t="str">
            <v>30001719</v>
          </cell>
          <cell r="D1805" t="str">
            <v>DDREC</v>
          </cell>
          <cell r="E1805" t="str">
            <v>2002-04-01</v>
          </cell>
          <cell r="F1805" t="str">
            <v>03CIN00901</v>
          </cell>
          <cell r="G1805">
            <v>480</v>
          </cell>
          <cell r="H1805" t="str">
            <v>MM</v>
          </cell>
          <cell r="I1805" t="str">
            <v>SL</v>
          </cell>
        </row>
        <row r="1806">
          <cell r="C1806" t="str">
            <v>30001720</v>
          </cell>
          <cell r="D1806" t="str">
            <v>DDREC</v>
          </cell>
          <cell r="E1806" t="str">
            <v>2002-04-01</v>
          </cell>
          <cell r="F1806" t="str">
            <v>03TPA00305</v>
          </cell>
          <cell r="G1806">
            <v>480</v>
          </cell>
          <cell r="H1806" t="str">
            <v>MM</v>
          </cell>
          <cell r="I1806" t="str">
            <v>SL</v>
          </cell>
        </row>
        <row r="1807">
          <cell r="C1807" t="str">
            <v>30001721</v>
          </cell>
          <cell r="D1807" t="str">
            <v>DDREC</v>
          </cell>
          <cell r="E1807" t="str">
            <v>2002-04-01</v>
          </cell>
          <cell r="F1807" t="str">
            <v>03TPA00510</v>
          </cell>
          <cell r="G1807">
            <v>480</v>
          </cell>
          <cell r="H1807" t="str">
            <v>MM</v>
          </cell>
          <cell r="I1807" t="str">
            <v>SL</v>
          </cell>
        </row>
        <row r="1808">
          <cell r="C1808" t="str">
            <v>30001722</v>
          </cell>
          <cell r="D1808" t="str">
            <v>DDREC</v>
          </cell>
          <cell r="E1808" t="str">
            <v>2002-04-01</v>
          </cell>
          <cell r="F1808" t="str">
            <v>03TPA00511</v>
          </cell>
          <cell r="G1808">
            <v>480</v>
          </cell>
          <cell r="H1808" t="str">
            <v>MM</v>
          </cell>
          <cell r="I1808" t="str">
            <v>SL</v>
          </cell>
        </row>
        <row r="1809">
          <cell r="C1809" t="str">
            <v>30001723</v>
          </cell>
          <cell r="D1809" t="str">
            <v>DDREC</v>
          </cell>
          <cell r="E1809" t="str">
            <v>2002-04-01</v>
          </cell>
          <cell r="F1809" t="str">
            <v>03TPA00512</v>
          </cell>
          <cell r="G1809">
            <v>480</v>
          </cell>
          <cell r="H1809" t="str">
            <v>MM</v>
          </cell>
          <cell r="I1809" t="str">
            <v>SL</v>
          </cell>
        </row>
        <row r="1810">
          <cell r="C1810" t="str">
            <v>30001724</v>
          </cell>
          <cell r="D1810" t="str">
            <v>DDREC</v>
          </cell>
          <cell r="E1810" t="str">
            <v>2002-04-01</v>
          </cell>
          <cell r="F1810" t="str">
            <v>03TPA00513</v>
          </cell>
          <cell r="G1810">
            <v>480</v>
          </cell>
          <cell r="H1810" t="str">
            <v>MM</v>
          </cell>
          <cell r="I1810" t="str">
            <v>SL</v>
          </cell>
        </row>
        <row r="1811">
          <cell r="C1811" t="str">
            <v>30001725</v>
          </cell>
          <cell r="D1811" t="str">
            <v>DDREC</v>
          </cell>
          <cell r="E1811" t="str">
            <v>2002-04-01</v>
          </cell>
          <cell r="F1811" t="str">
            <v>03TPA00801</v>
          </cell>
          <cell r="G1811">
            <v>480</v>
          </cell>
          <cell r="H1811" t="str">
            <v>MM</v>
          </cell>
          <cell r="I1811" t="str">
            <v>SL</v>
          </cell>
        </row>
        <row r="1812">
          <cell r="C1812" t="str">
            <v>30001726</v>
          </cell>
          <cell r="D1812" t="str">
            <v>STDTI</v>
          </cell>
          <cell r="E1812" t="str">
            <v>2002-04-01</v>
          </cell>
          <cell r="F1812" t="str">
            <v>03ORL00106</v>
          </cell>
          <cell r="G1812">
            <v>480</v>
          </cell>
          <cell r="H1812" t="str">
            <v>MM</v>
          </cell>
          <cell r="I1812" t="str">
            <v>SL</v>
          </cell>
        </row>
        <row r="1813">
          <cell r="C1813" t="str">
            <v>30001727</v>
          </cell>
          <cell r="D1813" t="str">
            <v>STDTI</v>
          </cell>
          <cell r="E1813" t="str">
            <v>2002-04-01</v>
          </cell>
          <cell r="F1813" t="str">
            <v>03TPA00113</v>
          </cell>
          <cell r="G1813">
            <v>480</v>
          </cell>
          <cell r="H1813" t="str">
            <v>MM</v>
          </cell>
          <cell r="I1813" t="str">
            <v>SL</v>
          </cell>
        </row>
        <row r="1814">
          <cell r="C1814" t="str">
            <v>30001728</v>
          </cell>
          <cell r="D1814" t="str">
            <v>STDTI</v>
          </cell>
          <cell r="E1814" t="str">
            <v>2002-04-01</v>
          </cell>
          <cell r="F1814" t="str">
            <v>03TPA00513</v>
          </cell>
          <cell r="G1814">
            <v>480</v>
          </cell>
          <cell r="H1814" t="str">
            <v>MM</v>
          </cell>
          <cell r="I1814" t="str">
            <v>SL</v>
          </cell>
        </row>
        <row r="1815">
          <cell r="C1815" t="str">
            <v>30001729</v>
          </cell>
          <cell r="D1815" t="str">
            <v>RCXPK</v>
          </cell>
          <cell r="E1815" t="str">
            <v>2002-04-02</v>
          </cell>
          <cell r="F1815" t="str">
            <v>03NNJ00402</v>
          </cell>
          <cell r="G1815">
            <v>480</v>
          </cell>
          <cell r="H1815" t="str">
            <v>MM</v>
          </cell>
          <cell r="I1815" t="str">
            <v>SL</v>
          </cell>
        </row>
        <row r="1816">
          <cell r="C1816" t="str">
            <v>30001730</v>
          </cell>
          <cell r="D1816" t="str">
            <v>STDTI</v>
          </cell>
          <cell r="E1816" t="str">
            <v>2002-04-01</v>
          </cell>
          <cell r="F1816" t="str">
            <v>03TPA00602</v>
          </cell>
          <cell r="G1816">
            <v>480</v>
          </cell>
          <cell r="H1816" t="str">
            <v>MM</v>
          </cell>
          <cell r="I1816" t="str">
            <v>SL</v>
          </cell>
        </row>
        <row r="1817">
          <cell r="C1817" t="str">
            <v>30001731</v>
          </cell>
          <cell r="D1817" t="str">
            <v>STDTI</v>
          </cell>
          <cell r="E1817" t="str">
            <v>2002-04-01</v>
          </cell>
          <cell r="F1817" t="str">
            <v>03TPA00301</v>
          </cell>
          <cell r="G1817">
            <v>480</v>
          </cell>
          <cell r="H1817" t="str">
            <v>MM</v>
          </cell>
          <cell r="I1817" t="str">
            <v>SL</v>
          </cell>
        </row>
        <row r="1818">
          <cell r="C1818" t="str">
            <v>30001732</v>
          </cell>
          <cell r="D1818" t="str">
            <v>STDTI</v>
          </cell>
          <cell r="E1818" t="str">
            <v>2002-04-01</v>
          </cell>
          <cell r="F1818" t="str">
            <v>03TPA00509</v>
          </cell>
          <cell r="G1818">
            <v>480</v>
          </cell>
          <cell r="H1818" t="str">
            <v>MM</v>
          </cell>
          <cell r="I1818" t="str">
            <v>SL</v>
          </cell>
        </row>
        <row r="1819">
          <cell r="C1819" t="str">
            <v>30001733</v>
          </cell>
          <cell r="D1819" t="str">
            <v>STDTI</v>
          </cell>
          <cell r="E1819" t="str">
            <v>2002-04-01</v>
          </cell>
          <cell r="F1819" t="str">
            <v>03TPA00509</v>
          </cell>
          <cell r="G1819">
            <v>480</v>
          </cell>
          <cell r="H1819" t="str">
            <v>MM</v>
          </cell>
          <cell r="I1819" t="str">
            <v>SL</v>
          </cell>
        </row>
        <row r="1820">
          <cell r="C1820" t="str">
            <v>30001734</v>
          </cell>
          <cell r="D1820" t="str">
            <v>STDTI</v>
          </cell>
          <cell r="E1820" t="str">
            <v>2002-04-01</v>
          </cell>
          <cell r="F1820" t="str">
            <v>03TPA00511</v>
          </cell>
          <cell r="G1820">
            <v>480</v>
          </cell>
          <cell r="H1820" t="str">
            <v>MM</v>
          </cell>
          <cell r="I1820" t="str">
            <v>SL</v>
          </cell>
        </row>
        <row r="1821">
          <cell r="C1821" t="str">
            <v>30001735</v>
          </cell>
          <cell r="D1821" t="str">
            <v>DDREC</v>
          </cell>
          <cell r="E1821" t="str">
            <v>2001-07-01</v>
          </cell>
          <cell r="F1821" t="str">
            <v>03DAL01708</v>
          </cell>
          <cell r="G1821">
            <v>480</v>
          </cell>
          <cell r="H1821" t="str">
            <v>MM</v>
          </cell>
          <cell r="I1821" t="str">
            <v>SL</v>
          </cell>
        </row>
        <row r="1822">
          <cell r="C1822" t="str">
            <v>30001736</v>
          </cell>
          <cell r="D1822" t="str">
            <v>BLDG</v>
          </cell>
          <cell r="E1822" t="str">
            <v>2001-07-01</v>
          </cell>
          <cell r="F1822" t="str">
            <v>03CIN01006</v>
          </cell>
          <cell r="G1822">
            <v>480</v>
          </cell>
          <cell r="H1822" t="str">
            <v>MM</v>
          </cell>
          <cell r="I1822" t="str">
            <v>SL</v>
          </cell>
        </row>
        <row r="1823">
          <cell r="C1823" t="str">
            <v>30001737</v>
          </cell>
          <cell r="D1823" t="str">
            <v>TXONL</v>
          </cell>
          <cell r="E1823" t="str">
            <v>2001-07-01</v>
          </cell>
          <cell r="G1823">
            <v>240</v>
          </cell>
          <cell r="H1823" t="str">
            <v>HY</v>
          </cell>
          <cell r="I1823" t="str">
            <v>SL</v>
          </cell>
        </row>
        <row r="1824">
          <cell r="C1824" t="str">
            <v>30001738</v>
          </cell>
          <cell r="D1824" t="str">
            <v>TXONL</v>
          </cell>
          <cell r="E1824" t="str">
            <v>2001-03-31</v>
          </cell>
          <cell r="F1824" t="str">
            <v>03TPA00509</v>
          </cell>
          <cell r="G1824">
            <v>480</v>
          </cell>
          <cell r="H1824" t="str">
            <v>MM</v>
          </cell>
          <cell r="I1824" t="str">
            <v>SL</v>
          </cell>
        </row>
        <row r="1825">
          <cell r="C1825" t="str">
            <v>30001739</v>
          </cell>
          <cell r="D1825" t="str">
            <v>TXONL</v>
          </cell>
          <cell r="E1825" t="str">
            <v>2001-03-31</v>
          </cell>
          <cell r="F1825" t="str">
            <v>03TPA00509</v>
          </cell>
          <cell r="G1825">
            <v>120</v>
          </cell>
          <cell r="H1825" t="str">
            <v>HY</v>
          </cell>
          <cell r="I1825" t="str">
            <v>SL</v>
          </cell>
        </row>
        <row r="1826">
          <cell r="C1826" t="str">
            <v>30001740</v>
          </cell>
          <cell r="D1826" t="str">
            <v>TXONL</v>
          </cell>
          <cell r="E1826" t="str">
            <v>2001-04-30</v>
          </cell>
          <cell r="F1826" t="str">
            <v>03TPA00112</v>
          </cell>
          <cell r="G1826">
            <v>480</v>
          </cell>
          <cell r="H1826" t="str">
            <v>MM</v>
          </cell>
          <cell r="I1826" t="str">
            <v>SL</v>
          </cell>
        </row>
        <row r="1827">
          <cell r="C1827" t="str">
            <v>30001741</v>
          </cell>
          <cell r="D1827" t="str">
            <v>TXONL</v>
          </cell>
          <cell r="E1827" t="str">
            <v>2001-04-30</v>
          </cell>
          <cell r="F1827" t="str">
            <v>03TPA00112</v>
          </cell>
          <cell r="G1827">
            <v>120</v>
          </cell>
          <cell r="H1827" t="str">
            <v>HY</v>
          </cell>
          <cell r="I1827" t="str">
            <v>SL</v>
          </cell>
        </row>
        <row r="1828">
          <cell r="C1828" t="str">
            <v>30001742</v>
          </cell>
          <cell r="D1828" t="str">
            <v>TXONL</v>
          </cell>
          <cell r="E1828" t="str">
            <v>2001-04-30</v>
          </cell>
          <cell r="F1828" t="str">
            <v>03TPA00305</v>
          </cell>
          <cell r="G1828">
            <v>480</v>
          </cell>
          <cell r="H1828" t="str">
            <v>MM</v>
          </cell>
          <cell r="I1828" t="str">
            <v>SL</v>
          </cell>
        </row>
        <row r="1829">
          <cell r="C1829" t="str">
            <v>30001743</v>
          </cell>
          <cell r="D1829" t="str">
            <v>TXONL</v>
          </cell>
          <cell r="E1829" t="str">
            <v>2001-04-30</v>
          </cell>
          <cell r="F1829" t="str">
            <v>03TPA00305</v>
          </cell>
          <cell r="G1829">
            <v>120</v>
          </cell>
          <cell r="H1829" t="str">
            <v>HY</v>
          </cell>
          <cell r="I1829" t="str">
            <v>SL</v>
          </cell>
        </row>
        <row r="1830">
          <cell r="C1830" t="str">
            <v>30001744</v>
          </cell>
          <cell r="D1830" t="str">
            <v>TXONL</v>
          </cell>
          <cell r="E1830" t="str">
            <v>2001-04-30</v>
          </cell>
          <cell r="F1830" t="str">
            <v>03TPA00515</v>
          </cell>
          <cell r="G1830">
            <v>480</v>
          </cell>
          <cell r="H1830" t="str">
            <v>MM</v>
          </cell>
          <cell r="I1830" t="str">
            <v>SL</v>
          </cell>
        </row>
        <row r="1831">
          <cell r="C1831" t="str">
            <v>30001745</v>
          </cell>
          <cell r="D1831" t="str">
            <v>TXONL</v>
          </cell>
          <cell r="E1831" t="str">
            <v>2001-04-30</v>
          </cell>
          <cell r="F1831" t="str">
            <v>03TPA00515</v>
          </cell>
          <cell r="G1831">
            <v>120</v>
          </cell>
          <cell r="H1831" t="str">
            <v>HY</v>
          </cell>
          <cell r="I1831" t="str">
            <v>SL</v>
          </cell>
        </row>
        <row r="1832">
          <cell r="C1832" t="str">
            <v>30001746</v>
          </cell>
          <cell r="D1832" t="str">
            <v>TXONL</v>
          </cell>
          <cell r="E1832" t="str">
            <v>2001-05-31</v>
          </cell>
          <cell r="F1832" t="str">
            <v>03TPA00509</v>
          </cell>
          <cell r="G1832">
            <v>120</v>
          </cell>
          <cell r="H1832" t="str">
            <v>HY</v>
          </cell>
          <cell r="I1832" t="str">
            <v>SL</v>
          </cell>
        </row>
        <row r="1833">
          <cell r="C1833" t="str">
            <v>30001747</v>
          </cell>
          <cell r="D1833" t="str">
            <v>TXONL</v>
          </cell>
          <cell r="E1833" t="str">
            <v>2001-07-31</v>
          </cell>
          <cell r="F1833" t="str">
            <v>03TPA00509</v>
          </cell>
          <cell r="G1833">
            <v>480</v>
          </cell>
          <cell r="H1833" t="str">
            <v>MM</v>
          </cell>
          <cell r="I1833" t="str">
            <v>SL</v>
          </cell>
        </row>
        <row r="1834">
          <cell r="C1834" t="str">
            <v>30001748</v>
          </cell>
          <cell r="D1834" t="str">
            <v>TXONL</v>
          </cell>
          <cell r="E1834" t="str">
            <v>2001-07-31</v>
          </cell>
          <cell r="F1834" t="str">
            <v>03TPA00509</v>
          </cell>
          <cell r="G1834">
            <v>120</v>
          </cell>
          <cell r="H1834" t="str">
            <v>HY</v>
          </cell>
          <cell r="I1834" t="str">
            <v>SL</v>
          </cell>
        </row>
        <row r="1835">
          <cell r="C1835" t="str">
            <v>30001749</v>
          </cell>
          <cell r="D1835" t="str">
            <v>TXONL</v>
          </cell>
          <cell r="E1835" t="str">
            <v>2001-07-31</v>
          </cell>
          <cell r="F1835" t="str">
            <v>03TPA00509</v>
          </cell>
          <cell r="G1835">
            <v>480</v>
          </cell>
          <cell r="H1835" t="str">
            <v>MM</v>
          </cell>
          <cell r="I1835" t="str">
            <v>SL</v>
          </cell>
        </row>
        <row r="1836">
          <cell r="C1836" t="str">
            <v>30001750</v>
          </cell>
          <cell r="D1836" t="str">
            <v>TXONL</v>
          </cell>
          <cell r="E1836" t="str">
            <v>2001-07-31</v>
          </cell>
          <cell r="F1836" t="str">
            <v>03TPA00509</v>
          </cell>
          <cell r="G1836">
            <v>120</v>
          </cell>
          <cell r="H1836" t="str">
            <v>HY</v>
          </cell>
          <cell r="I1836" t="str">
            <v>SL</v>
          </cell>
        </row>
        <row r="1837">
          <cell r="C1837" t="str">
            <v>30001751</v>
          </cell>
          <cell r="D1837" t="str">
            <v>TXONL</v>
          </cell>
          <cell r="E1837" t="str">
            <v>2001-05-31</v>
          </cell>
          <cell r="F1837" t="str">
            <v>03TPA00509</v>
          </cell>
          <cell r="G1837">
            <v>480</v>
          </cell>
          <cell r="H1837" t="str">
            <v>MM</v>
          </cell>
          <cell r="I1837" t="str">
            <v>SL</v>
          </cell>
        </row>
        <row r="1838">
          <cell r="C1838" t="str">
            <v>30001752</v>
          </cell>
          <cell r="D1838" t="str">
            <v>RCOTH</v>
          </cell>
          <cell r="E1838" t="str">
            <v>2002-04-30</v>
          </cell>
          <cell r="F1838" t="str">
            <v>03TPA00701</v>
          </cell>
          <cell r="G1838">
            <v>480</v>
          </cell>
          <cell r="H1838" t="str">
            <v>MM</v>
          </cell>
          <cell r="I1838" t="str">
            <v>SL</v>
          </cell>
        </row>
        <row r="1839">
          <cell r="C1839" t="str">
            <v>30001753</v>
          </cell>
          <cell r="D1839" t="str">
            <v>SLLTI</v>
          </cell>
          <cell r="E1839" t="str">
            <v>2002-05-01</v>
          </cell>
          <cell r="F1839" t="str">
            <v>03CIN01006</v>
          </cell>
          <cell r="G1839">
            <v>480</v>
          </cell>
          <cell r="H1839" t="str">
            <v>MM</v>
          </cell>
          <cell r="I1839" t="str">
            <v>SL</v>
          </cell>
        </row>
        <row r="1840">
          <cell r="C1840" t="str">
            <v>30001754</v>
          </cell>
          <cell r="D1840" t="str">
            <v>STDTI</v>
          </cell>
          <cell r="E1840" t="str">
            <v>2002-05-01</v>
          </cell>
          <cell r="F1840" t="str">
            <v>03CIN01006</v>
          </cell>
          <cell r="G1840">
            <v>480</v>
          </cell>
          <cell r="H1840" t="str">
            <v>MM</v>
          </cell>
          <cell r="I1840" t="str">
            <v>SL</v>
          </cell>
        </row>
        <row r="1841">
          <cell r="C1841" t="str">
            <v>30001755</v>
          </cell>
          <cell r="D1841" t="str">
            <v>LSCOM</v>
          </cell>
          <cell r="E1841" t="str">
            <v>2002-08-01</v>
          </cell>
          <cell r="F1841" t="str">
            <v>03CIN01006</v>
          </cell>
          <cell r="G1841">
            <v>60</v>
          </cell>
          <cell r="H1841" t="str">
            <v>MM</v>
          </cell>
          <cell r="I1841" t="str">
            <v>SL</v>
          </cell>
        </row>
        <row r="1842">
          <cell r="C1842" t="str">
            <v>30001756</v>
          </cell>
          <cell r="D1842" t="str">
            <v>DDREC</v>
          </cell>
          <cell r="E1842" t="str">
            <v>2002-05-01</v>
          </cell>
          <cell r="F1842" t="str">
            <v>03TPA00104</v>
          </cell>
          <cell r="G1842">
            <v>480</v>
          </cell>
          <cell r="H1842" t="str">
            <v>MM</v>
          </cell>
          <cell r="I1842" t="str">
            <v>SL</v>
          </cell>
        </row>
        <row r="1843">
          <cell r="C1843" t="str">
            <v>30001757</v>
          </cell>
          <cell r="D1843" t="str">
            <v>DDREC</v>
          </cell>
          <cell r="E1843" t="str">
            <v>2002-05-01</v>
          </cell>
          <cell r="F1843" t="str">
            <v>03TPA00106</v>
          </cell>
          <cell r="G1843">
            <v>480</v>
          </cell>
          <cell r="H1843" t="str">
            <v>MM</v>
          </cell>
          <cell r="I1843" t="str">
            <v>SL</v>
          </cell>
        </row>
        <row r="1844">
          <cell r="C1844" t="str">
            <v>30001758</v>
          </cell>
          <cell r="D1844" t="str">
            <v>DDREC</v>
          </cell>
          <cell r="E1844" t="str">
            <v>2002-05-01</v>
          </cell>
          <cell r="F1844" t="str">
            <v>03TPA00502</v>
          </cell>
          <cell r="G1844">
            <v>480</v>
          </cell>
          <cell r="H1844" t="str">
            <v>MM</v>
          </cell>
          <cell r="I1844" t="str">
            <v>SL</v>
          </cell>
        </row>
        <row r="1845">
          <cell r="C1845" t="str">
            <v>30001759</v>
          </cell>
          <cell r="D1845" t="str">
            <v>DDREC</v>
          </cell>
          <cell r="E1845" t="str">
            <v>2002-05-01</v>
          </cell>
          <cell r="F1845" t="str">
            <v>03TPA00503</v>
          </cell>
          <cell r="G1845">
            <v>480</v>
          </cell>
          <cell r="H1845" t="str">
            <v>MM</v>
          </cell>
          <cell r="I1845" t="str">
            <v>SL</v>
          </cell>
        </row>
        <row r="1846">
          <cell r="C1846" t="str">
            <v>30001760</v>
          </cell>
          <cell r="D1846" t="str">
            <v>DDREC</v>
          </cell>
          <cell r="E1846" t="str">
            <v>2002-05-01</v>
          </cell>
          <cell r="F1846" t="str">
            <v>03TPA00504</v>
          </cell>
          <cell r="G1846">
            <v>480</v>
          </cell>
          <cell r="H1846" t="str">
            <v>MM</v>
          </cell>
          <cell r="I1846" t="str">
            <v>SL</v>
          </cell>
        </row>
        <row r="1847">
          <cell r="C1847" t="str">
            <v>30001761</v>
          </cell>
          <cell r="D1847" t="str">
            <v>DDREC</v>
          </cell>
          <cell r="E1847" t="str">
            <v>2002-05-01</v>
          </cell>
          <cell r="F1847" t="str">
            <v>03TPA00505</v>
          </cell>
          <cell r="G1847">
            <v>480</v>
          </cell>
          <cell r="H1847" t="str">
            <v>MM</v>
          </cell>
          <cell r="I1847" t="str">
            <v>SL</v>
          </cell>
        </row>
        <row r="1848">
          <cell r="C1848" t="str">
            <v>30001762</v>
          </cell>
          <cell r="D1848" t="str">
            <v>DDREC</v>
          </cell>
          <cell r="E1848" t="str">
            <v>2002-05-01</v>
          </cell>
          <cell r="F1848" t="str">
            <v>03TPA00513</v>
          </cell>
          <cell r="G1848">
            <v>480</v>
          </cell>
          <cell r="H1848" t="str">
            <v>MM</v>
          </cell>
          <cell r="I1848" t="str">
            <v>SL</v>
          </cell>
        </row>
        <row r="1849">
          <cell r="C1849" t="str">
            <v>30001763</v>
          </cell>
          <cell r="D1849" t="str">
            <v>DDREC</v>
          </cell>
          <cell r="E1849" t="str">
            <v>2002-05-01</v>
          </cell>
          <cell r="F1849" t="str">
            <v>03TPA00515</v>
          </cell>
          <cell r="G1849">
            <v>480</v>
          </cell>
          <cell r="H1849" t="str">
            <v>MM</v>
          </cell>
          <cell r="I1849" t="str">
            <v>SL</v>
          </cell>
        </row>
        <row r="1850">
          <cell r="C1850" t="str">
            <v>30001764</v>
          </cell>
          <cell r="D1850" t="str">
            <v>DDREC</v>
          </cell>
          <cell r="E1850" t="str">
            <v>2002-05-01</v>
          </cell>
          <cell r="F1850" t="str">
            <v>03TPA00516</v>
          </cell>
          <cell r="G1850">
            <v>480</v>
          </cell>
          <cell r="H1850" t="str">
            <v>MM</v>
          </cell>
          <cell r="I1850" t="str">
            <v>SL</v>
          </cell>
        </row>
        <row r="1851">
          <cell r="C1851" t="str">
            <v>30001765</v>
          </cell>
          <cell r="D1851" t="str">
            <v>DDREC</v>
          </cell>
          <cell r="E1851" t="str">
            <v>2002-05-01</v>
          </cell>
          <cell r="F1851" t="str">
            <v>03TPA00803</v>
          </cell>
          <cell r="G1851">
            <v>480</v>
          </cell>
          <cell r="H1851" t="str">
            <v>MM</v>
          </cell>
          <cell r="I1851" t="str">
            <v>SL</v>
          </cell>
        </row>
        <row r="1852">
          <cell r="C1852" t="str">
            <v>30001766</v>
          </cell>
          <cell r="D1852" t="str">
            <v>DDREC</v>
          </cell>
          <cell r="E1852" t="str">
            <v>2002-05-01</v>
          </cell>
          <cell r="F1852" t="str">
            <v>03TPA01008</v>
          </cell>
          <cell r="G1852">
            <v>480</v>
          </cell>
          <cell r="H1852" t="str">
            <v>MM</v>
          </cell>
          <cell r="I1852" t="str">
            <v>SL</v>
          </cell>
        </row>
        <row r="1853">
          <cell r="C1853" t="str">
            <v>30001767</v>
          </cell>
          <cell r="D1853" t="str">
            <v>STDTI</v>
          </cell>
          <cell r="E1853" t="str">
            <v>2002-05-01</v>
          </cell>
          <cell r="F1853" t="str">
            <v>03TPA00110</v>
          </cell>
          <cell r="G1853">
            <v>480</v>
          </cell>
          <cell r="H1853" t="str">
            <v>MM</v>
          </cell>
          <cell r="I1853" t="str">
            <v>SL</v>
          </cell>
        </row>
        <row r="1854">
          <cell r="C1854" t="str">
            <v>30001768</v>
          </cell>
          <cell r="D1854" t="str">
            <v>STDTI</v>
          </cell>
          <cell r="E1854" t="str">
            <v>2002-05-01</v>
          </cell>
          <cell r="F1854" t="str">
            <v>03TPA00113</v>
          </cell>
          <cell r="G1854">
            <v>480</v>
          </cell>
          <cell r="H1854" t="str">
            <v>MM</v>
          </cell>
          <cell r="I1854" t="str">
            <v>SL</v>
          </cell>
        </row>
        <row r="1855">
          <cell r="C1855" t="str">
            <v>30001769</v>
          </cell>
          <cell r="D1855" t="str">
            <v>STDTI</v>
          </cell>
          <cell r="E1855" t="str">
            <v>2002-05-01</v>
          </cell>
          <cell r="F1855" t="str">
            <v>03TPA00301</v>
          </cell>
          <cell r="G1855">
            <v>480</v>
          </cell>
          <cell r="H1855" t="str">
            <v>MM</v>
          </cell>
          <cell r="I1855" t="str">
            <v>SL</v>
          </cell>
        </row>
        <row r="1856">
          <cell r="C1856" t="str">
            <v>30001770</v>
          </cell>
          <cell r="D1856" t="str">
            <v>STDTI</v>
          </cell>
          <cell r="E1856" t="str">
            <v>2002-05-01</v>
          </cell>
          <cell r="F1856" t="str">
            <v>03TPA00305</v>
          </cell>
          <cell r="G1856">
            <v>480</v>
          </cell>
          <cell r="H1856" t="str">
            <v>MM</v>
          </cell>
          <cell r="I1856" t="str">
            <v>SL</v>
          </cell>
        </row>
        <row r="1857">
          <cell r="C1857" t="str">
            <v>30001771</v>
          </cell>
          <cell r="D1857" t="str">
            <v>STDTI</v>
          </cell>
          <cell r="E1857" t="str">
            <v>2002-05-01</v>
          </cell>
          <cell r="F1857" t="str">
            <v>03TPA00513</v>
          </cell>
          <cell r="G1857">
            <v>480</v>
          </cell>
          <cell r="H1857" t="str">
            <v>MM</v>
          </cell>
          <cell r="I1857" t="str">
            <v>SL</v>
          </cell>
        </row>
        <row r="1858">
          <cell r="C1858" t="str">
            <v>30001772</v>
          </cell>
          <cell r="D1858" t="str">
            <v>STDTI</v>
          </cell>
          <cell r="E1858" t="str">
            <v>2002-05-01</v>
          </cell>
          <cell r="F1858" t="str">
            <v>03TPA00803</v>
          </cell>
          <cell r="G1858">
            <v>480</v>
          </cell>
          <cell r="H1858" t="str">
            <v>MM</v>
          </cell>
          <cell r="I1858" t="str">
            <v>SL</v>
          </cell>
        </row>
        <row r="1859">
          <cell r="C1859" t="str">
            <v>30001773</v>
          </cell>
          <cell r="D1859" t="str">
            <v>STDTI</v>
          </cell>
          <cell r="E1859" t="str">
            <v>2002-05-01</v>
          </cell>
          <cell r="F1859" t="str">
            <v>03TPA01008</v>
          </cell>
          <cell r="G1859">
            <v>480</v>
          </cell>
          <cell r="H1859" t="str">
            <v>MM</v>
          </cell>
          <cell r="I1859" t="str">
            <v>SL</v>
          </cell>
        </row>
        <row r="1860">
          <cell r="C1860" t="str">
            <v>30001774</v>
          </cell>
          <cell r="D1860" t="str">
            <v>RCOTH</v>
          </cell>
          <cell r="E1860" t="str">
            <v>2002-05-01</v>
          </cell>
          <cell r="F1860" t="str">
            <v>03TPA00110</v>
          </cell>
          <cell r="G1860">
            <v>480</v>
          </cell>
          <cell r="H1860" t="str">
            <v>MM</v>
          </cell>
          <cell r="I1860" t="str">
            <v>SL</v>
          </cell>
        </row>
        <row r="1861">
          <cell r="C1861" t="str">
            <v>30001775</v>
          </cell>
          <cell r="D1861" t="str">
            <v>RCOTH</v>
          </cell>
          <cell r="E1861" t="str">
            <v>2002-05-01</v>
          </cell>
          <cell r="F1861" t="str">
            <v>03TPA00112</v>
          </cell>
          <cell r="G1861">
            <v>480</v>
          </cell>
          <cell r="H1861" t="str">
            <v>MM</v>
          </cell>
          <cell r="I1861" t="str">
            <v>SL</v>
          </cell>
        </row>
        <row r="1862">
          <cell r="C1862" t="str">
            <v>30001776</v>
          </cell>
          <cell r="D1862" t="str">
            <v>RCOTH</v>
          </cell>
          <cell r="E1862" t="str">
            <v>2002-05-01</v>
          </cell>
          <cell r="F1862" t="str">
            <v>03TPA00113</v>
          </cell>
          <cell r="G1862">
            <v>480</v>
          </cell>
          <cell r="H1862" t="str">
            <v>MM</v>
          </cell>
          <cell r="I1862" t="str">
            <v>SL</v>
          </cell>
        </row>
        <row r="1863">
          <cell r="C1863" t="str">
            <v>30001777</v>
          </cell>
          <cell r="D1863" t="str">
            <v>RCOTH</v>
          </cell>
          <cell r="E1863" t="str">
            <v>2002-05-01</v>
          </cell>
          <cell r="F1863" t="str">
            <v>03TPA00509</v>
          </cell>
          <cell r="G1863">
            <v>480</v>
          </cell>
          <cell r="H1863" t="str">
            <v>MM</v>
          </cell>
          <cell r="I1863" t="str">
            <v>SL</v>
          </cell>
        </row>
        <row r="1864">
          <cell r="C1864" t="str">
            <v>30001778</v>
          </cell>
          <cell r="D1864" t="str">
            <v>LSCOM</v>
          </cell>
          <cell r="E1864" t="str">
            <v>2002-04-01</v>
          </cell>
          <cell r="F1864" t="str">
            <v>03TPA00305</v>
          </cell>
          <cell r="G1864">
            <v>24</v>
          </cell>
          <cell r="H1864" t="str">
            <v>MM</v>
          </cell>
          <cell r="I1864" t="str">
            <v>SL</v>
          </cell>
        </row>
        <row r="1865">
          <cell r="C1865" t="str">
            <v>30001779</v>
          </cell>
          <cell r="D1865" t="str">
            <v>LSCOM</v>
          </cell>
          <cell r="E1865" t="str">
            <v>2002-04-01</v>
          </cell>
          <cell r="F1865" t="str">
            <v>03TPA00803</v>
          </cell>
          <cell r="G1865">
            <v>64</v>
          </cell>
          <cell r="H1865" t="str">
            <v>MM</v>
          </cell>
          <cell r="I1865" t="str">
            <v>SL</v>
          </cell>
        </row>
        <row r="1866">
          <cell r="C1866" t="str">
            <v>30001780</v>
          </cell>
          <cell r="D1866" t="str">
            <v>STDTI</v>
          </cell>
          <cell r="E1866" t="str">
            <v>2002-05-01</v>
          </cell>
          <cell r="F1866" t="str">
            <v>03TPA00803</v>
          </cell>
          <cell r="G1866">
            <v>480</v>
          </cell>
          <cell r="H1866" t="str">
            <v>MM</v>
          </cell>
          <cell r="I1866" t="str">
            <v>SL</v>
          </cell>
        </row>
        <row r="1867">
          <cell r="C1867" t="str">
            <v>30001781</v>
          </cell>
          <cell r="D1867" t="str">
            <v>STDTI</v>
          </cell>
          <cell r="E1867" t="str">
            <v>2002-06-01</v>
          </cell>
          <cell r="F1867" t="str">
            <v>03DAL01735</v>
          </cell>
          <cell r="G1867">
            <v>480</v>
          </cell>
          <cell r="H1867" t="str">
            <v>MM</v>
          </cell>
          <cell r="I1867" t="str">
            <v>SL</v>
          </cell>
        </row>
        <row r="1868">
          <cell r="C1868" t="str">
            <v>30001782</v>
          </cell>
          <cell r="D1868" t="str">
            <v>SLLTI</v>
          </cell>
          <cell r="E1868" t="str">
            <v>2002-06-01</v>
          </cell>
          <cell r="F1868" t="str">
            <v>03CIN01006</v>
          </cell>
          <cell r="G1868">
            <v>480</v>
          </cell>
          <cell r="H1868" t="str">
            <v>MM</v>
          </cell>
          <cell r="I1868" t="str">
            <v>SL</v>
          </cell>
        </row>
        <row r="1869">
          <cell r="C1869" t="str">
            <v>30001783</v>
          </cell>
          <cell r="D1869" t="str">
            <v>STDTI</v>
          </cell>
          <cell r="E1869" t="str">
            <v>2002-06-01</v>
          </cell>
          <cell r="F1869" t="str">
            <v>03ORL00106</v>
          </cell>
          <cell r="G1869">
            <v>480</v>
          </cell>
          <cell r="H1869" t="str">
            <v>MM</v>
          </cell>
          <cell r="I1869" t="str">
            <v>SL</v>
          </cell>
        </row>
        <row r="1870">
          <cell r="C1870" t="str">
            <v>30001784</v>
          </cell>
          <cell r="D1870" t="str">
            <v>LSCOM</v>
          </cell>
          <cell r="E1870" t="str">
            <v>2002-07-01</v>
          </cell>
          <cell r="F1870" t="str">
            <v>03TPA00106</v>
          </cell>
          <cell r="G1870">
            <v>60</v>
          </cell>
          <cell r="H1870" t="str">
            <v>MM</v>
          </cell>
          <cell r="I1870" t="str">
            <v>SL</v>
          </cell>
        </row>
        <row r="1871">
          <cell r="C1871" t="str">
            <v>30001785</v>
          </cell>
          <cell r="D1871" t="str">
            <v>DDREC</v>
          </cell>
          <cell r="E1871" t="str">
            <v>2002-06-01</v>
          </cell>
          <cell r="F1871" t="str">
            <v>03TPA00101</v>
          </cell>
          <cell r="G1871">
            <v>480</v>
          </cell>
          <cell r="H1871" t="str">
            <v>MM</v>
          </cell>
          <cell r="I1871" t="str">
            <v>SL</v>
          </cell>
        </row>
        <row r="1872">
          <cell r="C1872" t="str">
            <v>30001786</v>
          </cell>
          <cell r="D1872" t="str">
            <v>STDTI</v>
          </cell>
          <cell r="E1872" t="str">
            <v>2002-06-01</v>
          </cell>
          <cell r="F1872" t="str">
            <v>03TPA00104</v>
          </cell>
          <cell r="G1872">
            <v>480</v>
          </cell>
          <cell r="H1872" t="str">
            <v>MM</v>
          </cell>
          <cell r="I1872" t="str">
            <v>SL</v>
          </cell>
        </row>
        <row r="1873">
          <cell r="C1873" t="str">
            <v>30001787</v>
          </cell>
          <cell r="D1873" t="str">
            <v>STDTI</v>
          </cell>
          <cell r="E1873" t="str">
            <v>2002-06-01</v>
          </cell>
          <cell r="F1873" t="str">
            <v>03TPA00113</v>
          </cell>
          <cell r="G1873">
            <v>480</v>
          </cell>
          <cell r="H1873" t="str">
            <v>MM</v>
          </cell>
          <cell r="I1873" t="str">
            <v>SL</v>
          </cell>
        </row>
        <row r="1874">
          <cell r="C1874" t="str">
            <v>30001788</v>
          </cell>
          <cell r="D1874" t="str">
            <v>STDTI</v>
          </cell>
          <cell r="E1874" t="str">
            <v>2002-06-01</v>
          </cell>
          <cell r="F1874" t="str">
            <v>03TPA00301</v>
          </cell>
          <cell r="G1874">
            <v>480</v>
          </cell>
          <cell r="H1874" t="str">
            <v>MM</v>
          </cell>
          <cell r="I1874" t="str">
            <v>SL</v>
          </cell>
        </row>
        <row r="1875">
          <cell r="C1875" t="str">
            <v>30001789</v>
          </cell>
          <cell r="D1875" t="str">
            <v>STDTI</v>
          </cell>
          <cell r="E1875" t="str">
            <v>2002-06-01</v>
          </cell>
          <cell r="F1875" t="str">
            <v>03TPA00305</v>
          </cell>
          <cell r="G1875">
            <v>480</v>
          </cell>
          <cell r="H1875" t="str">
            <v>MM</v>
          </cell>
          <cell r="I1875" t="str">
            <v>SL</v>
          </cell>
        </row>
        <row r="1876">
          <cell r="C1876" t="str">
            <v>30001790</v>
          </cell>
          <cell r="D1876" t="str">
            <v>DDREC</v>
          </cell>
          <cell r="E1876" t="str">
            <v>2002-06-01</v>
          </cell>
          <cell r="F1876" t="str">
            <v>03TPA00502</v>
          </cell>
          <cell r="G1876">
            <v>480</v>
          </cell>
          <cell r="H1876" t="str">
            <v>MM</v>
          </cell>
          <cell r="I1876" t="str">
            <v>SL</v>
          </cell>
        </row>
        <row r="1877">
          <cell r="C1877" t="str">
            <v>30001791</v>
          </cell>
          <cell r="D1877" t="str">
            <v>STDTI</v>
          </cell>
          <cell r="E1877" t="str">
            <v>2002-06-01</v>
          </cell>
          <cell r="F1877" t="str">
            <v>03TPA00513</v>
          </cell>
          <cell r="G1877">
            <v>480</v>
          </cell>
          <cell r="H1877" t="str">
            <v>MM</v>
          </cell>
          <cell r="I1877" t="str">
            <v>SL</v>
          </cell>
        </row>
        <row r="1878">
          <cell r="C1878" t="str">
            <v>30001792</v>
          </cell>
          <cell r="D1878" t="str">
            <v>DDREC</v>
          </cell>
          <cell r="E1878" t="str">
            <v>2002-06-01</v>
          </cell>
          <cell r="F1878" t="str">
            <v>03TPA00701</v>
          </cell>
          <cell r="G1878">
            <v>480</v>
          </cell>
          <cell r="H1878" t="str">
            <v>MM</v>
          </cell>
          <cell r="I1878" t="str">
            <v>SL</v>
          </cell>
        </row>
        <row r="1879">
          <cell r="C1879" t="str">
            <v>30001793</v>
          </cell>
          <cell r="D1879" t="str">
            <v>DDREC</v>
          </cell>
          <cell r="E1879" t="str">
            <v>2002-06-01</v>
          </cell>
          <cell r="F1879" t="str">
            <v>03TPA00704</v>
          </cell>
          <cell r="G1879">
            <v>480</v>
          </cell>
          <cell r="H1879" t="str">
            <v>MM</v>
          </cell>
          <cell r="I1879" t="str">
            <v>SL</v>
          </cell>
        </row>
        <row r="1880">
          <cell r="C1880" t="str">
            <v>30001794</v>
          </cell>
          <cell r="D1880" t="str">
            <v>DDREC</v>
          </cell>
          <cell r="E1880" t="str">
            <v>2002-06-01</v>
          </cell>
          <cell r="F1880" t="str">
            <v>03TPA00801</v>
          </cell>
          <cell r="G1880">
            <v>480</v>
          </cell>
          <cell r="H1880" t="str">
            <v>MM</v>
          </cell>
          <cell r="I1880" t="str">
            <v>SL</v>
          </cell>
        </row>
        <row r="1881">
          <cell r="C1881" t="str">
            <v>30001795</v>
          </cell>
          <cell r="D1881" t="str">
            <v>STDTI</v>
          </cell>
          <cell r="E1881" t="str">
            <v>2002-06-01</v>
          </cell>
          <cell r="F1881" t="str">
            <v>03TPA00803</v>
          </cell>
          <cell r="G1881">
            <v>480</v>
          </cell>
          <cell r="H1881" t="str">
            <v>MM</v>
          </cell>
          <cell r="I1881" t="str">
            <v>SL</v>
          </cell>
        </row>
        <row r="1882">
          <cell r="C1882" t="str">
            <v>30001796</v>
          </cell>
          <cell r="D1882" t="str">
            <v>BLDG</v>
          </cell>
          <cell r="E1882" t="str">
            <v>2002-06-28</v>
          </cell>
          <cell r="F1882" t="str">
            <v>03SAT00701</v>
          </cell>
          <cell r="G1882">
            <v>480</v>
          </cell>
          <cell r="H1882" t="str">
            <v>MM</v>
          </cell>
          <cell r="I1882" t="str">
            <v>SL</v>
          </cell>
        </row>
        <row r="1883">
          <cell r="C1883" t="str">
            <v>30001797</v>
          </cell>
          <cell r="D1883" t="str">
            <v>LAND</v>
          </cell>
          <cell r="E1883" t="str">
            <v>2002-06-28</v>
          </cell>
          <cell r="F1883" t="str">
            <v>03SAT00701</v>
          </cell>
          <cell r="G1883">
            <v>1</v>
          </cell>
          <cell r="H1883" t="str">
            <v>MM</v>
          </cell>
          <cell r="I1883" t="str">
            <v>SL</v>
          </cell>
        </row>
        <row r="1884">
          <cell r="C1884" t="str">
            <v>30001798</v>
          </cell>
          <cell r="D1884" t="str">
            <v>LSCOM</v>
          </cell>
          <cell r="E1884" t="str">
            <v>2002-02-01</v>
          </cell>
          <cell r="F1884" t="str">
            <v>03DAL01708</v>
          </cell>
          <cell r="G1884">
            <v>1</v>
          </cell>
          <cell r="H1884" t="str">
            <v>MM</v>
          </cell>
          <cell r="I1884" t="str">
            <v>SL</v>
          </cell>
        </row>
        <row r="1885">
          <cell r="C1885" t="str">
            <v>30001799</v>
          </cell>
          <cell r="D1885" t="str">
            <v>DDREC</v>
          </cell>
          <cell r="E1885" t="str">
            <v>2002-07-01</v>
          </cell>
          <cell r="F1885" t="str">
            <v>03DAL00504</v>
          </cell>
          <cell r="G1885">
            <v>480</v>
          </cell>
          <cell r="H1885" t="str">
            <v>MM</v>
          </cell>
          <cell r="I1885" t="str">
            <v>SL</v>
          </cell>
        </row>
        <row r="1886">
          <cell r="C1886" t="str">
            <v>30001800</v>
          </cell>
          <cell r="D1886" t="str">
            <v>DDREC</v>
          </cell>
          <cell r="E1886" t="str">
            <v>2002-07-01</v>
          </cell>
          <cell r="F1886" t="str">
            <v>03DAL01733</v>
          </cell>
          <cell r="G1886">
            <v>480</v>
          </cell>
          <cell r="H1886" t="str">
            <v>MM</v>
          </cell>
          <cell r="I1886" t="str">
            <v>SL</v>
          </cell>
        </row>
        <row r="1887">
          <cell r="C1887" t="str">
            <v>30001801</v>
          </cell>
          <cell r="D1887" t="str">
            <v>DDREC</v>
          </cell>
          <cell r="E1887" t="str">
            <v>2002-07-01</v>
          </cell>
          <cell r="F1887" t="str">
            <v>03DAL01734</v>
          </cell>
          <cell r="G1887">
            <v>480</v>
          </cell>
          <cell r="H1887" t="str">
            <v>MM</v>
          </cell>
          <cell r="I1887" t="str">
            <v>SL</v>
          </cell>
        </row>
        <row r="1888">
          <cell r="C1888" t="str">
            <v>30001802</v>
          </cell>
          <cell r="D1888" t="str">
            <v>STDTI</v>
          </cell>
          <cell r="E1888" t="str">
            <v>2002-07-01</v>
          </cell>
          <cell r="F1888" t="str">
            <v>03DAL01735</v>
          </cell>
          <cell r="G1888">
            <v>480</v>
          </cell>
          <cell r="H1888" t="str">
            <v>MM</v>
          </cell>
          <cell r="I1888" t="str">
            <v>SL</v>
          </cell>
        </row>
        <row r="1889">
          <cell r="C1889" t="str">
            <v>30001803</v>
          </cell>
          <cell r="D1889" t="str">
            <v>STDTI</v>
          </cell>
          <cell r="E1889" t="str">
            <v>2002-07-01</v>
          </cell>
          <cell r="F1889" t="str">
            <v>03ORL00106</v>
          </cell>
          <cell r="G1889">
            <v>480</v>
          </cell>
          <cell r="H1889" t="str">
            <v>MM</v>
          </cell>
          <cell r="I1889" t="str">
            <v>SL</v>
          </cell>
        </row>
        <row r="1890">
          <cell r="C1890" t="str">
            <v>30001804</v>
          </cell>
          <cell r="D1890" t="str">
            <v>STDTI</v>
          </cell>
          <cell r="E1890" t="str">
            <v>2002-07-01</v>
          </cell>
          <cell r="F1890" t="str">
            <v>03TPA00104</v>
          </cell>
          <cell r="G1890">
            <v>480</v>
          </cell>
          <cell r="H1890" t="str">
            <v>MM</v>
          </cell>
          <cell r="I1890" t="str">
            <v>SL</v>
          </cell>
        </row>
        <row r="1891">
          <cell r="C1891" t="str">
            <v>30001805</v>
          </cell>
          <cell r="D1891" t="str">
            <v>DDREC</v>
          </cell>
          <cell r="E1891" t="str">
            <v>2002-07-01</v>
          </cell>
          <cell r="F1891" t="str">
            <v>03TPA00107</v>
          </cell>
          <cell r="G1891">
            <v>480</v>
          </cell>
          <cell r="H1891" t="str">
            <v>MM</v>
          </cell>
          <cell r="I1891" t="str">
            <v>SL</v>
          </cell>
        </row>
        <row r="1892">
          <cell r="C1892" t="str">
            <v>30001806</v>
          </cell>
          <cell r="D1892" t="str">
            <v>STDTI</v>
          </cell>
          <cell r="E1892" t="str">
            <v>2002-07-01</v>
          </cell>
          <cell r="F1892" t="str">
            <v>03TPA00113</v>
          </cell>
          <cell r="G1892">
            <v>480</v>
          </cell>
          <cell r="H1892" t="str">
            <v>MM</v>
          </cell>
          <cell r="I1892" t="str">
            <v>SL</v>
          </cell>
        </row>
        <row r="1893">
          <cell r="C1893" t="str">
            <v>30001807</v>
          </cell>
          <cell r="D1893" t="str">
            <v>STDTI</v>
          </cell>
          <cell r="E1893" t="str">
            <v>2002-07-01</v>
          </cell>
          <cell r="F1893" t="str">
            <v>03TPA00301</v>
          </cell>
          <cell r="G1893">
            <v>480</v>
          </cell>
          <cell r="H1893" t="str">
            <v>MM</v>
          </cell>
          <cell r="I1893" t="str">
            <v>SL</v>
          </cell>
        </row>
        <row r="1894">
          <cell r="C1894" t="str">
            <v>30001808</v>
          </cell>
          <cell r="D1894" t="str">
            <v>STDTI</v>
          </cell>
          <cell r="E1894" t="str">
            <v>2002-07-01</v>
          </cell>
          <cell r="F1894" t="str">
            <v>03TPA00305</v>
          </cell>
          <cell r="G1894">
            <v>480</v>
          </cell>
          <cell r="H1894" t="str">
            <v>MM</v>
          </cell>
          <cell r="I1894" t="str">
            <v>SL</v>
          </cell>
        </row>
        <row r="1895">
          <cell r="C1895" t="str">
            <v>30001809</v>
          </cell>
          <cell r="D1895" t="str">
            <v>DDREC</v>
          </cell>
          <cell r="E1895" t="str">
            <v>2002-07-01</v>
          </cell>
          <cell r="F1895" t="str">
            <v>03TPA00509</v>
          </cell>
          <cell r="G1895">
            <v>480</v>
          </cell>
          <cell r="H1895" t="str">
            <v>MM</v>
          </cell>
          <cell r="I1895" t="str">
            <v>SL</v>
          </cell>
        </row>
        <row r="1896">
          <cell r="C1896" t="str">
            <v>30001810</v>
          </cell>
          <cell r="D1896" t="str">
            <v>STDTI</v>
          </cell>
          <cell r="E1896" t="str">
            <v>2002-07-01</v>
          </cell>
          <cell r="F1896" t="str">
            <v>03TPA00513</v>
          </cell>
          <cell r="G1896">
            <v>480</v>
          </cell>
          <cell r="H1896" t="str">
            <v>MM</v>
          </cell>
          <cell r="I1896" t="str">
            <v>SL</v>
          </cell>
        </row>
        <row r="1897">
          <cell r="C1897" t="str">
            <v>30001811</v>
          </cell>
          <cell r="D1897" t="str">
            <v>DDREC</v>
          </cell>
          <cell r="E1897" t="str">
            <v>2002-07-01</v>
          </cell>
          <cell r="F1897" t="str">
            <v>03TPA00602</v>
          </cell>
          <cell r="G1897">
            <v>480</v>
          </cell>
          <cell r="H1897" t="str">
            <v>MM</v>
          </cell>
          <cell r="I1897" t="str">
            <v>SL</v>
          </cell>
        </row>
        <row r="1898">
          <cell r="C1898" t="str">
            <v>30001812</v>
          </cell>
          <cell r="D1898" t="str">
            <v>STDTI</v>
          </cell>
          <cell r="E1898" t="str">
            <v>2002-07-01</v>
          </cell>
          <cell r="F1898" t="str">
            <v>03TPA00803</v>
          </cell>
          <cell r="G1898">
            <v>480</v>
          </cell>
          <cell r="H1898" t="str">
            <v>MM</v>
          </cell>
          <cell r="I1898" t="str">
            <v>SL</v>
          </cell>
        </row>
        <row r="1899">
          <cell r="C1899" t="str">
            <v>30001813</v>
          </cell>
          <cell r="D1899" t="str">
            <v>STDTI</v>
          </cell>
          <cell r="E1899" t="str">
            <v>2002-07-01</v>
          </cell>
          <cell r="F1899" t="str">
            <v>03TPA01008</v>
          </cell>
          <cell r="G1899">
            <v>480</v>
          </cell>
          <cell r="H1899" t="str">
            <v>MM</v>
          </cell>
          <cell r="I1899" t="str">
            <v>SL</v>
          </cell>
        </row>
        <row r="1900">
          <cell r="C1900" t="str">
            <v>30001814</v>
          </cell>
          <cell r="D1900" t="str">
            <v>STDTI</v>
          </cell>
          <cell r="E1900" t="str">
            <v>2002-07-01</v>
          </cell>
          <cell r="F1900" t="str">
            <v>03TPA00301</v>
          </cell>
          <cell r="G1900">
            <v>480</v>
          </cell>
          <cell r="H1900" t="str">
            <v>MM</v>
          </cell>
          <cell r="I1900" t="str">
            <v>SL</v>
          </cell>
        </row>
      </sheetData>
      <sheetData sheetId="3" refreshError="1"/>
      <sheetData sheetId="4"/>
      <sheetData sheetId="5"/>
      <sheetData sheetId="6"/>
      <sheetData sheetId="7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变更记录"/>
      <sheetName val="Global"/>
      <sheetName val="Currency"/>
      <sheetName val="Methods"/>
      <sheetName val="S"/>
      <sheetName val="SH"/>
      <sheetName val="E"/>
      <sheetName val="EH"/>
      <sheetName val="A"/>
      <sheetName val="AH"/>
      <sheetName val="C1"/>
      <sheetName val="C1H"/>
      <sheetName val="C2"/>
      <sheetName val="C2H"/>
      <sheetName val="C3"/>
      <sheetName val="C3H"/>
      <sheetName val="C4"/>
      <sheetName val="C4H"/>
      <sheetName val="MemberList"/>
      <sheetName val="Op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2">
          <cell r="C2" t="str">
            <v>Y</v>
          </cell>
          <cell r="G2" t="str">
            <v>Y</v>
          </cell>
        </row>
        <row r="3">
          <cell r="C3" t="str">
            <v>N</v>
          </cell>
          <cell r="G3" t="str">
            <v>N</v>
          </cell>
        </row>
        <row r="4">
          <cell r="G4" t="str">
            <v>R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Elim rule"/>
      <sheetName val="cover"/>
      <sheetName val="BS"/>
      <sheetName val="BS YTD (by period)"/>
      <sheetName val="BS (by subgroup)"/>
      <sheetName val="BS (segment)"/>
      <sheetName val="IS"/>
      <sheetName val="IS YTD (by period)"/>
      <sheetName val="IS QTD (by period)"/>
      <sheetName val="IS (by subgroup)"/>
      <sheetName val="IS (segment)"/>
      <sheetName val="OCI"/>
      <sheetName val="OCI QTD"/>
      <sheetName val="Equity movement"/>
      <sheetName val="Equity movement (Prior IS)"/>
      <sheetName val="EM elim journal"/>
      <sheetName val="Cashflow"/>
      <sheetName val="CF elim journal"/>
      <sheetName val="BS&amp;IS elim journal"/>
      <sheetName val="IS Notes elim journal"/>
      <sheetName val="BS Notes elim journal"/>
      <sheetName val="1.IP"/>
      <sheetName val="2.JV"/>
      <sheetName val="3.DT"/>
      <sheetName val="4.FA"/>
      <sheetName val="5.IA"/>
      <sheetName val="6.Financial derivatives"/>
      <sheetName val="7.Other noncurrent assets"/>
      <sheetName val="8.OR"/>
      <sheetName val="9.Cash"/>
      <sheetName val="10.Share capital"/>
      <sheetName val="11.Reserves"/>
      <sheetName val="12.NCI"/>
      <sheetName val="13.Financial liabilities"/>
      <sheetName val="14.Other noncurrent liabilities"/>
      <sheetName val="15.OP"/>
      <sheetName val="16.Revenue"/>
      <sheetName val="17.Other income"/>
      <sheetName val="18.Finance cost"/>
      <sheetName val="19.PBT"/>
      <sheetName val="20.EIT"/>
      <sheetName val="21.EPS"/>
      <sheetName val="22.Property-related exp"/>
      <sheetName val="23.Other exp"/>
      <sheetName val="24.Commitments"/>
      <sheetName val="25.RPT"/>
      <sheetName val="26.Acquisition"/>
    </sheetNames>
    <sheetDataSet>
      <sheetData sheetId="0" refreshError="1">
        <row r="2">
          <cell r="C2">
            <v>2008</v>
          </cell>
        </row>
        <row r="21">
          <cell r="A21" t="str">
            <v xml:space="preserve">INVPRPTY_M </v>
          </cell>
        </row>
        <row r="22">
          <cell r="A22" t="str">
            <v xml:space="preserve">INVINSUBSI_M </v>
          </cell>
        </row>
        <row r="23">
          <cell r="A23" t="str">
            <v xml:space="preserve">JOINTCRENTTY_M </v>
          </cell>
        </row>
        <row r="24">
          <cell r="A24" t="str">
            <v xml:space="preserve">DEFTAXASSETS_M </v>
          </cell>
        </row>
        <row r="25">
          <cell r="A25" t="str">
            <v xml:space="preserve">PRPTYPLNTEQPT_M </v>
          </cell>
        </row>
        <row r="26">
          <cell r="A26" t="str">
            <v xml:space="preserve">INTGBASSETS_M </v>
          </cell>
        </row>
        <row r="27">
          <cell r="A27" t="str">
            <v xml:space="preserve">OTHINV_M </v>
          </cell>
        </row>
        <row r="28">
          <cell r="A28" t="str">
            <v xml:space="preserve">OTHASSETS_M </v>
          </cell>
        </row>
        <row r="29">
          <cell r="A29" t="str">
            <v>NONCURASSETS_M</v>
          </cell>
        </row>
        <row r="32">
          <cell r="A32" t="str">
            <v>TRADEANDOTHRECVB_M</v>
          </cell>
        </row>
        <row r="33">
          <cell r="A33" t="str">
            <v>FINDERVASSETS_CUR_M</v>
          </cell>
        </row>
        <row r="34">
          <cell r="A34" t="str">
            <v>CASHANDCASHEQVL_M</v>
          </cell>
        </row>
        <row r="35">
          <cell r="A35" t="str">
            <v>CURASSETS_M</v>
          </cell>
        </row>
        <row r="37">
          <cell r="A37" t="str">
            <v>TOTALASSETS_M</v>
          </cell>
        </row>
        <row r="40">
          <cell r="A40" t="str">
            <v>SHARECAPT_M</v>
          </cell>
        </row>
        <row r="41">
          <cell r="A41" t="str">
            <v>RESERVES_M</v>
          </cell>
        </row>
        <row r="43">
          <cell r="A43" t="str">
            <v>EQUTATTR_M</v>
          </cell>
        </row>
        <row r="45">
          <cell r="A45" t="str">
            <v>MI_BS_M</v>
          </cell>
        </row>
        <row r="47">
          <cell r="A47" t="str">
            <v>TTLEQUT_M</v>
          </cell>
        </row>
        <row r="50">
          <cell r="A50" t="str">
            <v>FINLIAB_NONCUR_M</v>
          </cell>
        </row>
        <row r="51">
          <cell r="A51" t="str">
            <v>FINDERVLIAB_NONCUR_M</v>
          </cell>
        </row>
        <row r="52">
          <cell r="A52" t="str">
            <v>DEFTAXLIAB_NONCUR_M</v>
          </cell>
        </row>
        <row r="53">
          <cell r="A53" t="str">
            <v>OTHNONCURLIAB_M</v>
          </cell>
        </row>
        <row r="54">
          <cell r="A54" t="str">
            <v>NONCURLIAB_M</v>
          </cell>
        </row>
        <row r="57">
          <cell r="A57" t="str">
            <v>FINLIAB_CUR_M</v>
          </cell>
        </row>
        <row r="58">
          <cell r="A58" t="str">
            <v>TRADEANDOTHPAYBL_M</v>
          </cell>
        </row>
        <row r="59">
          <cell r="A59" t="str">
            <v>FINDERVLIAB_NONCUR_M</v>
          </cell>
        </row>
        <row r="60">
          <cell r="A60" t="str">
            <v>CURTAXPAYBL_M</v>
          </cell>
        </row>
        <row r="61">
          <cell r="A61" t="str">
            <v>CURLIAB_M</v>
          </cell>
        </row>
        <row r="63">
          <cell r="A63" t="str">
            <v>TTLLIAB_M</v>
          </cell>
        </row>
        <row r="65">
          <cell r="A65" t="str">
            <v>TTLEQUTANDLIAB_M</v>
          </cell>
        </row>
        <row r="67">
          <cell r="A67" t="str">
            <v>REVENUE_M</v>
          </cell>
        </row>
        <row r="68">
          <cell r="A68" t="str">
            <v>OTHINC_M</v>
          </cell>
        </row>
        <row r="69">
          <cell r="A69" t="str">
            <v>ASSETANDPRPTYMGMTFEE_M</v>
          </cell>
        </row>
        <row r="70">
          <cell r="A70" t="str">
            <v>PRPTYRELTDEXP_M</v>
          </cell>
        </row>
        <row r="71">
          <cell r="A71" t="str">
            <v>OTHEXP_M</v>
          </cell>
        </row>
        <row r="72">
          <cell r="A72" t="str">
            <v>PROFFROMOPRTG_M</v>
          </cell>
        </row>
        <row r="73">
          <cell r="A73" t="str">
            <v>SHAREOFRESLTJV_M</v>
          </cell>
        </row>
        <row r="74">
          <cell r="A74" t="str">
            <v>PROFFROMOPRTGAFTERJV_M</v>
          </cell>
        </row>
        <row r="75">
          <cell r="A75" t="str">
            <v>NETFINCOST_M</v>
          </cell>
        </row>
        <row r="76">
          <cell r="A76" t="str">
            <v>NONOPRINCOM_M</v>
          </cell>
        </row>
        <row r="77">
          <cell r="A77" t="str">
            <v>PROFBEFCHNGFAIRVALUE_M</v>
          </cell>
        </row>
        <row r="78">
          <cell r="A78" t="str">
            <v>CHNGFAIRVALUE_M</v>
          </cell>
        </row>
        <row r="79">
          <cell r="A79" t="str">
            <v>PROFBEFINCTAX_M</v>
          </cell>
        </row>
        <row r="80">
          <cell r="A80" t="str">
            <v>INCTAXEXP_M</v>
          </cell>
        </row>
        <row r="81">
          <cell r="A81" t="str">
            <v>NETPROFIT_M</v>
          </cell>
        </row>
        <row r="84">
          <cell r="A84" t="str">
            <v>NETINC_M</v>
          </cell>
        </row>
        <row r="85">
          <cell r="A85" t="str">
            <v>MI_IS_M</v>
          </cell>
        </row>
        <row r="86">
          <cell r="A86" t="str">
            <v>NETPROFIT_M</v>
          </cell>
        </row>
      </sheetData>
      <sheetData sheetId="1" refreshError="1"/>
      <sheetData sheetId="2" refreshError="1">
        <row r="7">
          <cell r="D7" t="str">
            <v>GLPGROUP</v>
          </cell>
        </row>
        <row r="13">
          <cell r="D13">
            <v>40816</v>
          </cell>
        </row>
        <row r="14">
          <cell r="O14" t="str">
            <v>At 30 September 2011</v>
          </cell>
        </row>
        <row r="19">
          <cell r="D19">
            <v>40633</v>
          </cell>
        </row>
        <row r="25">
          <cell r="D25">
            <v>40451</v>
          </cell>
        </row>
        <row r="29">
          <cell r="D29" t="str">
            <v>USD</v>
          </cell>
        </row>
        <row r="36">
          <cell r="D36" t="str">
            <v>CONSOL;Scenario#Actual;View#YTD;Year#2011;Value#&lt;Entity Curr Total&gt;;Custom1#ALLDATA;Custom4#TOPC4;Period#FM12;Entity#GLPGROUP</v>
          </cell>
        </row>
        <row r="37">
          <cell r="D37" t="str">
            <v>CONSOL;Scenario#Actual;View#YTD;Year#2011;Value#&lt;Entity Curr Total&gt;;Custom1#ALLDATA;Custom4#TOPC4;Period#FM06;Entity#GLPGROUP</v>
          </cell>
        </row>
        <row r="39">
          <cell r="D39" t="str">
            <v>CONSOL;Scenario#Actual;View#YTD;Year#2011;Value#&lt;Parent Curr Total&gt;;Custom1#ALLDATA;Custom4#TOPC4;Period#FM12;Entity#GLPGROUP</v>
          </cell>
        </row>
        <row r="40">
          <cell r="D40" t="str">
            <v>CONSOL;Scenario#Actual;View#YTD;Year#2011;Value#&lt;Parent Curr Total&gt;;Custom1#ALLDATA;Custom4#TOPC4;Period#FM06;Entity#GLPGROUP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  <sheetName val="Rent Input"/>
      <sheetName val="Output $"/>
      <sheetName val="Output LC"/>
      <sheetName val="Profit"/>
      <sheetName val="Page 2"/>
      <sheetName val="Cash Flow"/>
      <sheetName val="Fund Cash Flow"/>
      <sheetName val="Fund Yield"/>
      <sheetName val="Inv. Grid"/>
      <sheetName val="Dev Schedule"/>
      <sheetName val="Land"/>
      <sheetName val="Bldg 1"/>
      <sheetName val="Bldg 2"/>
      <sheetName val="Bldg 3"/>
      <sheetName val="Bldg 4"/>
      <sheetName val="Bldg 5"/>
      <sheetName val="Bldg 6"/>
      <sheetName val="Bldg 7"/>
      <sheetName val="Bldg 8"/>
      <sheetName val="modPrintForm"/>
    </sheetNames>
    <sheetDataSet>
      <sheetData sheetId="0" refreshError="1"/>
      <sheetData sheetId="1" refreshError="1">
        <row r="47">
          <cell r="B47">
            <v>0.05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art in Microsoft PowerPoint"/>
      <sheetName val="Summary"/>
      <sheetName val="Sheet2"/>
      <sheetName val="(deprecated)Sheet1"/>
      <sheetName val="ChartData_29"/>
      <sheetName val="ChartData_81"/>
      <sheetName val="比較"/>
      <sheetName val="FY2017 Q1"/>
      <sheetName val="開発中の物件リスト"/>
      <sheetName val="3Q vs 2Q "/>
      <sheetName val="2Q vs 1Q"/>
      <sheetName val="REIT"/>
      <sheetName val="マーケットシェア円グラフ"/>
      <sheetName val="&lt; 投資実績データ &gt;"/>
      <sheetName val="Sheet3"/>
      <sheetName val="EC市場規模"/>
      <sheetName val="データの見方(経産省) No.1"/>
      <sheetName val="データの見方(経産省) No.2"/>
      <sheetName val="zzz_Worksheet"/>
      <sheetName val="GLP NAV"/>
      <sheetName val="Supp"/>
    </sheetNames>
    <definedNames>
      <definedName name="bud"/>
      <definedName name="Choices_Wrapper"/>
      <definedName name="ChoicesWrapper"/>
      <definedName name="dud"/>
      <definedName name="ggg"/>
      <definedName name="Headcoun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RV1"/>
      <sheetName val="Chart Central"/>
      <sheetName val="Chart Northern"/>
      <sheetName val="Chart Southern"/>
      <sheetName val="Chart UK"/>
      <sheetName val="Chart Total Europe"/>
      <sheetName val="Graphic Input"/>
      <sheetName val="Summary RV"/>
      <sheetName val="Summary"/>
      <sheetName val="Q1 Q2 2004"/>
      <sheetName val="FX"/>
      <sheetName val="Country"/>
      <sheetName val="Bld name"/>
      <sheetName val="Option"/>
      <sheetName val="CAP INTEREST Budget 2005 v1"/>
      <sheetName val="Summary_RV1"/>
      <sheetName val="Chart_Central"/>
      <sheetName val="Chart_Northern"/>
      <sheetName val="Chart_Southern"/>
      <sheetName val="Chart_UK"/>
      <sheetName val="Chart_Total_Europe"/>
      <sheetName val="Graphic_Input"/>
      <sheetName val="Summary_RV"/>
      <sheetName val="Q1_Q2_2004"/>
      <sheetName val="Bld_name"/>
      <sheetName val="CAP_INTEREST_Budget_2005_v1"/>
      <sheetName val="Summary_RV11"/>
      <sheetName val="Chart_Central1"/>
      <sheetName val="Chart_Northern1"/>
      <sheetName val="Chart_Southern1"/>
      <sheetName val="Chart_UK1"/>
      <sheetName val="Chart_Total_Europe1"/>
      <sheetName val="Graphic_Input1"/>
      <sheetName val="Summary_RV2"/>
      <sheetName val="Q1_Q2_20041"/>
      <sheetName val="Bld_name1"/>
      <sheetName val="CAP_INTEREST_Budget_2005_v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/>
      <sheetData sheetId="11" refreshError="1">
        <row r="3">
          <cell r="B3" t="str">
            <v>Belgium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  <cell r="G3">
            <v>1</v>
          </cell>
          <cell r="H3">
            <v>1</v>
          </cell>
          <cell r="I3">
            <v>1</v>
          </cell>
          <cell r="J3">
            <v>1</v>
          </cell>
          <cell r="K3">
            <v>1</v>
          </cell>
          <cell r="L3">
            <v>1</v>
          </cell>
          <cell r="M3">
            <v>1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</row>
        <row r="4">
          <cell r="B4" t="str">
            <v>Czech Republic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  <cell r="G4">
            <v>1</v>
          </cell>
          <cell r="H4">
            <v>1</v>
          </cell>
          <cell r="I4">
            <v>1</v>
          </cell>
          <cell r="J4">
            <v>1</v>
          </cell>
          <cell r="K4">
            <v>1</v>
          </cell>
          <cell r="L4">
            <v>1</v>
          </cell>
          <cell r="M4">
            <v>1</v>
          </cell>
          <cell r="N4">
            <v>1</v>
          </cell>
          <cell r="O4">
            <v>1</v>
          </cell>
          <cell r="P4">
            <v>1</v>
          </cell>
          <cell r="Q4">
            <v>1</v>
          </cell>
          <cell r="R4">
            <v>1</v>
          </cell>
          <cell r="S4">
            <v>1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1</v>
          </cell>
        </row>
        <row r="5">
          <cell r="B5" t="str">
            <v>Denmark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  <cell r="G5">
            <v>1</v>
          </cell>
          <cell r="H5">
            <v>1</v>
          </cell>
          <cell r="I5">
            <v>1</v>
          </cell>
          <cell r="J5">
            <v>1</v>
          </cell>
          <cell r="K5">
            <v>1</v>
          </cell>
          <cell r="L5">
            <v>1</v>
          </cell>
          <cell r="M5">
            <v>1</v>
          </cell>
          <cell r="N5">
            <v>1</v>
          </cell>
          <cell r="O5">
            <v>1</v>
          </cell>
          <cell r="P5">
            <v>1</v>
          </cell>
          <cell r="Q5">
            <v>1</v>
          </cell>
          <cell r="R5">
            <v>1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</row>
        <row r="6">
          <cell r="B6" t="str">
            <v>France</v>
          </cell>
          <cell r="C6">
            <v>1</v>
          </cell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1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1</v>
          </cell>
          <cell r="Q6">
            <v>1</v>
          </cell>
          <cell r="R6">
            <v>1</v>
          </cell>
          <cell r="S6">
            <v>1</v>
          </cell>
          <cell r="T6">
            <v>1</v>
          </cell>
          <cell r="U6">
            <v>1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</row>
        <row r="7">
          <cell r="B7" t="str">
            <v>Germany</v>
          </cell>
          <cell r="C7">
            <v>1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  <cell r="I7">
            <v>1</v>
          </cell>
          <cell r="J7">
            <v>1</v>
          </cell>
          <cell r="K7">
            <v>1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1</v>
          </cell>
          <cell r="W7">
            <v>1</v>
          </cell>
          <cell r="X7">
            <v>1</v>
          </cell>
          <cell r="Y7">
            <v>1</v>
          </cell>
          <cell r="Z7">
            <v>1</v>
          </cell>
        </row>
        <row r="8">
          <cell r="B8" t="str">
            <v>Hungary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</row>
        <row r="9">
          <cell r="B9" t="str">
            <v>Italy</v>
          </cell>
          <cell r="C9">
            <v>1</v>
          </cell>
          <cell r="D9">
            <v>1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1</v>
          </cell>
          <cell r="W9">
            <v>1</v>
          </cell>
          <cell r="X9">
            <v>1</v>
          </cell>
          <cell r="Y9">
            <v>1</v>
          </cell>
          <cell r="Z9">
            <v>1</v>
          </cell>
        </row>
        <row r="10">
          <cell r="B10" t="str">
            <v>Netherlands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</row>
        <row r="11">
          <cell r="B11" t="str">
            <v>Poland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  <cell r="G11">
            <v>1</v>
          </cell>
          <cell r="H11">
            <v>1</v>
          </cell>
          <cell r="I11">
            <v>1</v>
          </cell>
          <cell r="J11">
            <v>1</v>
          </cell>
          <cell r="K11">
            <v>1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1</v>
          </cell>
          <cell r="W11">
            <v>1</v>
          </cell>
          <cell r="X11">
            <v>1</v>
          </cell>
          <cell r="Y11">
            <v>1</v>
          </cell>
          <cell r="Z11">
            <v>1</v>
          </cell>
        </row>
        <row r="12">
          <cell r="B12" t="str">
            <v>Slovakia</v>
          </cell>
          <cell r="C12">
            <v>1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1</v>
          </cell>
          <cell r="I12">
            <v>1</v>
          </cell>
          <cell r="J12">
            <v>1</v>
          </cell>
          <cell r="K12">
            <v>1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</row>
        <row r="13">
          <cell r="B13" t="str">
            <v>Spain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</row>
        <row r="14">
          <cell r="B14" t="str">
            <v>Sweden</v>
          </cell>
          <cell r="C14">
            <v>0.10910547457627119</v>
          </cell>
          <cell r="D14">
            <v>0.10910547457627119</v>
          </cell>
          <cell r="E14">
            <v>0.10910547457627119</v>
          </cell>
          <cell r="F14">
            <v>0.10910547457627119</v>
          </cell>
          <cell r="G14">
            <v>0.10910547457627119</v>
          </cell>
          <cell r="H14">
            <v>0.10910547457627119</v>
          </cell>
          <cell r="I14">
            <v>0.10910547457627119</v>
          </cell>
          <cell r="J14">
            <v>0.10910547457627119</v>
          </cell>
          <cell r="K14">
            <v>0.10910547457627119</v>
          </cell>
          <cell r="L14">
            <v>0.10910547457627119</v>
          </cell>
          <cell r="M14">
            <v>0.10910547457627119</v>
          </cell>
          <cell r="N14">
            <v>0.10910547457627119</v>
          </cell>
          <cell r="O14">
            <v>0.10910547457627119</v>
          </cell>
          <cell r="P14">
            <v>0.10910547457627119</v>
          </cell>
          <cell r="Q14">
            <v>0.10910547457627119</v>
          </cell>
          <cell r="R14">
            <v>0.10910547457627119</v>
          </cell>
          <cell r="S14">
            <v>0.10910547457627119</v>
          </cell>
          <cell r="T14">
            <v>0.10910547457627119</v>
          </cell>
          <cell r="U14">
            <v>0.10910547457627119</v>
          </cell>
          <cell r="V14">
            <v>0.10910547457627119</v>
          </cell>
          <cell r="W14">
            <v>0.10910547457627119</v>
          </cell>
          <cell r="X14">
            <v>0.10910547457627119</v>
          </cell>
          <cell r="Y14">
            <v>0.10910547457627119</v>
          </cell>
          <cell r="Z14">
            <v>0.10910547457627119</v>
          </cell>
        </row>
        <row r="15">
          <cell r="B15" t="str">
            <v>United Kingdom</v>
          </cell>
          <cell r="C15">
            <v>1.4915254237288136</v>
          </cell>
          <cell r="D15">
            <v>1.4915254237288136</v>
          </cell>
          <cell r="E15">
            <v>1.4915254237288136</v>
          </cell>
          <cell r="F15">
            <v>1.4915254237288136</v>
          </cell>
          <cell r="G15">
            <v>1.4915254237288136</v>
          </cell>
          <cell r="H15">
            <v>1.4915254237288136</v>
          </cell>
          <cell r="I15">
            <v>1.4915254237288136</v>
          </cell>
          <cell r="J15">
            <v>1.4915254237288136</v>
          </cell>
          <cell r="K15">
            <v>1.4915254237288136</v>
          </cell>
          <cell r="L15">
            <v>1.4915254237288136</v>
          </cell>
          <cell r="M15">
            <v>1.4915254237288136</v>
          </cell>
          <cell r="N15">
            <v>1.4915254237288136</v>
          </cell>
          <cell r="O15">
            <v>1.4915254237288136</v>
          </cell>
          <cell r="P15">
            <v>1.4915254237288136</v>
          </cell>
          <cell r="Q15">
            <v>1.4915254237288136</v>
          </cell>
          <cell r="R15">
            <v>1.4915254237288136</v>
          </cell>
          <cell r="S15">
            <v>1.4915254237288136</v>
          </cell>
          <cell r="T15">
            <v>1.4915254237288136</v>
          </cell>
          <cell r="U15">
            <v>1.4915254237288136</v>
          </cell>
          <cell r="V15">
            <v>1.4915254237288136</v>
          </cell>
          <cell r="W15">
            <v>1.4915254237288136</v>
          </cell>
          <cell r="X15">
            <v>1.4915254237288136</v>
          </cell>
          <cell r="Y15">
            <v>1.4915254237288136</v>
          </cell>
          <cell r="Z15">
            <v>1.4915254237288136</v>
          </cell>
        </row>
      </sheetData>
      <sheetData sheetId="12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cast(Rent)"/>
      <sheetName val="Forecast"/>
      <sheetName val="MOPL"/>
      <sheetName val="for BOND Forecast"/>
      <sheetName val="for Forecast PI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al Assump"/>
      <sheetName val="CSV"/>
      <sheetName val="Countr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ex 2 Credit limits (Jan03)"/>
      <sheetName val="Rates"/>
    </sheetNames>
    <sheetDataSet>
      <sheetData sheetId="0" refreshError="1"/>
      <sheetData sheetId="1" refreshError="1">
        <row r="1">
          <cell r="B1">
            <v>2.0056036566165867</v>
          </cell>
        </row>
        <row r="2">
          <cell r="B2">
            <v>1.3054489438918044</v>
          </cell>
        </row>
        <row r="9">
          <cell r="B9">
            <v>1.3049906758416212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LETA"/>
      <sheetName val="Área"/>
      <sheetName val="Forma de Pagto"/>
      <sheetName val="Tipo de Garantia"/>
      <sheetName val="Evento"/>
      <sheetName val="Cálculo de Juros"/>
      <sheetName val="Produto"/>
      <sheetName val="Indexação"/>
      <sheetName val="Classe"/>
      <sheetName val="Coob. Emitente"/>
      <sheetName val="Liquidação"/>
      <sheetName val="Cód. do Ativo"/>
      <sheetName val="Indexador"/>
      <sheetName val="Garantia Real"/>
      <sheetName val="Colateral_Subordinação"/>
      <sheetName val="Fiança"/>
      <sheetName val="Periodicidade"/>
    </sheetNames>
    <sheetDataSet>
      <sheetData sheetId="0"/>
      <sheetData sheetId="1" refreshError="1"/>
      <sheetData sheetId="2">
        <row r="2">
          <cell r="A2" t="str">
            <v>Pagamento de Juros de Principal no Vencimento</v>
          </cell>
        </row>
      </sheetData>
      <sheetData sheetId="3" refreshError="1"/>
      <sheetData sheetId="4" refreshError="1"/>
      <sheetData sheetId="5">
        <row r="2">
          <cell r="A2" t="str">
            <v>30/360</v>
          </cell>
        </row>
        <row r="3">
          <cell r="A3" t="str">
            <v>Dias/360</v>
          </cell>
        </row>
        <row r="4">
          <cell r="A4" t="str">
            <v>21/252</v>
          </cell>
        </row>
      </sheetData>
      <sheetData sheetId="6">
        <row r="2">
          <cell r="A2" t="str">
            <v>CRI</v>
          </cell>
        </row>
      </sheetData>
      <sheetData sheetId="7" refreshError="1"/>
      <sheetData sheetId="8">
        <row r="2">
          <cell r="A2" t="str">
            <v>ÚNICA</v>
          </cell>
        </row>
      </sheetData>
      <sheetData sheetId="9">
        <row r="2">
          <cell r="A2" t="str">
            <v>SIM</v>
          </cell>
        </row>
      </sheetData>
      <sheetData sheetId="10">
        <row r="2">
          <cell r="A2" t="str">
            <v>CETIP</v>
          </cell>
        </row>
      </sheetData>
      <sheetData sheetId="11">
        <row r="2">
          <cell r="A2">
            <v>400</v>
          </cell>
        </row>
      </sheetData>
      <sheetData sheetId="12">
        <row r="2">
          <cell r="A2" t="str">
            <v>IGP-M</v>
          </cell>
        </row>
      </sheetData>
      <sheetData sheetId="13" refreshError="1"/>
      <sheetData sheetId="14" refreshError="1"/>
      <sheetData sheetId="15" refreshError="1"/>
      <sheetData sheetId="16">
        <row r="2">
          <cell r="A2" t="str">
            <v>ÚTIL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 Data"/>
      <sheetName val="Legal Fee"/>
      <sheetName val="Sheet2"/>
      <sheetName val="Final Data"/>
      <sheetName val="Category"/>
      <sheetName val="By Vender"/>
      <sheetName val="By Business Unit"/>
      <sheetName val="445000 Gain"/>
      <sheetName val="CSV"/>
      <sheetName val="入力注意事項"/>
      <sheetName val="分類ルール"/>
      <sheetName val="プルダウンリスト"/>
    </sheetNames>
    <sheetDataSet>
      <sheetData sheetId="0"/>
      <sheetData sheetId="1"/>
      <sheetData sheetId="2"/>
      <sheetData sheetId="3"/>
      <sheetData sheetId="4" refreshError="1">
        <row r="3">
          <cell r="E3" t="str">
            <v>1.Credit Line</v>
          </cell>
        </row>
        <row r="4">
          <cell r="E4" t="str">
            <v>2.HR/Corporate</v>
          </cell>
        </row>
        <row r="5">
          <cell r="E5" t="str">
            <v xml:space="preserve">3.Bond PI </v>
          </cell>
        </row>
        <row r="6">
          <cell r="E6" t="str">
            <v>4.Contribution</v>
          </cell>
        </row>
        <row r="7">
          <cell r="E7" t="str">
            <v>5.Transfer Cost</v>
          </cell>
        </row>
        <row r="8">
          <cell r="E8" t="str">
            <v>6.Acquisition</v>
          </cell>
        </row>
        <row r="9">
          <cell r="E9" t="str">
            <v>7.Land Purchase</v>
          </cell>
        </row>
        <row r="10">
          <cell r="E10" t="str">
            <v>8.Lease</v>
          </cell>
        </row>
        <row r="11">
          <cell r="E11" t="str">
            <v>9.Trust</v>
          </cell>
        </row>
        <row r="12">
          <cell r="E12" t="str">
            <v>10.Korea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t Roll3"/>
      <sheetName val="ExecutiveSummary1 "/>
      <sheetName val="Deliquency List"/>
      <sheetName val="VR"/>
      <sheetName val="Variance"/>
      <sheetName val="Actual"/>
      <sheetName val="RentRoll"/>
      <sheetName val="Rent Roll"/>
      <sheetName val="Rent Roll(駐）"/>
      <sheetName val="Stacking Plan "/>
      <sheetName val="Budget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1">
          <cell r="A11">
            <v>30107</v>
          </cell>
          <cell r="B11" t="str">
            <v>Residential Rent</v>
          </cell>
          <cell r="C11" t="str">
            <v>住宅賃料</v>
          </cell>
        </row>
        <row r="12">
          <cell r="A12" t="str">
            <v>30305</v>
          </cell>
          <cell r="B12" t="str">
            <v>Parking</v>
          </cell>
          <cell r="C12" t="str">
            <v>駐輪場・バイク置き場賃料</v>
          </cell>
        </row>
        <row r="13">
          <cell r="B13" t="str">
            <v>Total Rental Revenue</v>
          </cell>
          <cell r="C13" t="str">
            <v>賃貸収入計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5">
          <cell r="B15" t="str">
            <v xml:space="preserve">% leased </v>
          </cell>
          <cell r="C15" t="str">
            <v>入居率（事務所+住居）</v>
          </cell>
        </row>
        <row r="17">
          <cell r="A17">
            <v>30315</v>
          </cell>
          <cell r="B17" t="str">
            <v>Vending / Sign / Others</v>
          </cell>
          <cell r="C17" t="str">
            <v>自販機・看板・その他</v>
          </cell>
        </row>
        <row r="19">
          <cell r="A19">
            <v>30380</v>
          </cell>
          <cell r="B19" t="str">
            <v>Miscellaneous Revenue</v>
          </cell>
          <cell r="C19" t="str">
            <v>雑収入</v>
          </cell>
        </row>
        <row r="20">
          <cell r="B20" t="str">
            <v>Total Miscellaneous Revenue</v>
          </cell>
          <cell r="C20" t="str">
            <v>雑収入計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6">
          <cell r="B26" t="str">
            <v xml:space="preserve">  TOTAL REVENUE/RECEIPTS</v>
          </cell>
          <cell r="C26" t="str">
            <v>総収入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8">
          <cell r="A28">
            <v>40100</v>
          </cell>
          <cell r="B28" t="str">
            <v>Building Repair and Maintenance</v>
          </cell>
          <cell r="C28" t="str">
            <v>ビルメンテナンス費用</v>
          </cell>
        </row>
        <row r="29">
          <cell r="A29" t="str">
            <v>40103</v>
          </cell>
          <cell r="B29" t="str">
            <v>Structural/Roof Repairs/Mtc.</v>
          </cell>
          <cell r="C29" t="str">
            <v>建物及び屋上ﾒﾝﾃﾅﾝｽ費用</v>
          </cell>
        </row>
        <row r="30">
          <cell r="A30">
            <v>40110</v>
          </cell>
          <cell r="B30" t="str">
            <v>Interior Repair/Mtc.</v>
          </cell>
          <cell r="C30" t="str">
            <v>内部補修費用</v>
          </cell>
        </row>
        <row r="31">
          <cell r="A31" t="str">
            <v>40111</v>
          </cell>
          <cell r="B31" t="str">
            <v>Electrical Repairs/Mtc</v>
          </cell>
          <cell r="C31" t="str">
            <v>電気設備ﾒﾝﾃﾅﾝｽ費用</v>
          </cell>
        </row>
        <row r="32">
          <cell r="A32" t="str">
            <v>40112</v>
          </cell>
          <cell r="B32" t="str">
            <v>Plumbing Repairs/Mtc</v>
          </cell>
          <cell r="C32" t="str">
            <v>給排水ﾒﾝﾃﾅﾝｽ費用</v>
          </cell>
        </row>
        <row r="33">
          <cell r="A33">
            <v>40120</v>
          </cell>
          <cell r="B33" t="str">
            <v>HVAC Supplies/Repairs</v>
          </cell>
          <cell r="C33" t="str">
            <v>空調補修費用</v>
          </cell>
        </row>
        <row r="34">
          <cell r="A34" t="str">
            <v>40125</v>
          </cell>
          <cell r="B34" t="str">
            <v>Elevator/Escalator Contract</v>
          </cell>
          <cell r="C34" t="str">
            <v>エレベーター保守契約</v>
          </cell>
        </row>
        <row r="35">
          <cell r="A35" t="str">
            <v>40135</v>
          </cell>
          <cell r="B35" t="str">
            <v>Light Fixtures &amp; Bulbs</v>
          </cell>
          <cell r="C35" t="str">
            <v>照明及び管球費</v>
          </cell>
        </row>
        <row r="36">
          <cell r="A36">
            <v>40150</v>
          </cell>
          <cell r="B36" t="str">
            <v>Engn/Mtc Wages and Supplies</v>
          </cell>
          <cell r="C36" t="str">
            <v>技術員及び付帯費用</v>
          </cell>
        </row>
        <row r="37">
          <cell r="A37" t="str">
            <v>40155</v>
          </cell>
          <cell r="B37" t="str">
            <v>Fire/Life Safety Contract</v>
          </cell>
          <cell r="C37" t="str">
            <v>消防設備保守契約</v>
          </cell>
        </row>
        <row r="38">
          <cell r="A38" t="str">
            <v>40190</v>
          </cell>
          <cell r="B38" t="str">
            <v>Miscellaneous Repairs/Mtc</v>
          </cell>
          <cell r="C38" t="str">
            <v>その他補修費用</v>
          </cell>
        </row>
        <row r="39">
          <cell r="B39" t="str">
            <v>Total Building Repairs &amp; Mtc.</v>
          </cell>
          <cell r="C39" t="str">
            <v xml:space="preserve">                 ﾒﾝﾃﾅﾝｽ費計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1">
          <cell r="A41" t="str">
            <v>40205</v>
          </cell>
          <cell r="B41" t="str">
            <v>Janitorial Services / CAM</v>
          </cell>
          <cell r="C41" t="str">
            <v>共用部清掃費</v>
          </cell>
        </row>
        <row r="42">
          <cell r="B42" t="str">
            <v>Total Janitorial</v>
          </cell>
          <cell r="C42" t="str">
            <v>清掃費計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</row>
        <row r="44">
          <cell r="A44" t="str">
            <v>40305</v>
          </cell>
          <cell r="B44" t="str">
            <v>Electricity - Bldg</v>
          </cell>
          <cell r="C44" t="str">
            <v>電気料金−ビル全体</v>
          </cell>
        </row>
        <row r="45">
          <cell r="A45" t="str">
            <v>40315</v>
          </cell>
          <cell r="B45" t="str">
            <v>Water/Sewer - Bldg</v>
          </cell>
          <cell r="C45" t="str">
            <v>上下水道料金−ビル全体</v>
          </cell>
        </row>
        <row r="46">
          <cell r="A46">
            <v>40320</v>
          </cell>
          <cell r="B46" t="str">
            <v>Telephone</v>
          </cell>
          <cell r="C46" t="str">
            <v>電話料金</v>
          </cell>
        </row>
        <row r="47">
          <cell r="B47" t="str">
            <v>Total Utilities</v>
          </cell>
          <cell r="C47" t="str">
            <v>水光熱費計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9">
          <cell r="A49" t="str">
            <v>40412</v>
          </cell>
          <cell r="B49" t="str">
            <v>Exterior Landscape Contract</v>
          </cell>
          <cell r="C49" t="str">
            <v>屋外植栽保守契約</v>
          </cell>
        </row>
        <row r="50">
          <cell r="A50" t="str">
            <v>40420</v>
          </cell>
          <cell r="B50" t="str">
            <v>Parking Facilities</v>
          </cell>
          <cell r="C50" t="str">
            <v>駐車場保守</v>
          </cell>
        </row>
        <row r="51">
          <cell r="A51" t="str">
            <v>40425</v>
          </cell>
          <cell r="B51" t="str">
            <v>Common Area Facilities</v>
          </cell>
          <cell r="C51" t="str">
            <v>共用部設備修繕</v>
          </cell>
        </row>
        <row r="52">
          <cell r="A52" t="str">
            <v>40435</v>
          </cell>
          <cell r="B52" t="str">
            <v>Security Services Contract</v>
          </cell>
          <cell r="C52" t="str">
            <v>警備契約料</v>
          </cell>
        </row>
        <row r="54">
          <cell r="A54" t="str">
            <v>40490</v>
          </cell>
          <cell r="B54" t="str">
            <v>Miscellaneous CAM</v>
          </cell>
          <cell r="C54" t="str">
            <v>共用部雑費</v>
          </cell>
        </row>
        <row r="55">
          <cell r="B55" t="str">
            <v>Total Common Area Repairs &amp; Mtc.</v>
          </cell>
          <cell r="C55" t="str">
            <v>共用部ﾒﾝﾃﾅﾝｽ費計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7">
          <cell r="A57" t="str">
            <v>40540</v>
          </cell>
          <cell r="B57" t="str">
            <v>Admin On-Site Office Expenses</v>
          </cell>
          <cell r="C57" t="str">
            <v>管理室経費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B58" t="str">
            <v>Total General &amp; Administrative</v>
          </cell>
          <cell r="C58" t="str">
            <v>管理費計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</row>
        <row r="60">
          <cell r="A60">
            <v>40605</v>
          </cell>
          <cell r="B60" t="str">
            <v>Property Management Fees</v>
          </cell>
          <cell r="C60" t="str">
            <v>ﾌﾟﾛﾊﾟﾃｨ・ﾏﾈｰｼﾞﾒﾝﾄﾌｨ‐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61">
          <cell r="B61" t="str">
            <v>Total Management Fees</v>
          </cell>
          <cell r="C61" t="str">
            <v xml:space="preserve"> ﾏﾈｰｼﾞﾒﾝﾄﾌｨ‐計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</row>
        <row r="63">
          <cell r="A63" t="str">
            <v>40705</v>
          </cell>
          <cell r="B63" t="str">
            <v>Property Taxes</v>
          </cell>
          <cell r="C63" t="str">
            <v>固定資産税</v>
          </cell>
        </row>
        <row r="64">
          <cell r="A64">
            <v>40720</v>
          </cell>
          <cell r="B64" t="str">
            <v>Taxes, Licenses &amp; Others</v>
          </cell>
          <cell r="C64" t="str">
            <v>その他税金等</v>
          </cell>
        </row>
        <row r="65">
          <cell r="B65" t="str">
            <v>Total Taxes</v>
          </cell>
          <cell r="C65" t="str">
            <v>固定資産税計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7">
          <cell r="A67" t="str">
            <v>40810</v>
          </cell>
          <cell r="B67" t="str">
            <v>Property/Rental Loss Insurance</v>
          </cell>
          <cell r="C67" t="str">
            <v>賃貸収入損失保険料</v>
          </cell>
          <cell r="D67" t="str">
            <v xml:space="preserve"> </v>
          </cell>
        </row>
        <row r="68">
          <cell r="A68" t="str">
            <v>40821</v>
          </cell>
          <cell r="B68" t="str">
            <v>Liability Insurance</v>
          </cell>
          <cell r="C68" t="str">
            <v>賠償責任保険料</v>
          </cell>
        </row>
        <row r="69">
          <cell r="A69" t="str">
            <v>40822</v>
          </cell>
          <cell r="B69" t="str">
            <v>Excess Liability Insurance</v>
          </cell>
          <cell r="C69" t="str">
            <v>無限責任保険料</v>
          </cell>
          <cell r="D69" t="e">
            <v>#REF!</v>
          </cell>
          <cell r="E69" t="e">
            <v>#REF!</v>
          </cell>
          <cell r="F69" t="e">
            <v>#REF!</v>
          </cell>
          <cell r="G69" t="e">
            <v>#REF!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 t="e">
            <v>#REF!</v>
          </cell>
          <cell r="N69" t="e">
            <v>#REF!</v>
          </cell>
          <cell r="O69" t="e">
            <v>#REF!</v>
          </cell>
        </row>
        <row r="70">
          <cell r="B70" t="str">
            <v>Total Insurance</v>
          </cell>
          <cell r="C70" t="str">
            <v>保険料計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2">
          <cell r="B72" t="str">
            <v>TOTAL OPERATING EXPENSES</v>
          </cell>
          <cell r="C72" t="str">
            <v>運営支出計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</row>
        <row r="74">
          <cell r="B74" t="str">
            <v>NET OPERATING INCOME</v>
          </cell>
          <cell r="C74" t="str">
            <v>純収入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</row>
        <row r="78">
          <cell r="A78" t="str">
            <v>11050</v>
          </cell>
          <cell r="B78" t="str">
            <v>Building Improvements</v>
          </cell>
          <cell r="C78" t="str">
            <v>建物改良費</v>
          </cell>
        </row>
        <row r="80">
          <cell r="A80" t="str">
            <v>11054</v>
          </cell>
          <cell r="B80" t="str">
            <v>Furniture/Equipment</v>
          </cell>
          <cell r="C80" t="str">
            <v>器具及び備品</v>
          </cell>
        </row>
        <row r="81">
          <cell r="A81" t="str">
            <v>11058</v>
          </cell>
          <cell r="B81" t="str">
            <v>Mechanical Systems</v>
          </cell>
          <cell r="C81" t="str">
            <v>機械設備</v>
          </cell>
        </row>
        <row r="82">
          <cell r="A82">
            <v>11061</v>
          </cell>
          <cell r="B82" t="str">
            <v>Contingency</v>
          </cell>
          <cell r="C82" t="str">
            <v>工事予備費</v>
          </cell>
        </row>
        <row r="84">
          <cell r="A84">
            <v>11113</v>
          </cell>
          <cell r="B84" t="str">
            <v>Construction Management Fees</v>
          </cell>
          <cell r="C84" t="str">
            <v>工事監理費</v>
          </cell>
        </row>
        <row r="85">
          <cell r="B85" t="str">
            <v>Total Capital Expense</v>
          </cell>
          <cell r="C85" t="str">
            <v>資本的支出計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87">
          <cell r="A87">
            <v>30705</v>
          </cell>
          <cell r="B87" t="str">
            <v>Security Deposits</v>
          </cell>
          <cell r="C87" t="str">
            <v>敷金</v>
          </cell>
        </row>
        <row r="88">
          <cell r="B88" t="str">
            <v>Total Security Deposits</v>
          </cell>
          <cell r="C88" t="str">
            <v>敷金計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</row>
        <row r="90">
          <cell r="A90">
            <v>20270</v>
          </cell>
          <cell r="B90" t="str">
            <v>Consumption Tax-Rent</v>
          </cell>
          <cell r="C90" t="str">
            <v>受取消費税</v>
          </cell>
        </row>
        <row r="91">
          <cell r="A91">
            <v>20272</v>
          </cell>
          <cell r="B91" t="str">
            <v>Consumption Tax-Paid</v>
          </cell>
          <cell r="C91" t="str">
            <v>支払費用消費税</v>
          </cell>
        </row>
        <row r="92">
          <cell r="A92">
            <v>20273</v>
          </cell>
          <cell r="B92" t="str">
            <v>Consumption Tax-Other Reciepts</v>
          </cell>
          <cell r="C92" t="str">
            <v>その他受取消費税</v>
          </cell>
        </row>
        <row r="93">
          <cell r="B93" t="str">
            <v>Total Taxes</v>
          </cell>
          <cell r="C93" t="str">
            <v>消費税計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</row>
        <row r="95">
          <cell r="A95">
            <v>30330</v>
          </cell>
          <cell r="B95" t="str">
            <v>Interest Income</v>
          </cell>
          <cell r="C95" t="str">
            <v>利息収入</v>
          </cell>
          <cell r="H95" t="str">
            <v xml:space="preserve"> </v>
          </cell>
          <cell r="N95" t="str">
            <v xml:space="preserve"> </v>
          </cell>
        </row>
        <row r="96">
          <cell r="A96">
            <v>50110</v>
          </cell>
          <cell r="B96" t="str">
            <v>Debt Service-Interest</v>
          </cell>
          <cell r="C96" t="str">
            <v>借入金支払利息</v>
          </cell>
        </row>
        <row r="97">
          <cell r="A97">
            <v>50238</v>
          </cell>
          <cell r="B97" t="str">
            <v>Lease Commissions</v>
          </cell>
          <cell r="C97" t="str">
            <v>仲介手数料</v>
          </cell>
        </row>
        <row r="98">
          <cell r="A98">
            <v>50406</v>
          </cell>
          <cell r="B98" t="str">
            <v>Tenant Retention/Promotion Costs</v>
          </cell>
          <cell r="C98" t="str">
            <v>プロモーション費用</v>
          </cell>
        </row>
        <row r="99">
          <cell r="A99">
            <v>50407</v>
          </cell>
          <cell r="B99" t="str">
            <v>Other Professional Fees</v>
          </cell>
          <cell r="C99" t="str">
            <v>その他外注費用</v>
          </cell>
        </row>
        <row r="100">
          <cell r="A100">
            <v>60100</v>
          </cell>
          <cell r="B100" t="str">
            <v>Asset Management Fees</v>
          </cell>
          <cell r="C100" t="str">
            <v>ｱｾｯﾄ・ﾏﾈｰｼﾞﾒﾝﾄ・ﾌｨｰ</v>
          </cell>
        </row>
        <row r="101">
          <cell r="A101">
            <v>60116</v>
          </cell>
          <cell r="B101" t="str">
            <v>Trust Management Fees</v>
          </cell>
          <cell r="C101" t="str">
            <v>信託ﾏﾈｰｼﾞﾒﾝﾄ・ﾌｨｰ</v>
          </cell>
        </row>
        <row r="102">
          <cell r="A102">
            <v>60305</v>
          </cell>
          <cell r="B102" t="str">
            <v>Audit Fees</v>
          </cell>
          <cell r="C102" t="str">
            <v>会計士費用</v>
          </cell>
        </row>
        <row r="103">
          <cell r="A103">
            <v>60320</v>
          </cell>
          <cell r="B103" t="str">
            <v>Legal Fees</v>
          </cell>
          <cell r="C103" t="str">
            <v>弁護士費用</v>
          </cell>
        </row>
        <row r="105">
          <cell r="A105">
            <v>60525</v>
          </cell>
          <cell r="B105" t="str">
            <v>Tax Filing Fees</v>
          </cell>
          <cell r="C105" t="str">
            <v>税務申告費用</v>
          </cell>
        </row>
        <row r="106">
          <cell r="A106">
            <v>60529</v>
          </cell>
          <cell r="B106" t="str">
            <v>Income Tax</v>
          </cell>
          <cell r="C106" t="str">
            <v>法人税等</v>
          </cell>
        </row>
        <row r="107">
          <cell r="A107">
            <v>60530</v>
          </cell>
          <cell r="B107" t="str">
            <v>Miscellaneous Expenses</v>
          </cell>
          <cell r="C107" t="str">
            <v>雑費</v>
          </cell>
        </row>
        <row r="108">
          <cell r="A108">
            <v>60545</v>
          </cell>
          <cell r="B108" t="str">
            <v>Bank Charges/Fiscal Agent Fees</v>
          </cell>
          <cell r="C108" t="str">
            <v>銀行手数料</v>
          </cell>
        </row>
        <row r="110">
          <cell r="B110" t="str">
            <v>Total Landlord Expense</v>
          </cell>
          <cell r="C110" t="str">
            <v>オーナー費用計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2">
          <cell r="B112" t="str">
            <v>TOTAL NON-OPE EXPENSES</v>
          </cell>
          <cell r="C112" t="str">
            <v>運営外費用合計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4">
          <cell r="B114" t="str">
            <v>TOTAL OP &amp; NON-OP EXPENSE</v>
          </cell>
          <cell r="C114" t="str">
            <v>総費用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6">
          <cell r="B116" t="str">
            <v xml:space="preserve">  CASH FLOW</v>
          </cell>
          <cell r="C116" t="str">
            <v>キャッシュフロー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8">
          <cell r="D118" t="e">
            <v>#REF!</v>
          </cell>
          <cell r="E118" t="str">
            <v>Investment Return</v>
          </cell>
          <cell r="I118" t="e">
            <v>#REF!</v>
          </cell>
          <cell r="J118" t="str">
            <v>Investment Return</v>
          </cell>
          <cell r="N118" t="e">
            <v>#REF!</v>
          </cell>
          <cell r="O118" t="str">
            <v>Leveraged Return</v>
          </cell>
        </row>
        <row r="119">
          <cell r="E119" t="str">
            <v>(excludes consumption tax refund, loan fees and interest, and capital improvements)</v>
          </cell>
          <cell r="J119" t="str">
            <v>(excludes consumption tax refund, loan fees and interest, capital improvements and Fund Level expenses)</v>
          </cell>
          <cell r="O119" t="str">
            <v>(excludes consumption tax refund and capital improvements)</v>
          </cell>
        </row>
      </sheetData>
      <sheetData sheetId="11"/>
      <sheetData sheetId="12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odelLog"/>
      <sheetName val="Content"/>
      <sheetName val="Lists"/>
      <sheetName val="FY18 Budget vs F18 Forecast"/>
      <sheetName val="USD FY18 Bdt vs FY18 Fct"/>
      <sheetName val="Check sheet"/>
      <sheetName val="FX"/>
      <sheetName val="3 Yrs Forecasts Quarterly"/>
      <sheetName val="ProrataNOI"/>
      <sheetName val="BS&amp;CF ROE Simulatoin"/>
      <sheetName val="BS&amp;CF Quarterly"/>
      <sheetName val="BS&amp;CF Variance"/>
      <sheetName val="I_Country JPY"/>
      <sheetName val="CF Analysis"/>
      <sheetName val="Prorata NAV"/>
      <sheetName val="3 Yrs Forecasts Supporting"/>
      <sheetName val="JLP4 100%"/>
      <sheetName val="I_Global"/>
      <sheetName val="ROE"/>
      <sheetName val="I_Budget"/>
      <sheetName val="SubSegmentTmpl"/>
      <sheetName val="CountryAggregate"/>
      <sheetName val="Funding"/>
      <sheetName val="JPN Segment"/>
      <sheetName val="Disposition"/>
      <sheetName val="Dispo Adjustments "/>
      <sheetName val="JLP1-3"/>
      <sheetName val="FY18 Budget vs FY17 Act&amp;Fct"/>
      <sheetName val="JCE Budget vs Forecast"/>
      <sheetName val="FY17 Forecast vs FY16 Actual"/>
      <sheetName val="USD FY18 vs FY17  "/>
      <sheetName val="Fund Fees"/>
      <sheetName val="USD FY16 vs FY17 "/>
      <sheetName val="Fee Comparison"/>
      <sheetName val="Fee Income FY17-22"/>
      <sheetName val="GLPCJ2"/>
      <sheetName val="GLPCJ LPS"/>
      <sheetName val="Group Charge "/>
      <sheetName val="LY"/>
      <sheetName val="JDV"/>
      <sheetName val="JDV2"/>
      <sheetName val="JREIT"/>
      <sheetName val="JLP4 Ichi"/>
      <sheetName val="Base Forecast&amp;Budget"/>
      <sheetName val="I_Country USD"/>
      <sheetName val="Fee Income FY14-FY16"/>
      <sheetName val="FY17 Budget vs FY17 Forecast"/>
      <sheetName val="USD FY17 Budget vs Forecast"/>
      <sheetName val=" FY17 Prior Fct vs Current"/>
      <sheetName val="USD FY17 Prior Fct vs Current"/>
      <sheetName val="Management Report"/>
      <sheetName val="R&amp;O"/>
      <sheetName val="AUM"/>
      <sheetName val="JLP4 Total"/>
      <sheetName val="SPSG Actuals "/>
      <sheetName val="Fee Income FY17-21 (Budget)"/>
      <sheetName val="IMG"/>
      <sheetName val="JIH"/>
      <sheetName val="AMC Total "/>
      <sheetName val="AMC-JA"/>
      <sheetName val="AMC-KK"/>
      <sheetName val="AMC-ML"/>
      <sheetName val="Sheet2"/>
    </sheetNames>
    <sheetDataSet>
      <sheetData sheetId="0" refreshError="1"/>
      <sheetData sheetId="1" refreshError="1"/>
      <sheetData sheetId="2" refreshError="1"/>
      <sheetData sheetId="3" refreshError="1">
        <row r="8">
          <cell r="C8" t="str">
            <v>FY15</v>
          </cell>
          <cell r="E8" t="str">
            <v>NA</v>
          </cell>
          <cell r="K8" t="str">
            <v>Budget</v>
          </cell>
        </row>
        <row r="9">
          <cell r="E9" t="str">
            <v>Q1</v>
          </cell>
          <cell r="K9" t="str">
            <v>Computed</v>
          </cell>
        </row>
        <row r="10">
          <cell r="E10" t="str">
            <v>Q2</v>
          </cell>
        </row>
        <row r="11">
          <cell r="E11" t="str">
            <v>Q3</v>
          </cell>
        </row>
        <row r="12">
          <cell r="E12" t="str">
            <v>Q4</v>
          </cell>
        </row>
        <row r="22">
          <cell r="C22" t="str">
            <v>USD</v>
          </cell>
        </row>
        <row r="23">
          <cell r="C23" t="str">
            <v>RMB</v>
          </cell>
        </row>
        <row r="24">
          <cell r="C24" t="str">
            <v>JPY</v>
          </cell>
        </row>
        <row r="25">
          <cell r="C25" t="str">
            <v>BRL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8">
          <cell r="E18" t="str">
            <v>Global Logistic Properties</v>
          </cell>
        </row>
        <row r="22">
          <cell r="E22" t="str">
            <v>Japan Segment Forecast Q4FY17.xlsx</v>
          </cell>
        </row>
        <row r="26">
          <cell r="E26" t="str">
            <v>DRAFT</v>
          </cell>
        </row>
        <row r="28">
          <cell r="E28" t="e">
            <v>#VALUE!</v>
          </cell>
        </row>
        <row r="42">
          <cell r="E42">
            <v>42816.665128819448</v>
          </cell>
        </row>
        <row r="45">
          <cell r="D45" t="str">
            <v>FINAL</v>
          </cell>
        </row>
        <row r="46">
          <cell r="D46" t="str">
            <v>DRAFT</v>
          </cell>
        </row>
        <row r="47">
          <cell r="D47" t="str">
            <v>DRAFT inc Test data</v>
          </cell>
        </row>
        <row r="48">
          <cell r="D48" t="str">
            <v>Status_type_list</v>
          </cell>
        </row>
        <row r="92">
          <cell r="E92">
            <v>3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ar"/>
      <sheetName val="laroux"/>
      <sheetName val="Assumption"/>
      <sheetName val="Income Total"/>
      <sheetName val="Hotel Total"/>
      <sheetName val="Office Total"/>
      <sheetName val="Residential Total"/>
      <sheetName val="Retail Total"/>
      <sheetName val="Yen Economics"/>
      <sheetName val="101Sapporo"/>
      <sheetName val="1410Hiratsuka"/>
      <sheetName val="4604Makurazaki"/>
      <sheetName val="102Kitami"/>
      <sheetName val="104Hakodate"/>
      <sheetName val="105Obihiro"/>
      <sheetName val="106Asahikawa"/>
      <sheetName val="201Aomori"/>
      <sheetName val="202Hachinohe"/>
      <sheetName val="301Morioka"/>
      <sheetName val="401Sendai"/>
      <sheetName val="403Ishinomaki"/>
      <sheetName val="501Akita"/>
      <sheetName val="601Yamagata"/>
      <sheetName val="701Koriyama"/>
      <sheetName val="702Iwakii"/>
      <sheetName val="801Mito"/>
      <sheetName val="902Utsunomiya"/>
      <sheetName val="1002Maebashi"/>
      <sheetName val="1101Urawa"/>
      <sheetName val="1308Tsukiji"/>
      <sheetName val="1310Hachioji"/>
      <sheetName val="1403Fujisawa"/>
      <sheetName val="1501Niigata"/>
      <sheetName val="1601Toyama"/>
      <sheetName val="1701Komatsu"/>
      <sheetName val="2001Nagano"/>
      <sheetName val="2002Matsumoto"/>
      <sheetName val="2201Hamamatsu"/>
      <sheetName val="2301Nagoya"/>
      <sheetName val="2304Toyokawa"/>
      <sheetName val="2306Okazaki"/>
      <sheetName val="2401Yokkaichi"/>
      <sheetName val="2402Tsu"/>
      <sheetName val="3401Hiroshima"/>
      <sheetName val="3401Rent roll"/>
      <sheetName val="3404Kure"/>
      <sheetName val="3501Shimonoseki"/>
      <sheetName val="3502Yamaguchi"/>
      <sheetName val="3601Tokushima"/>
      <sheetName val="3701Takamatsu"/>
      <sheetName val="3801Matsuyama"/>
      <sheetName val="3901Kochi"/>
      <sheetName val="4001Fukuoka"/>
      <sheetName val="4002Kokura"/>
      <sheetName val="4004Kurume"/>
      <sheetName val="4201Nagasaki"/>
      <sheetName val="4202Sasebo"/>
      <sheetName val="4301Kumamoto"/>
      <sheetName val="4401Oita"/>
      <sheetName val="4402Nakatsu"/>
      <sheetName val="4501Miyazaki"/>
      <sheetName val="4502Miyakonojo"/>
      <sheetName val="4601Kagoshima"/>
      <sheetName val="4602Amamioshma"/>
      <sheetName val="4603KagoshimaTaniyama"/>
      <sheetName val="2101Gifu"/>
      <sheetName val="1305sakurajosui"/>
      <sheetName val="2601Kyoto"/>
      <sheetName val="110Yamahana"/>
      <sheetName val="402Furukawa"/>
      <sheetName val="1304Tateishi"/>
      <sheetName val="1502Toko"/>
      <sheetName val="2305ND Famiru"/>
      <sheetName val="参考1407Saginuma"/>
      <sheetName val="R110"/>
      <sheetName val="R402"/>
      <sheetName val="R1304"/>
      <sheetName val="R1502"/>
      <sheetName val="R2305"/>
      <sheetName val="R2601"/>
      <sheetName val="R2001"/>
      <sheetName val="C2001"/>
      <sheetName val="長野"/>
      <sheetName val="C202"/>
      <sheetName val="八戸"/>
      <sheetName val="R1601"/>
      <sheetName val="富山"/>
      <sheetName val="四日市"/>
      <sheetName val="浦和"/>
      <sheetName val="R1308@"/>
      <sheetName val="築地"/>
      <sheetName val="R4502"/>
      <sheetName val="都城"/>
      <sheetName val="R1701@"/>
      <sheetName val="小松"/>
      <sheetName val="R4402"/>
      <sheetName val="中津"/>
      <sheetName val="R4603"/>
      <sheetName val="鹿児島谷山"/>
      <sheetName val="R4602"/>
      <sheetName val="奄美大島"/>
      <sheetName val="R101"/>
      <sheetName val="R1410"/>
      <sheetName val="C1410"/>
      <sheetName val="枕崎"/>
      <sheetName val="R4604"/>
      <sheetName val="R102"/>
      <sheetName val="北見"/>
      <sheetName val="CF(Citi)"/>
      <sheetName val="List"/>
      <sheetName val="StampTax"/>
      <sheetName val="ETR Base Case"/>
      <sheetName val="All CF"/>
      <sheetName val="NOI Income Flow"/>
      <sheetName val="Operating　Cost"/>
      <sheetName val="Capex"/>
      <sheetName val="Macros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>
        <row r="3">
          <cell r="C3">
            <v>101</v>
          </cell>
        </row>
        <row r="4">
          <cell r="C4">
            <v>1410</v>
          </cell>
        </row>
        <row r="5">
          <cell r="C5">
            <v>4001</v>
          </cell>
        </row>
        <row r="6">
          <cell r="C6">
            <v>2301</v>
          </cell>
        </row>
        <row r="7">
          <cell r="C7">
            <v>2001</v>
          </cell>
        </row>
        <row r="8">
          <cell r="C8">
            <v>801</v>
          </cell>
        </row>
        <row r="9">
          <cell r="C9">
            <v>4004</v>
          </cell>
        </row>
        <row r="10">
          <cell r="C10">
            <v>3701</v>
          </cell>
        </row>
        <row r="11">
          <cell r="C11">
            <v>1501</v>
          </cell>
        </row>
        <row r="12">
          <cell r="C12">
            <v>701</v>
          </cell>
        </row>
        <row r="13">
          <cell r="C13">
            <v>2306</v>
          </cell>
        </row>
        <row r="14">
          <cell r="C14">
            <v>4401</v>
          </cell>
        </row>
        <row r="15">
          <cell r="C15">
            <v>1310</v>
          </cell>
        </row>
        <row r="16">
          <cell r="C16">
            <v>2402</v>
          </cell>
        </row>
        <row r="17">
          <cell r="C17">
            <v>4601</v>
          </cell>
        </row>
        <row r="18">
          <cell r="C18">
            <v>601</v>
          </cell>
        </row>
        <row r="19">
          <cell r="C19">
            <v>301</v>
          </cell>
        </row>
        <row r="20">
          <cell r="C20">
            <v>4002</v>
          </cell>
        </row>
        <row r="21">
          <cell r="C21">
            <v>3401</v>
          </cell>
        </row>
        <row r="22">
          <cell r="C22">
            <v>201</v>
          </cell>
        </row>
        <row r="23">
          <cell r="C23">
            <v>3601</v>
          </cell>
        </row>
        <row r="24">
          <cell r="C24">
            <v>4301</v>
          </cell>
        </row>
        <row r="25">
          <cell r="C25">
            <v>1403</v>
          </cell>
        </row>
        <row r="26">
          <cell r="C26">
            <v>3801</v>
          </cell>
        </row>
        <row r="27">
          <cell r="C27">
            <v>401</v>
          </cell>
        </row>
        <row r="28">
          <cell r="C28">
            <v>2201</v>
          </cell>
        </row>
        <row r="29">
          <cell r="C29">
            <v>902</v>
          </cell>
        </row>
        <row r="30">
          <cell r="C30">
            <v>2002</v>
          </cell>
        </row>
        <row r="31">
          <cell r="C31">
            <v>2304</v>
          </cell>
        </row>
        <row r="32">
          <cell r="C32">
            <v>3901</v>
          </cell>
        </row>
        <row r="33">
          <cell r="C33">
            <v>106</v>
          </cell>
        </row>
        <row r="34">
          <cell r="C34">
            <v>501</v>
          </cell>
        </row>
        <row r="35">
          <cell r="C35">
            <v>3404</v>
          </cell>
        </row>
        <row r="36">
          <cell r="C36">
            <v>104</v>
          </cell>
        </row>
        <row r="37">
          <cell r="C37">
            <v>4501</v>
          </cell>
        </row>
        <row r="38">
          <cell r="C38">
            <v>202</v>
          </cell>
        </row>
        <row r="39">
          <cell r="C39">
            <v>4502</v>
          </cell>
        </row>
        <row r="40">
          <cell r="C40">
            <v>1101</v>
          </cell>
        </row>
        <row r="41">
          <cell r="C41">
            <v>2401</v>
          </cell>
        </row>
        <row r="42">
          <cell r="C42">
            <v>3501</v>
          </cell>
        </row>
        <row r="43">
          <cell r="C43">
            <v>1308</v>
          </cell>
        </row>
        <row r="44">
          <cell r="C44">
            <v>1701</v>
          </cell>
        </row>
        <row r="45">
          <cell r="C45">
            <v>105</v>
          </cell>
        </row>
        <row r="46">
          <cell r="C46">
            <v>4201</v>
          </cell>
        </row>
        <row r="47">
          <cell r="C47">
            <v>4202</v>
          </cell>
        </row>
        <row r="48">
          <cell r="C48">
            <v>3502</v>
          </cell>
        </row>
        <row r="49">
          <cell r="C49">
            <v>1002</v>
          </cell>
        </row>
        <row r="50">
          <cell r="C50">
            <v>702</v>
          </cell>
        </row>
        <row r="51">
          <cell r="C51">
            <v>4402</v>
          </cell>
        </row>
        <row r="52">
          <cell r="C52">
            <v>4603</v>
          </cell>
        </row>
        <row r="53">
          <cell r="C53">
            <v>1601</v>
          </cell>
        </row>
        <row r="54">
          <cell r="C54">
            <v>4602</v>
          </cell>
        </row>
        <row r="55">
          <cell r="C55">
            <v>403</v>
          </cell>
        </row>
        <row r="56">
          <cell r="C56">
            <v>1305</v>
          </cell>
        </row>
        <row r="57">
          <cell r="C57">
            <v>2601</v>
          </cell>
        </row>
        <row r="58">
          <cell r="C58">
            <v>2305</v>
          </cell>
        </row>
        <row r="59">
          <cell r="C59">
            <v>1304</v>
          </cell>
        </row>
        <row r="60">
          <cell r="C60">
            <v>1502</v>
          </cell>
        </row>
        <row r="61">
          <cell r="C61">
            <v>110</v>
          </cell>
        </row>
        <row r="62">
          <cell r="C62">
            <v>402</v>
          </cell>
        </row>
        <row r="63">
          <cell r="C63">
            <v>2101</v>
          </cell>
        </row>
        <row r="64">
          <cell r="C64">
            <v>4604</v>
          </cell>
        </row>
        <row r="65">
          <cell r="C65">
            <v>102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P"/>
      <sheetName val="Cover"/>
      <sheetName val="Highlight"/>
      <sheetName val="CAPEX"/>
      <sheetName val="PL"/>
      <sheetName val="BS"/>
      <sheetName val="CF"/>
      <sheetName val="PLNEM"/>
      <sheetName val="Sales"/>
      <sheetName val="Margin"/>
      <sheetName val="Aging"/>
      <sheetName val="Stock"/>
      <sheetName val="Intercompany"/>
      <sheetName val="Employees"/>
      <sheetName val="Data"/>
    </sheetNames>
    <sheetDataSet>
      <sheetData sheetId="0" refreshError="1"/>
      <sheetData sheetId="1" refreshError="1">
        <row r="28">
          <cell r="C28" t="str">
            <v>Chengdu Cheng Gang Messer Gas Products Co., Ltd.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投資委員会説明用"/>
      <sheetName val="前提条件"/>
      <sheetName val="JA予算説明"/>
      <sheetName val="PO影響額"/>
      <sheetName val="影響額試算"/>
      <sheetName val="Update for New deal"/>
      <sheetName val="20150130比較表 (投資委員会用に加工)"/>
      <sheetName val="Update"/>
      <sheetName val="★影響サマリー"/>
      <sheetName val="NAV"/>
      <sheetName val="LTV計算 PO後"/>
      <sheetName val="Table"/>
      <sheetName val="★DPU&amp;LTVサマリー"/>
      <sheetName val="役員会資料"/>
      <sheetName val="201402 vs 201408"/>
      <sheetName val="開示済み業績予想との比較"/>
      <sheetName val="201502 vs 201508"/>
      <sheetName val="Sheet2"/>
      <sheetName val="検証"/>
      <sheetName val="★Trim2と野田の影響"/>
      <sheetName val="投資委員会資料 (Trim用)"/>
      <sheetName val="0630投資委員会資料"/>
      <sheetName val="0408投資委員会資料"/>
      <sheetName val="1608新予算vs1602実績"/>
      <sheetName val="本取組みの業績に与える影響"/>
      <sheetName val="Trim2"/>
      <sheetName val="FO Assumptions"/>
      <sheetName val="Financials_ProForma"/>
      <sheetName val="Financials"/>
      <sheetName val="Financials_FO"/>
      <sheetName val="控除対象外消費税"/>
      <sheetName val="PL_total"/>
      <sheetName val="PL _Adjusted"/>
      <sheetName val="PL"/>
      <sheetName val="PL_FO"/>
      <sheetName val="PL_adj_2016"/>
      <sheetName val="NOI Update Sheet"/>
      <sheetName val="NOI Update Sheet_Trim2"/>
      <sheetName val="NOI Update Sheet_Realnumber"/>
      <sheetName val="NOI Update Sheet_FO"/>
      <sheetName val="Debt"/>
      <sheetName val="Trim2 BFC"/>
      <sheetName val="Debt_FO"/>
      <sheetName val="Earth Tax"/>
      <sheetName val="Incidental Cost"/>
      <sheetName val="PL_FO_Adjusted"/>
      <sheetName val="Adjusted_33"/>
      <sheetName val="Adjusted_42"/>
      <sheetName val="Adjusted_summary"/>
      <sheetName val="Adjusted_PL_comparison"/>
      <sheetName val="Adjusted_comparison"/>
      <sheetName val="Use and proceeds"/>
      <sheetName val="GLP管理シート"/>
      <sheetName val="CFM"/>
      <sheetName val="JA用"/>
      <sheetName val="CF by Property"/>
      <sheetName val="CF by Property_Realnumber"/>
      <sheetName val="CF by Property_FO"/>
      <sheetName val="CF_Adjustment "/>
      <sheetName val="様式１"/>
      <sheetName val="様式２"/>
      <sheetName val="引受手数料率決定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70">
          <cell r="H70">
            <v>0.05</v>
          </cell>
        </row>
        <row r="71">
          <cell r="H71">
            <v>0.08</v>
          </cell>
        </row>
        <row r="72">
          <cell r="H72">
            <v>0.08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P2002"/>
      <sheetName val="Add-In"/>
      <sheetName val="S.Expenses"/>
      <sheetName val="TAX"/>
      <sheetName val="NON-OP-INCOME"/>
      <sheetName val="COST"/>
      <sheetName val="Overhead"/>
      <sheetName val="G&amp;A"/>
      <sheetName val="SVA"/>
      <sheetName val="FR"/>
      <sheetName val="DCVA"/>
      <sheetName val="OE"/>
      <sheetName val="P&amp;l-7250 -2"/>
      <sheetName val="P&amp;l-7250"/>
      <sheetName val="P&amp;l-Act"/>
      <sheetName val="P&amp;l-8277"/>
      <sheetName val="bs.C"/>
      <sheetName val="PL.C"/>
      <sheetName val="iv"/>
      <sheetName val="DE"/>
      <sheetName val="FA"/>
      <sheetName val="WInput-data"/>
      <sheetName val="WPCost"/>
      <sheetName val="WProduction"/>
      <sheetName val="S.P"/>
      <sheetName val="Cover"/>
      <sheetName val="Error"/>
      <sheetName val="Sales"/>
      <sheetName val="CAPEX"/>
      <sheetName val="PL"/>
      <sheetName val="PLNEM"/>
      <sheetName val="BS"/>
      <sheetName val="CF"/>
      <sheetName val="Employees"/>
      <sheetName val="Margin"/>
      <sheetName val="AR"/>
      <sheetName val="Stock"/>
      <sheetName val="Reconcile"/>
      <sheetName val="Treasury"/>
      <sheetName val="Comment"/>
      <sheetName val="BD"/>
      <sheetName val="Highlight"/>
      <sheetName val="Calculate"/>
      <sheetName val="061 ProLogis I"/>
      <sheetName val="COST FINAL"/>
      <sheetName val="Cons.in Pro."/>
      <sheetName val="VAT"/>
      <sheetName val="P&amp;l-monthly"/>
      <sheetName val="P&amp;l-monthly -2"/>
      <sheetName val="Input"/>
      <sheetName val="Bld Name"/>
      <sheetName val="Income statement"/>
      <sheetName val="Assumptions"/>
    </sheetNames>
    <sheetDataSet>
      <sheetData sheetId="0" refreshError="1">
        <row r="3">
          <cell r="B3">
            <v>8494</v>
          </cell>
          <cell r="C3">
            <v>5188</v>
          </cell>
          <cell r="D3">
            <v>8347</v>
          </cell>
          <cell r="E3">
            <v>8407</v>
          </cell>
          <cell r="F3">
            <v>8648</v>
          </cell>
          <cell r="G3">
            <v>8423</v>
          </cell>
          <cell r="H3">
            <v>8659</v>
          </cell>
          <cell r="I3">
            <v>8666</v>
          </cell>
          <cell r="J3">
            <v>8469</v>
          </cell>
          <cell r="K3">
            <v>8703</v>
          </cell>
          <cell r="L3">
            <v>8484</v>
          </cell>
          <cell r="M3">
            <v>8718</v>
          </cell>
        </row>
        <row r="4">
          <cell r="B4">
            <v>8494</v>
          </cell>
          <cell r="C4">
            <v>13682</v>
          </cell>
          <cell r="D4">
            <v>22029</v>
          </cell>
          <cell r="E4">
            <v>30436</v>
          </cell>
          <cell r="F4">
            <v>39084</v>
          </cell>
          <cell r="G4">
            <v>47507</v>
          </cell>
          <cell r="H4">
            <v>56166</v>
          </cell>
          <cell r="I4">
            <v>64832</v>
          </cell>
          <cell r="J4">
            <v>73301</v>
          </cell>
          <cell r="K4">
            <v>82004</v>
          </cell>
          <cell r="L4">
            <v>90488</v>
          </cell>
          <cell r="M4">
            <v>99206</v>
          </cell>
        </row>
        <row r="5">
          <cell r="B5">
            <v>732</v>
          </cell>
          <cell r="C5">
            <v>-1431</v>
          </cell>
          <cell r="D5">
            <v>351</v>
          </cell>
          <cell r="E5">
            <v>971</v>
          </cell>
          <cell r="F5">
            <v>1103</v>
          </cell>
          <cell r="G5">
            <v>971</v>
          </cell>
          <cell r="H5">
            <v>1081</v>
          </cell>
          <cell r="I5">
            <v>1138</v>
          </cell>
          <cell r="J5">
            <v>1057</v>
          </cell>
          <cell r="K5">
            <v>1116</v>
          </cell>
          <cell r="L5">
            <v>1106</v>
          </cell>
          <cell r="M5">
            <v>1384</v>
          </cell>
        </row>
        <row r="6">
          <cell r="B6">
            <v>732</v>
          </cell>
          <cell r="C6">
            <v>-699</v>
          </cell>
          <cell r="D6">
            <v>-348</v>
          </cell>
          <cell r="E6">
            <v>623</v>
          </cell>
          <cell r="F6">
            <v>1726</v>
          </cell>
          <cell r="G6">
            <v>2697</v>
          </cell>
          <cell r="H6">
            <v>3778</v>
          </cell>
          <cell r="I6">
            <v>4916</v>
          </cell>
          <cell r="J6">
            <v>5973</v>
          </cell>
          <cell r="K6">
            <v>7089</v>
          </cell>
          <cell r="L6">
            <v>8195</v>
          </cell>
          <cell r="M6">
            <v>9579</v>
          </cell>
        </row>
        <row r="7">
          <cell r="B7">
            <v>1677</v>
          </cell>
          <cell r="C7">
            <v>-486</v>
          </cell>
          <cell r="D7">
            <v>1296</v>
          </cell>
          <cell r="E7">
            <v>1916</v>
          </cell>
          <cell r="F7">
            <v>2048</v>
          </cell>
          <cell r="G7">
            <v>1916</v>
          </cell>
          <cell r="H7">
            <v>2103</v>
          </cell>
          <cell r="I7">
            <v>2160</v>
          </cell>
          <cell r="J7">
            <v>2079</v>
          </cell>
          <cell r="K7">
            <v>2138</v>
          </cell>
          <cell r="L7">
            <v>2128</v>
          </cell>
          <cell r="M7">
            <v>2114</v>
          </cell>
        </row>
        <row r="8">
          <cell r="B8">
            <v>1677</v>
          </cell>
          <cell r="C8">
            <v>1191</v>
          </cell>
          <cell r="D8">
            <v>2487</v>
          </cell>
          <cell r="E8">
            <v>4403</v>
          </cell>
          <cell r="F8">
            <v>6451</v>
          </cell>
          <cell r="G8">
            <v>8367</v>
          </cell>
          <cell r="H8">
            <v>10470</v>
          </cell>
          <cell r="I8">
            <v>12630</v>
          </cell>
          <cell r="J8">
            <v>14709</v>
          </cell>
          <cell r="K8">
            <v>16847</v>
          </cell>
          <cell r="L8">
            <v>18975</v>
          </cell>
          <cell r="M8">
            <v>21089</v>
          </cell>
        </row>
        <row r="9">
          <cell r="B9">
            <v>677</v>
          </cell>
          <cell r="C9">
            <v>-1485</v>
          </cell>
          <cell r="D9">
            <v>296</v>
          </cell>
          <cell r="E9">
            <v>917</v>
          </cell>
          <cell r="F9">
            <v>1048</v>
          </cell>
          <cell r="G9">
            <v>917</v>
          </cell>
          <cell r="H9">
            <v>1026</v>
          </cell>
          <cell r="I9">
            <v>1084</v>
          </cell>
          <cell r="J9">
            <v>1002</v>
          </cell>
          <cell r="K9">
            <v>1062</v>
          </cell>
          <cell r="L9">
            <v>1051</v>
          </cell>
          <cell r="M9">
            <v>934</v>
          </cell>
        </row>
        <row r="10">
          <cell r="B10">
            <v>677</v>
          </cell>
          <cell r="C10">
            <v>-808</v>
          </cell>
          <cell r="D10">
            <v>-512</v>
          </cell>
          <cell r="E10">
            <v>405</v>
          </cell>
          <cell r="F10">
            <v>1453</v>
          </cell>
          <cell r="G10">
            <v>2370</v>
          </cell>
          <cell r="H10">
            <v>3396</v>
          </cell>
          <cell r="I10">
            <v>4480</v>
          </cell>
          <cell r="J10">
            <v>5482</v>
          </cell>
          <cell r="K10">
            <v>6544</v>
          </cell>
          <cell r="L10">
            <v>7595</v>
          </cell>
          <cell r="M10">
            <v>8529</v>
          </cell>
        </row>
        <row r="11">
          <cell r="B11">
            <v>575</v>
          </cell>
          <cell r="C11">
            <v>-1262</v>
          </cell>
          <cell r="D11">
            <v>252</v>
          </cell>
          <cell r="E11">
            <v>779</v>
          </cell>
          <cell r="F11">
            <v>891</v>
          </cell>
          <cell r="G11">
            <v>779</v>
          </cell>
          <cell r="H11">
            <v>873</v>
          </cell>
          <cell r="I11">
            <v>921</v>
          </cell>
          <cell r="J11">
            <v>852</v>
          </cell>
          <cell r="K11">
            <v>902</v>
          </cell>
          <cell r="L11">
            <v>894</v>
          </cell>
          <cell r="M11">
            <v>794</v>
          </cell>
        </row>
        <row r="12">
          <cell r="B12">
            <v>575</v>
          </cell>
          <cell r="C12">
            <v>-687</v>
          </cell>
          <cell r="D12">
            <v>-435</v>
          </cell>
          <cell r="E12">
            <v>344</v>
          </cell>
          <cell r="F12">
            <v>1235</v>
          </cell>
          <cell r="G12">
            <v>2014</v>
          </cell>
          <cell r="H12">
            <v>2887</v>
          </cell>
          <cell r="I12">
            <v>3808</v>
          </cell>
          <cell r="J12">
            <v>4660</v>
          </cell>
          <cell r="K12">
            <v>5562</v>
          </cell>
          <cell r="L12">
            <v>6456</v>
          </cell>
          <cell r="M12">
            <v>7250</v>
          </cell>
        </row>
        <row r="13">
          <cell r="B13">
            <v>6351</v>
          </cell>
          <cell r="C13">
            <v>5204</v>
          </cell>
          <cell r="D13">
            <v>6278</v>
          </cell>
          <cell r="E13">
            <v>6039</v>
          </cell>
          <cell r="F13">
            <v>6148</v>
          </cell>
          <cell r="G13">
            <v>5999</v>
          </cell>
          <cell r="H13">
            <v>6181</v>
          </cell>
          <cell r="I13">
            <v>6131</v>
          </cell>
          <cell r="J13">
            <v>5982</v>
          </cell>
          <cell r="K13">
            <v>6130</v>
          </cell>
          <cell r="L13">
            <v>5982</v>
          </cell>
          <cell r="M13">
            <v>5806</v>
          </cell>
        </row>
        <row r="14">
          <cell r="B14">
            <v>6351</v>
          </cell>
          <cell r="C14">
            <v>11555</v>
          </cell>
          <cell r="D14">
            <v>17833</v>
          </cell>
          <cell r="E14">
            <v>23872</v>
          </cell>
          <cell r="F14">
            <v>30020</v>
          </cell>
          <cell r="G14">
            <v>36019</v>
          </cell>
          <cell r="H14">
            <v>42200</v>
          </cell>
          <cell r="I14">
            <v>48331</v>
          </cell>
          <cell r="J14">
            <v>54313</v>
          </cell>
          <cell r="K14">
            <v>60443</v>
          </cell>
          <cell r="L14">
            <v>66425</v>
          </cell>
          <cell r="M14">
            <v>72231</v>
          </cell>
        </row>
        <row r="15">
          <cell r="B15">
            <v>840</v>
          </cell>
          <cell r="C15">
            <v>844</v>
          </cell>
          <cell r="D15">
            <v>896</v>
          </cell>
          <cell r="E15">
            <v>824</v>
          </cell>
          <cell r="F15">
            <v>824</v>
          </cell>
          <cell r="G15">
            <v>879</v>
          </cell>
          <cell r="H15">
            <v>824</v>
          </cell>
          <cell r="I15">
            <v>824</v>
          </cell>
          <cell r="J15">
            <v>856</v>
          </cell>
          <cell r="K15">
            <v>884</v>
          </cell>
          <cell r="L15">
            <v>823</v>
          </cell>
          <cell r="M15">
            <v>954</v>
          </cell>
        </row>
        <row r="16">
          <cell r="B16">
            <v>840</v>
          </cell>
          <cell r="C16">
            <v>1684</v>
          </cell>
          <cell r="D16">
            <v>2580</v>
          </cell>
          <cell r="E16">
            <v>3404</v>
          </cell>
          <cell r="F16">
            <v>4228</v>
          </cell>
          <cell r="G16">
            <v>5107</v>
          </cell>
          <cell r="H16">
            <v>5931</v>
          </cell>
          <cell r="I16">
            <v>6755</v>
          </cell>
          <cell r="J16">
            <v>7611</v>
          </cell>
          <cell r="K16">
            <v>8495</v>
          </cell>
          <cell r="L16">
            <v>9318</v>
          </cell>
          <cell r="M16">
            <v>10272</v>
          </cell>
        </row>
        <row r="17">
          <cell r="B17">
            <v>571</v>
          </cell>
          <cell r="C17">
            <v>571</v>
          </cell>
          <cell r="D17">
            <v>822</v>
          </cell>
          <cell r="E17">
            <v>573</v>
          </cell>
          <cell r="F17">
            <v>573</v>
          </cell>
          <cell r="G17">
            <v>574</v>
          </cell>
          <cell r="H17">
            <v>573</v>
          </cell>
          <cell r="I17">
            <v>573</v>
          </cell>
          <cell r="J17">
            <v>574</v>
          </cell>
          <cell r="K17">
            <v>573</v>
          </cell>
          <cell r="L17">
            <v>573</v>
          </cell>
          <cell r="M17">
            <v>574</v>
          </cell>
        </row>
        <row r="18">
          <cell r="B18">
            <v>571</v>
          </cell>
          <cell r="C18">
            <v>1142</v>
          </cell>
          <cell r="D18">
            <v>1964</v>
          </cell>
          <cell r="E18">
            <v>2537</v>
          </cell>
          <cell r="F18">
            <v>3110</v>
          </cell>
          <cell r="G18">
            <v>3684</v>
          </cell>
          <cell r="H18">
            <v>4257</v>
          </cell>
          <cell r="I18">
            <v>4830</v>
          </cell>
          <cell r="J18">
            <v>5404</v>
          </cell>
          <cell r="K18">
            <v>5977</v>
          </cell>
          <cell r="L18">
            <v>6550</v>
          </cell>
          <cell r="M18">
            <v>7124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S1">
            <v>11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>
        <row r="3">
          <cell r="B3">
            <v>8494</v>
          </cell>
        </row>
      </sheetData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FUND IND"/>
      <sheetName val="FV BRK"/>
      <sheetName val="CORE ADJ"/>
      <sheetName val="&lt;Act&gt;"/>
      <sheetName val="USPL"/>
      <sheetName val="Data"/>
      <sheetName val="For Summary"/>
      <sheetName val="Segmental"/>
      <sheetName val="Segmental G&amp;A"/>
      <sheetName val="Segmental - DATA"/>
      <sheetName val="ICON"/>
      <sheetName val="ICON - Data"/>
      <sheetName val="Western"/>
      <sheetName val="Western - Data"/>
      <sheetName val="Dulles"/>
      <sheetName val="Dulles - Data"/>
      <sheetName val="GLP BS"/>
      <sheetName val="GLP BS - Data"/>
      <sheetName val="CASH"/>
      <sheetName val="FV Rec"/>
    </sheetNames>
    <sheetDataSet>
      <sheetData sheetId="0">
        <row r="4">
          <cell r="C4" t="str">
            <v>Q2FY17</v>
          </cell>
        </row>
        <row r="5">
          <cell r="C5" t="str">
            <v>Q1FY17</v>
          </cell>
        </row>
        <row r="6">
          <cell r="C6" t="str">
            <v>Q2FY16</v>
          </cell>
        </row>
        <row r="7">
          <cell r="C7">
            <v>2016</v>
          </cell>
        </row>
        <row r="8">
          <cell r="C8">
            <v>2016</v>
          </cell>
        </row>
        <row r="9">
          <cell r="C9">
            <v>2015</v>
          </cell>
        </row>
        <row r="10">
          <cell r="C10">
            <v>8</v>
          </cell>
        </row>
        <row r="12">
          <cell r="C12">
            <v>5</v>
          </cell>
        </row>
        <row r="19">
          <cell r="C19" t="str">
            <v>July</v>
          </cell>
          <cell r="D19" t="str">
            <v>April</v>
          </cell>
        </row>
        <row r="20">
          <cell r="C20" t="str">
            <v>August</v>
          </cell>
          <cell r="D20" t="str">
            <v>May</v>
          </cell>
          <cell r="E20" t="str">
            <v>Actual</v>
          </cell>
        </row>
        <row r="21">
          <cell r="C21" t="str">
            <v>September</v>
          </cell>
          <cell r="D21" t="str">
            <v>June</v>
          </cell>
          <cell r="E21" t="str">
            <v>2016 Q1 Forecast (Disp Update)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 Call"/>
      <sheetName val="Table of Contents"/>
      <sheetName val="Consol FFO Summary"/>
      <sheetName val="North America"/>
      <sheetName val="Europe"/>
      <sheetName val="Japan"/>
      <sheetName val="China"/>
      <sheetName val="Dev Start Summary"/>
      <sheetName val="North America Dev Start"/>
      <sheetName val="Europe Dev Start"/>
      <sheetName val="Dev starts "/>
      <sheetName val="Asia Dev Start"/>
      <sheetName val="Summary Land"/>
      <sheetName val="North America Land"/>
      <sheetName val="Europe Land"/>
      <sheetName val="Asia Land"/>
      <sheetName val="Pipeline Rollforward"/>
      <sheetName val="G&amp;A "/>
      <sheetName val="G&amp;A by Region"/>
      <sheetName val="Headcount"/>
      <sheetName val="Mixed Use"/>
      <sheetName val="07-06 FFO"/>
      <sheetName val="Plan Summary Total"/>
      <sheetName val="Plan Summary Corp"/>
      <sheetName val="Plan Summary NA"/>
      <sheetName val="Mexico Plan Summary"/>
      <sheetName val="CDG Plan Summary"/>
      <sheetName val="Plan Summary Europe"/>
      <sheetName val="Plan Summary Japan"/>
      <sheetName val="Plan Summary Korea"/>
      <sheetName val="Plan Summary China"/>
      <sheetName val="Plan Summary China dev"/>
      <sheetName val="CDG"/>
      <sheetName val="Return on Funds"/>
      <sheetName val="Fund FFO"/>
      <sheetName val="Fund Fees"/>
      <sheetName val="Fund Fees By Category"/>
      <sheetName val="Qtrlt Summary Pg"/>
      <sheetName val="2007 Qtrly"/>
      <sheetName val="Detail Summary Pg"/>
      <sheetName val="Control"/>
      <sheetName val="acquisitions (2)"/>
      <sheetName val="acquisitions11"/>
      <sheetName val="2007 Budget"/>
      <sheetName val="Capital Allocation"/>
      <sheetName val="Consolidated CDFS 06"/>
      <sheetName val="N.A Cover"/>
      <sheetName val="NA CDFS-FFO Data"/>
      <sheetName val="NA CDFS-FFO"/>
      <sheetName val="NA CDFS Non FFO"/>
      <sheetName val="Margins"/>
      <sheetName val="NA 08-09"/>
      <sheetName val="Eur Cover"/>
      <sheetName val="Europe CDFS"/>
      <sheetName val="Japan Cover"/>
      <sheetName val="Japan CDFS"/>
      <sheetName val="Korea Cover "/>
      <sheetName val="Korea CDFS "/>
      <sheetName val="Man"/>
      <sheetName val="061 ProLogis I"/>
      <sheetName val="MSP2002"/>
      <sheetName val="BU_Call"/>
      <sheetName val="Table_of_Contents"/>
      <sheetName val="Consol_FFO_Summary"/>
      <sheetName val="North_America"/>
      <sheetName val="Dev_Start_Summary"/>
      <sheetName val="North_America_Dev_Start"/>
      <sheetName val="Europe_Dev_Start"/>
      <sheetName val="Dev_starts_"/>
      <sheetName val="Asia_Dev_Start"/>
      <sheetName val="Summary_Land"/>
      <sheetName val="North_America_Land"/>
      <sheetName val="Europe_Land"/>
      <sheetName val="Asia_Land"/>
      <sheetName val="Pipeline_Rollforward"/>
      <sheetName val="G&amp;A_"/>
      <sheetName val="G&amp;A_by_Region"/>
      <sheetName val="Mixed_Use"/>
      <sheetName val="07-06_FFO"/>
      <sheetName val="Plan_Summary_Total"/>
      <sheetName val="Plan_Summary_Corp"/>
      <sheetName val="Plan_Summary_NA"/>
      <sheetName val="Mexico_Plan_Summary"/>
      <sheetName val="CDG_Plan_Summary"/>
      <sheetName val="Plan_Summary_Europe"/>
      <sheetName val="Plan_Summary_Japan"/>
      <sheetName val="Plan_Summary_Korea"/>
      <sheetName val="Plan_Summary_China"/>
      <sheetName val="Plan_Summary_China_dev"/>
      <sheetName val="Return_on_Funds"/>
      <sheetName val="Fund_FFO"/>
      <sheetName val="Fund_Fees"/>
      <sheetName val="Fund_Fees_By_Category"/>
      <sheetName val="Qtrlt_Summary_Pg"/>
      <sheetName val="2007_Qtrly"/>
      <sheetName val="Detail_Summary_Pg"/>
      <sheetName val="acquisitions_(2)"/>
      <sheetName val="2007_Budget"/>
      <sheetName val="Capital_Allocation"/>
      <sheetName val="Consolidated_CDFS_06"/>
      <sheetName val="N_A_Cover"/>
      <sheetName val="NA_CDFS-FFO_Data"/>
      <sheetName val="NA_CDFS-FFO"/>
      <sheetName val="NA_CDFS_Non_FFO"/>
      <sheetName val="NA_08-09"/>
      <sheetName val="Eur_Cover"/>
      <sheetName val="Europe_CDFS"/>
      <sheetName val="Japan_Cover"/>
      <sheetName val="Japan_CDFS"/>
      <sheetName val="Korea_Cover_"/>
      <sheetName val="Korea_CDFS_"/>
      <sheetName val="061_ProLogis_I"/>
      <sheetName val="BU_Call1"/>
      <sheetName val="Table_of_Contents1"/>
      <sheetName val="Consol_FFO_Summary1"/>
      <sheetName val="North_America1"/>
      <sheetName val="Dev_Start_Summary1"/>
      <sheetName val="North_America_Dev_Start1"/>
      <sheetName val="Europe_Dev_Start1"/>
      <sheetName val="Dev_starts_1"/>
      <sheetName val="Asia_Dev_Start1"/>
      <sheetName val="Summary_Land1"/>
      <sheetName val="North_America_Land1"/>
      <sheetName val="Europe_Land1"/>
      <sheetName val="Asia_Land1"/>
      <sheetName val="Pipeline_Rollforward1"/>
      <sheetName val="G&amp;A_1"/>
      <sheetName val="G&amp;A_by_Region1"/>
      <sheetName val="Mixed_Use1"/>
      <sheetName val="07-06_FFO1"/>
      <sheetName val="Plan_Summary_Total1"/>
      <sheetName val="Plan_Summary_Corp1"/>
      <sheetName val="Plan_Summary_NA1"/>
      <sheetName val="Mexico_Plan_Summary1"/>
      <sheetName val="CDG_Plan_Summary1"/>
      <sheetName val="Plan_Summary_Europe1"/>
      <sheetName val="Plan_Summary_Japan1"/>
      <sheetName val="Plan_Summary_Korea1"/>
      <sheetName val="Plan_Summary_China1"/>
      <sheetName val="Plan_Summary_China_dev1"/>
      <sheetName val="Return_on_Funds1"/>
      <sheetName val="Fund_FFO1"/>
      <sheetName val="Fund_Fees1"/>
      <sheetName val="Fund_Fees_By_Category1"/>
      <sheetName val="Qtrlt_Summary_Pg1"/>
      <sheetName val="2007_Qtrly1"/>
      <sheetName val="Detail_Summary_Pg1"/>
      <sheetName val="acquisitions_(2)1"/>
      <sheetName val="2007_Budget1"/>
      <sheetName val="Capital_Allocation1"/>
      <sheetName val="Consolidated_CDFS_061"/>
      <sheetName val="N_A_Cover1"/>
      <sheetName val="NA_CDFS-FFO_Data1"/>
      <sheetName val="NA_CDFS-FFO1"/>
      <sheetName val="NA_CDFS_Non_FFO1"/>
      <sheetName val="NA_08-091"/>
      <sheetName val="Eur_Cover1"/>
      <sheetName val="Europe_CDFS1"/>
      <sheetName val="Japan_Cover1"/>
      <sheetName val="Japan_CDFS1"/>
      <sheetName val="Korea_Cover_1"/>
      <sheetName val="Korea_CDFS_1"/>
      <sheetName val="061_ProLogis_I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>
        <row r="10">
          <cell r="B10" t="str">
            <v>plda:Acq_PropertyAssump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Leasing Summary1"/>
      <sheetName val="Leasing for Slides"/>
      <sheetName val="AR Aging"/>
      <sheetName val="Leasing PPT"/>
      <sheetName val="Tenant Analysis"/>
      <sheetName val="New&amp; expansion Trend"/>
      <sheetName val="Lease Activities"/>
      <sheetName val="Rent Analysis"/>
      <sheetName val="Notes&amp;Check list"/>
      <sheetName val="Q201_1"/>
      <sheetName val="Q201_2"/>
      <sheetName val="Q205_1"/>
      <sheetName val="Q315_1"/>
      <sheetName val="Q801_1"/>
    </sheetNames>
    <sheetDataSet>
      <sheetData sheetId="0">
        <row r="15">
          <cell r="A15">
            <v>40238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Control"/>
      <sheetName val="Instructions"/>
      <sheetName val="Presentation"/>
      <sheetName val="CFO Rev Summ"/>
      <sheetName val="KPI Tracker"/>
      <sheetName val="SS_Grp"/>
      <sheetName val="BI Auto"/>
      <sheetName val="Data Sheet"/>
      <sheetName val="Ops Definition"/>
      <sheetName val="Internal"/>
      <sheetName val="Summary Tab"/>
      <sheetName val="Int Rent Roll"/>
      <sheetName val="Int Prop"/>
      <sheetName val="Tenant Information"/>
      <sheetName val="Questions&amp;Status"/>
      <sheetName val="QNs"/>
      <sheetName val="EMAIL"/>
      <sheetName val="OS"/>
      <sheetName val="Last Qtr QNs"/>
      <sheetName val="Database"/>
      <sheetName val="DB Prop"/>
      <sheetName val="DB Lease"/>
      <sheetName val="Templates"/>
      <sheetName val="Lease"/>
      <sheetName val="Portfolio"/>
      <sheetName val="SS, NOI"/>
      <sheetName val="Internal Support Files"/>
      <sheetName val="Rental Growth - Executed Deals"/>
      <sheetName val="Gross Rental Income"/>
      <sheetName val="Gross Rental Income SV"/>
      <sheetName val="Effective Rate"/>
      <sheetName val="Effective Rate SV"/>
      <sheetName val="NOI"/>
      <sheetName val="NOI SV"/>
      <sheetName val="Building SF"/>
      <sheetName val="Cap Rates"/>
    </sheetNames>
    <sheetDataSet>
      <sheetData sheetId="0" refreshError="1">
        <row r="1">
          <cell r="B1">
            <v>42186</v>
          </cell>
        </row>
        <row r="4">
          <cell r="B4">
            <v>2</v>
          </cell>
        </row>
        <row r="5">
          <cell r="B5">
            <v>42460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7">
          <cell r="BF7">
            <v>92000</v>
          </cell>
          <cell r="BG7">
            <v>92000</v>
          </cell>
          <cell r="BH7">
            <v>92000</v>
          </cell>
          <cell r="BI7">
            <v>0</v>
          </cell>
          <cell r="BK7">
            <v>92000</v>
          </cell>
          <cell r="BL7">
            <v>92000</v>
          </cell>
          <cell r="BM7">
            <v>92000</v>
          </cell>
          <cell r="BN7">
            <v>92000</v>
          </cell>
        </row>
        <row r="8">
          <cell r="BF8">
            <v>103885</v>
          </cell>
          <cell r="BG8">
            <v>103885</v>
          </cell>
          <cell r="BH8">
            <v>103885</v>
          </cell>
          <cell r="BI8">
            <v>0</v>
          </cell>
          <cell r="BK8">
            <v>103885</v>
          </cell>
          <cell r="BL8">
            <v>103885</v>
          </cell>
          <cell r="BM8">
            <v>103885</v>
          </cell>
          <cell r="BN8">
            <v>103885</v>
          </cell>
        </row>
        <row r="9">
          <cell r="BF9">
            <v>104146</v>
          </cell>
          <cell r="BG9">
            <v>104146</v>
          </cell>
          <cell r="BH9">
            <v>104146</v>
          </cell>
          <cell r="BI9">
            <v>0</v>
          </cell>
          <cell r="BK9">
            <v>104146</v>
          </cell>
          <cell r="BL9">
            <v>104146</v>
          </cell>
          <cell r="BM9">
            <v>104146</v>
          </cell>
          <cell r="BN9">
            <v>104146</v>
          </cell>
        </row>
        <row r="10">
          <cell r="BF10">
            <v>116000</v>
          </cell>
          <cell r="BG10">
            <v>116000</v>
          </cell>
          <cell r="BH10">
            <v>116000</v>
          </cell>
          <cell r="BI10">
            <v>0</v>
          </cell>
          <cell r="BK10">
            <v>116000</v>
          </cell>
          <cell r="BL10">
            <v>116000</v>
          </cell>
          <cell r="BM10">
            <v>116000</v>
          </cell>
          <cell r="BN10">
            <v>116000</v>
          </cell>
        </row>
        <row r="11">
          <cell r="BF11">
            <v>152460</v>
          </cell>
          <cell r="BG11">
            <v>152460</v>
          </cell>
          <cell r="BH11">
            <v>152460</v>
          </cell>
          <cell r="BI11">
            <v>0</v>
          </cell>
          <cell r="BK11">
            <v>152460</v>
          </cell>
          <cell r="BL11">
            <v>152460</v>
          </cell>
          <cell r="BM11">
            <v>152460</v>
          </cell>
          <cell r="BN11">
            <v>152460</v>
          </cell>
        </row>
        <row r="12">
          <cell r="BF12">
            <v>76000</v>
          </cell>
          <cell r="BG12">
            <v>76000</v>
          </cell>
          <cell r="BH12">
            <v>76000</v>
          </cell>
          <cell r="BI12">
            <v>0</v>
          </cell>
          <cell r="BK12">
            <v>76000</v>
          </cell>
          <cell r="BL12">
            <v>76000</v>
          </cell>
          <cell r="BM12">
            <v>76000</v>
          </cell>
          <cell r="BN12">
            <v>76000</v>
          </cell>
        </row>
        <row r="13">
          <cell r="BF13">
            <v>134400</v>
          </cell>
          <cell r="BG13">
            <v>134400</v>
          </cell>
          <cell r="BH13">
            <v>134400</v>
          </cell>
          <cell r="BI13">
            <v>0</v>
          </cell>
          <cell r="BK13">
            <v>134400</v>
          </cell>
          <cell r="BL13">
            <v>134400</v>
          </cell>
          <cell r="BM13">
            <v>134400</v>
          </cell>
          <cell r="BN13">
            <v>134400</v>
          </cell>
        </row>
        <row r="14">
          <cell r="BF14">
            <v>126000</v>
          </cell>
          <cell r="BG14">
            <v>126000</v>
          </cell>
          <cell r="BH14">
            <v>126000</v>
          </cell>
          <cell r="BI14">
            <v>0</v>
          </cell>
          <cell r="BK14">
            <v>126000</v>
          </cell>
          <cell r="BL14">
            <v>126000</v>
          </cell>
          <cell r="BM14">
            <v>126000</v>
          </cell>
          <cell r="BN14">
            <v>126000</v>
          </cell>
        </row>
        <row r="15">
          <cell r="BF15">
            <v>47175</v>
          </cell>
          <cell r="BG15">
            <v>47175</v>
          </cell>
          <cell r="BH15">
            <v>47175</v>
          </cell>
          <cell r="BI15">
            <v>0</v>
          </cell>
          <cell r="BK15">
            <v>47175</v>
          </cell>
          <cell r="BL15">
            <v>47175</v>
          </cell>
          <cell r="BM15">
            <v>47175</v>
          </cell>
          <cell r="BN15">
            <v>47175</v>
          </cell>
        </row>
        <row r="16">
          <cell r="BF16">
            <v>66284</v>
          </cell>
          <cell r="BG16">
            <v>66284</v>
          </cell>
          <cell r="BH16">
            <v>66284</v>
          </cell>
          <cell r="BI16">
            <v>0</v>
          </cell>
          <cell r="BK16">
            <v>66284</v>
          </cell>
          <cell r="BL16">
            <v>66284</v>
          </cell>
          <cell r="BM16">
            <v>66284</v>
          </cell>
          <cell r="BN16">
            <v>66284</v>
          </cell>
        </row>
        <row r="17">
          <cell r="BF17">
            <v>21750</v>
          </cell>
          <cell r="BG17">
            <v>21750</v>
          </cell>
          <cell r="BH17">
            <v>21750</v>
          </cell>
          <cell r="BI17">
            <v>0</v>
          </cell>
          <cell r="BK17">
            <v>21750</v>
          </cell>
          <cell r="BL17">
            <v>21750</v>
          </cell>
          <cell r="BM17">
            <v>21750</v>
          </cell>
          <cell r="BN17">
            <v>21750</v>
          </cell>
        </row>
        <row r="18">
          <cell r="BF18">
            <v>32500</v>
          </cell>
          <cell r="BG18">
            <v>32500</v>
          </cell>
          <cell r="BH18">
            <v>32500</v>
          </cell>
          <cell r="BI18">
            <v>0</v>
          </cell>
          <cell r="BK18">
            <v>32500</v>
          </cell>
          <cell r="BL18">
            <v>32500</v>
          </cell>
          <cell r="BM18">
            <v>32500</v>
          </cell>
          <cell r="BN18">
            <v>32500</v>
          </cell>
        </row>
        <row r="19">
          <cell r="BF19">
            <v>34650</v>
          </cell>
          <cell r="BG19">
            <v>34650</v>
          </cell>
          <cell r="BH19">
            <v>34650</v>
          </cell>
          <cell r="BI19">
            <v>0</v>
          </cell>
          <cell r="BK19">
            <v>34650</v>
          </cell>
          <cell r="BL19">
            <v>34650</v>
          </cell>
          <cell r="BM19">
            <v>34650</v>
          </cell>
          <cell r="BN19">
            <v>34650</v>
          </cell>
        </row>
        <row r="20">
          <cell r="BF20">
            <v>34650</v>
          </cell>
          <cell r="BG20">
            <v>34650</v>
          </cell>
          <cell r="BH20">
            <v>34650</v>
          </cell>
          <cell r="BI20">
            <v>0</v>
          </cell>
          <cell r="BK20">
            <v>34650</v>
          </cell>
          <cell r="BL20">
            <v>34650</v>
          </cell>
          <cell r="BM20">
            <v>34650</v>
          </cell>
          <cell r="BN20">
            <v>34650</v>
          </cell>
        </row>
        <row r="21">
          <cell r="BF21">
            <v>109175</v>
          </cell>
          <cell r="BG21">
            <v>109175</v>
          </cell>
          <cell r="BH21">
            <v>109175</v>
          </cell>
          <cell r="BI21">
            <v>0</v>
          </cell>
          <cell r="BK21">
            <v>109175</v>
          </cell>
          <cell r="BL21">
            <v>109175</v>
          </cell>
          <cell r="BM21">
            <v>109175</v>
          </cell>
          <cell r="BN21">
            <v>109175</v>
          </cell>
        </row>
        <row r="22">
          <cell r="BF22">
            <v>79567</v>
          </cell>
          <cell r="BG22">
            <v>79567</v>
          </cell>
          <cell r="BH22">
            <v>79567</v>
          </cell>
          <cell r="BI22">
            <v>0</v>
          </cell>
          <cell r="BK22">
            <v>79567</v>
          </cell>
          <cell r="BL22">
            <v>79567</v>
          </cell>
          <cell r="BM22">
            <v>79567</v>
          </cell>
          <cell r="BN22">
            <v>79567</v>
          </cell>
        </row>
        <row r="23">
          <cell r="BF23">
            <v>56000</v>
          </cell>
          <cell r="BG23">
            <v>56000</v>
          </cell>
          <cell r="BH23">
            <v>56000</v>
          </cell>
          <cell r="BI23">
            <v>0</v>
          </cell>
          <cell r="BK23">
            <v>56000</v>
          </cell>
          <cell r="BL23">
            <v>56000</v>
          </cell>
          <cell r="BM23">
            <v>56000</v>
          </cell>
          <cell r="BN23">
            <v>56000</v>
          </cell>
        </row>
        <row r="24">
          <cell r="BF24">
            <v>56000</v>
          </cell>
          <cell r="BG24">
            <v>56000</v>
          </cell>
          <cell r="BH24">
            <v>56000</v>
          </cell>
          <cell r="BI24">
            <v>0</v>
          </cell>
          <cell r="BK24">
            <v>56000</v>
          </cell>
          <cell r="BL24">
            <v>56000</v>
          </cell>
          <cell r="BM24">
            <v>56000</v>
          </cell>
          <cell r="BN24">
            <v>56000</v>
          </cell>
        </row>
        <row r="25">
          <cell r="BF25">
            <v>44640</v>
          </cell>
          <cell r="BG25">
            <v>44640</v>
          </cell>
          <cell r="BH25">
            <v>44640</v>
          </cell>
          <cell r="BI25">
            <v>0</v>
          </cell>
          <cell r="BK25">
            <v>44640</v>
          </cell>
          <cell r="BL25">
            <v>44640</v>
          </cell>
          <cell r="BM25">
            <v>44640</v>
          </cell>
          <cell r="BN25">
            <v>44640</v>
          </cell>
        </row>
        <row r="26">
          <cell r="BF26">
            <v>46080</v>
          </cell>
          <cell r="BG26">
            <v>46080</v>
          </cell>
          <cell r="BH26">
            <v>46080</v>
          </cell>
          <cell r="BI26">
            <v>0</v>
          </cell>
          <cell r="BK26">
            <v>46080</v>
          </cell>
          <cell r="BL26">
            <v>46080</v>
          </cell>
          <cell r="BM26">
            <v>46080</v>
          </cell>
          <cell r="BN26">
            <v>46080</v>
          </cell>
        </row>
        <row r="27">
          <cell r="BF27">
            <v>57600</v>
          </cell>
          <cell r="BG27">
            <v>57600</v>
          </cell>
          <cell r="BH27">
            <v>57600</v>
          </cell>
          <cell r="BI27">
            <v>0</v>
          </cell>
          <cell r="BK27">
            <v>57600</v>
          </cell>
          <cell r="BL27">
            <v>57600</v>
          </cell>
          <cell r="BM27">
            <v>57600</v>
          </cell>
          <cell r="BN27">
            <v>57600</v>
          </cell>
        </row>
        <row r="28">
          <cell r="BF28">
            <v>55200</v>
          </cell>
          <cell r="BG28">
            <v>55200</v>
          </cell>
          <cell r="BH28">
            <v>55200</v>
          </cell>
          <cell r="BI28">
            <v>0</v>
          </cell>
          <cell r="BK28">
            <v>55200</v>
          </cell>
          <cell r="BL28">
            <v>55200</v>
          </cell>
          <cell r="BM28">
            <v>55200</v>
          </cell>
          <cell r="BN28">
            <v>55200</v>
          </cell>
        </row>
        <row r="29">
          <cell r="BF29">
            <v>14040</v>
          </cell>
          <cell r="BG29">
            <v>14040</v>
          </cell>
          <cell r="BH29">
            <v>14040</v>
          </cell>
          <cell r="BI29">
            <v>0</v>
          </cell>
          <cell r="BK29">
            <v>14040</v>
          </cell>
          <cell r="BL29">
            <v>14040</v>
          </cell>
          <cell r="BM29">
            <v>14040</v>
          </cell>
          <cell r="BN29">
            <v>14040</v>
          </cell>
        </row>
        <row r="30">
          <cell r="BF30">
            <v>10930</v>
          </cell>
          <cell r="BG30">
            <v>10930</v>
          </cell>
          <cell r="BH30">
            <v>10930</v>
          </cell>
          <cell r="BI30">
            <v>0</v>
          </cell>
          <cell r="BK30">
            <v>10930</v>
          </cell>
          <cell r="BL30">
            <v>10930</v>
          </cell>
          <cell r="BM30">
            <v>10930</v>
          </cell>
          <cell r="BN30">
            <v>10930</v>
          </cell>
        </row>
        <row r="31">
          <cell r="BF31">
            <v>14040</v>
          </cell>
          <cell r="BG31">
            <v>14040</v>
          </cell>
          <cell r="BH31">
            <v>14040</v>
          </cell>
          <cell r="BI31">
            <v>0</v>
          </cell>
          <cell r="BK31">
            <v>14040</v>
          </cell>
          <cell r="BL31">
            <v>14040</v>
          </cell>
          <cell r="BM31">
            <v>14040</v>
          </cell>
          <cell r="BN31">
            <v>14040</v>
          </cell>
        </row>
        <row r="32">
          <cell r="BF32">
            <v>50000</v>
          </cell>
          <cell r="BG32">
            <v>50000</v>
          </cell>
          <cell r="BH32">
            <v>50000</v>
          </cell>
          <cell r="BI32">
            <v>0</v>
          </cell>
          <cell r="BK32">
            <v>50000</v>
          </cell>
          <cell r="BL32">
            <v>50000</v>
          </cell>
          <cell r="BM32">
            <v>50000</v>
          </cell>
          <cell r="BN32">
            <v>50000</v>
          </cell>
        </row>
        <row r="33">
          <cell r="BF33">
            <v>42560</v>
          </cell>
          <cell r="BG33">
            <v>42560</v>
          </cell>
          <cell r="BH33">
            <v>42560</v>
          </cell>
          <cell r="BI33">
            <v>0</v>
          </cell>
          <cell r="BK33">
            <v>42560</v>
          </cell>
          <cell r="BL33">
            <v>42560</v>
          </cell>
          <cell r="BM33">
            <v>42560</v>
          </cell>
          <cell r="BN33">
            <v>42560</v>
          </cell>
        </row>
        <row r="34">
          <cell r="BF34">
            <v>42560</v>
          </cell>
          <cell r="BG34">
            <v>42560</v>
          </cell>
          <cell r="BH34">
            <v>42560</v>
          </cell>
          <cell r="BI34">
            <v>0</v>
          </cell>
          <cell r="BK34">
            <v>42560</v>
          </cell>
          <cell r="BL34">
            <v>42560</v>
          </cell>
          <cell r="BM34">
            <v>42560</v>
          </cell>
          <cell r="BN34">
            <v>42560</v>
          </cell>
        </row>
        <row r="35">
          <cell r="BF35">
            <v>42560</v>
          </cell>
          <cell r="BG35">
            <v>42560</v>
          </cell>
          <cell r="BH35">
            <v>42560</v>
          </cell>
          <cell r="BI35">
            <v>0</v>
          </cell>
          <cell r="BK35">
            <v>42560</v>
          </cell>
          <cell r="BL35">
            <v>42560</v>
          </cell>
          <cell r="BM35">
            <v>42560</v>
          </cell>
          <cell r="BN35">
            <v>42560</v>
          </cell>
        </row>
        <row r="36">
          <cell r="BF36">
            <v>48000</v>
          </cell>
          <cell r="BG36">
            <v>48000</v>
          </cell>
          <cell r="BH36">
            <v>48000</v>
          </cell>
          <cell r="BI36">
            <v>0</v>
          </cell>
          <cell r="BK36">
            <v>48000</v>
          </cell>
          <cell r="BL36">
            <v>48000</v>
          </cell>
          <cell r="BM36">
            <v>48000</v>
          </cell>
          <cell r="BN36">
            <v>48000</v>
          </cell>
        </row>
        <row r="37">
          <cell r="BF37">
            <v>54000</v>
          </cell>
          <cell r="BG37">
            <v>54000</v>
          </cell>
          <cell r="BH37">
            <v>54000</v>
          </cell>
          <cell r="BI37">
            <v>0</v>
          </cell>
          <cell r="BK37">
            <v>54000</v>
          </cell>
          <cell r="BL37">
            <v>54000</v>
          </cell>
          <cell r="BM37">
            <v>54000</v>
          </cell>
          <cell r="BN37">
            <v>54000</v>
          </cell>
        </row>
        <row r="38">
          <cell r="BF38">
            <v>54000</v>
          </cell>
          <cell r="BG38">
            <v>54000</v>
          </cell>
          <cell r="BH38">
            <v>54000</v>
          </cell>
          <cell r="BI38">
            <v>0</v>
          </cell>
          <cell r="BK38">
            <v>54000</v>
          </cell>
          <cell r="BL38">
            <v>54000</v>
          </cell>
          <cell r="BM38">
            <v>54000</v>
          </cell>
          <cell r="BN38">
            <v>54000</v>
          </cell>
        </row>
        <row r="39">
          <cell r="BF39">
            <v>44298</v>
          </cell>
          <cell r="BG39">
            <v>44298</v>
          </cell>
          <cell r="BH39">
            <v>44298</v>
          </cell>
          <cell r="BI39">
            <v>0</v>
          </cell>
          <cell r="BK39">
            <v>44298</v>
          </cell>
          <cell r="BL39">
            <v>44298</v>
          </cell>
          <cell r="BM39">
            <v>44298</v>
          </cell>
          <cell r="BN39">
            <v>44298</v>
          </cell>
        </row>
        <row r="40">
          <cell r="BF40">
            <v>42224</v>
          </cell>
          <cell r="BG40">
            <v>42224</v>
          </cell>
          <cell r="BH40">
            <v>42224</v>
          </cell>
          <cell r="BI40">
            <v>0</v>
          </cell>
          <cell r="BK40">
            <v>42224</v>
          </cell>
          <cell r="BL40">
            <v>42224</v>
          </cell>
          <cell r="BM40">
            <v>42224</v>
          </cell>
          <cell r="BN40">
            <v>42224</v>
          </cell>
        </row>
        <row r="41">
          <cell r="BF41">
            <v>56000</v>
          </cell>
          <cell r="BG41">
            <v>56000</v>
          </cell>
          <cell r="BH41">
            <v>56000</v>
          </cell>
          <cell r="BI41">
            <v>0</v>
          </cell>
          <cell r="BK41">
            <v>56000</v>
          </cell>
          <cell r="BL41">
            <v>56000</v>
          </cell>
          <cell r="BM41">
            <v>56000</v>
          </cell>
          <cell r="BN41">
            <v>56000</v>
          </cell>
        </row>
        <row r="42">
          <cell r="BF42">
            <v>37700</v>
          </cell>
          <cell r="BG42">
            <v>37700</v>
          </cell>
          <cell r="BH42">
            <v>37700</v>
          </cell>
          <cell r="BI42">
            <v>0</v>
          </cell>
          <cell r="BK42">
            <v>37700</v>
          </cell>
          <cell r="BL42">
            <v>37700</v>
          </cell>
          <cell r="BM42">
            <v>37700</v>
          </cell>
          <cell r="BN42">
            <v>37700</v>
          </cell>
        </row>
        <row r="43">
          <cell r="BF43">
            <v>179200</v>
          </cell>
          <cell r="BG43">
            <v>179200</v>
          </cell>
          <cell r="BH43">
            <v>179200</v>
          </cell>
          <cell r="BI43">
            <v>0</v>
          </cell>
          <cell r="BK43">
            <v>179200</v>
          </cell>
          <cell r="BL43">
            <v>179200</v>
          </cell>
          <cell r="BM43">
            <v>179200</v>
          </cell>
          <cell r="BN43">
            <v>179200</v>
          </cell>
        </row>
        <row r="44">
          <cell r="BF44">
            <v>192150</v>
          </cell>
          <cell r="BG44">
            <v>192150</v>
          </cell>
          <cell r="BH44">
            <v>192150</v>
          </cell>
          <cell r="BI44">
            <v>0</v>
          </cell>
          <cell r="BK44">
            <v>192150</v>
          </cell>
          <cell r="BL44">
            <v>192150</v>
          </cell>
          <cell r="BM44">
            <v>192150</v>
          </cell>
          <cell r="BN44">
            <v>192150</v>
          </cell>
        </row>
        <row r="45">
          <cell r="BF45">
            <v>108000</v>
          </cell>
          <cell r="BG45">
            <v>108000</v>
          </cell>
          <cell r="BH45">
            <v>108000</v>
          </cell>
          <cell r="BI45">
            <v>0</v>
          </cell>
          <cell r="BK45">
            <v>108000</v>
          </cell>
          <cell r="BL45">
            <v>108000</v>
          </cell>
          <cell r="BM45">
            <v>108000</v>
          </cell>
          <cell r="BN45">
            <v>108000</v>
          </cell>
        </row>
        <row r="46">
          <cell r="BF46">
            <v>137416</v>
          </cell>
          <cell r="BG46">
            <v>137416</v>
          </cell>
          <cell r="BH46">
            <v>137416</v>
          </cell>
          <cell r="BI46">
            <v>0</v>
          </cell>
          <cell r="BK46">
            <v>137416</v>
          </cell>
          <cell r="BL46">
            <v>137416</v>
          </cell>
          <cell r="BM46">
            <v>137416</v>
          </cell>
          <cell r="BN46">
            <v>137416</v>
          </cell>
        </row>
        <row r="47">
          <cell r="BF47">
            <v>148800</v>
          </cell>
          <cell r="BG47">
            <v>148800</v>
          </cell>
          <cell r="BH47">
            <v>148800</v>
          </cell>
          <cell r="BI47">
            <v>0</v>
          </cell>
          <cell r="BK47">
            <v>148800</v>
          </cell>
          <cell r="BL47">
            <v>148800</v>
          </cell>
          <cell r="BM47">
            <v>148800</v>
          </cell>
          <cell r="BN47">
            <v>148800</v>
          </cell>
        </row>
        <row r="48">
          <cell r="BF48">
            <v>401797</v>
          </cell>
          <cell r="BG48">
            <v>401797</v>
          </cell>
          <cell r="BH48">
            <v>401797</v>
          </cell>
          <cell r="BI48">
            <v>0</v>
          </cell>
          <cell r="BK48">
            <v>401797</v>
          </cell>
          <cell r="BL48">
            <v>401797</v>
          </cell>
          <cell r="BM48">
            <v>401797</v>
          </cell>
          <cell r="BN48">
            <v>401797</v>
          </cell>
        </row>
        <row r="49">
          <cell r="BF49">
            <v>205000</v>
          </cell>
          <cell r="BG49">
            <v>205000</v>
          </cell>
          <cell r="BH49">
            <v>205000</v>
          </cell>
          <cell r="BI49">
            <v>0</v>
          </cell>
          <cell r="BK49">
            <v>205000</v>
          </cell>
          <cell r="BL49">
            <v>205000</v>
          </cell>
          <cell r="BM49">
            <v>205000</v>
          </cell>
          <cell r="BN49">
            <v>205000</v>
          </cell>
        </row>
        <row r="50">
          <cell r="BF50">
            <v>18388</v>
          </cell>
          <cell r="BG50">
            <v>18388</v>
          </cell>
          <cell r="BH50">
            <v>18388</v>
          </cell>
          <cell r="BI50">
            <v>0</v>
          </cell>
          <cell r="BK50">
            <v>18388</v>
          </cell>
          <cell r="BL50">
            <v>18388</v>
          </cell>
          <cell r="BM50">
            <v>18388</v>
          </cell>
          <cell r="BN50">
            <v>18388</v>
          </cell>
        </row>
        <row r="51">
          <cell r="BF51">
            <v>109200</v>
          </cell>
          <cell r="BG51">
            <v>109200</v>
          </cell>
          <cell r="BH51">
            <v>109200</v>
          </cell>
          <cell r="BI51">
            <v>0</v>
          </cell>
          <cell r="BK51">
            <v>109200</v>
          </cell>
          <cell r="BL51">
            <v>109200</v>
          </cell>
          <cell r="BM51">
            <v>109200</v>
          </cell>
          <cell r="BN51">
            <v>109200</v>
          </cell>
        </row>
        <row r="52">
          <cell r="BF52">
            <v>111272</v>
          </cell>
          <cell r="BG52">
            <v>111272</v>
          </cell>
          <cell r="BH52">
            <v>111272</v>
          </cell>
          <cell r="BI52">
            <v>0</v>
          </cell>
          <cell r="BK52">
            <v>111272</v>
          </cell>
          <cell r="BL52">
            <v>111272</v>
          </cell>
          <cell r="BM52">
            <v>111272</v>
          </cell>
          <cell r="BN52">
            <v>111272</v>
          </cell>
        </row>
        <row r="53">
          <cell r="BF53">
            <v>138600</v>
          </cell>
          <cell r="BG53">
            <v>138600</v>
          </cell>
          <cell r="BH53">
            <v>138600</v>
          </cell>
          <cell r="BI53">
            <v>0</v>
          </cell>
          <cell r="BK53">
            <v>138600</v>
          </cell>
          <cell r="BL53">
            <v>138600</v>
          </cell>
          <cell r="BM53">
            <v>138600</v>
          </cell>
          <cell r="BN53">
            <v>138600</v>
          </cell>
        </row>
        <row r="54">
          <cell r="BF54">
            <v>67200</v>
          </cell>
          <cell r="BG54">
            <v>67200</v>
          </cell>
          <cell r="BH54">
            <v>67200</v>
          </cell>
          <cell r="BI54">
            <v>0</v>
          </cell>
          <cell r="BK54">
            <v>67200</v>
          </cell>
          <cell r="BL54">
            <v>67200</v>
          </cell>
          <cell r="BM54">
            <v>67200</v>
          </cell>
          <cell r="BN54">
            <v>67200</v>
          </cell>
        </row>
        <row r="55">
          <cell r="BF55">
            <v>75200</v>
          </cell>
          <cell r="BG55">
            <v>75200</v>
          </cell>
          <cell r="BH55">
            <v>75200</v>
          </cell>
          <cell r="BI55">
            <v>0</v>
          </cell>
          <cell r="BK55">
            <v>75200</v>
          </cell>
          <cell r="BL55">
            <v>75200</v>
          </cell>
          <cell r="BM55">
            <v>75200</v>
          </cell>
          <cell r="BN55">
            <v>75200</v>
          </cell>
        </row>
        <row r="56">
          <cell r="BF56">
            <v>10000</v>
          </cell>
          <cell r="BG56">
            <v>10000</v>
          </cell>
          <cell r="BH56">
            <v>10000</v>
          </cell>
          <cell r="BI56">
            <v>0</v>
          </cell>
          <cell r="BK56">
            <v>10000</v>
          </cell>
          <cell r="BL56">
            <v>10000</v>
          </cell>
          <cell r="BM56">
            <v>10000</v>
          </cell>
          <cell r="BN56">
            <v>10000</v>
          </cell>
        </row>
        <row r="57">
          <cell r="BF57">
            <v>26800</v>
          </cell>
          <cell r="BG57">
            <v>26800</v>
          </cell>
          <cell r="BH57">
            <v>26800</v>
          </cell>
          <cell r="BI57">
            <v>0</v>
          </cell>
          <cell r="BK57">
            <v>26800</v>
          </cell>
          <cell r="BL57">
            <v>26800</v>
          </cell>
          <cell r="BM57">
            <v>26800</v>
          </cell>
          <cell r="BN57">
            <v>26800</v>
          </cell>
        </row>
        <row r="58">
          <cell r="BF58">
            <v>37500</v>
          </cell>
          <cell r="BG58">
            <v>37500</v>
          </cell>
          <cell r="BH58">
            <v>37500</v>
          </cell>
          <cell r="BI58">
            <v>0</v>
          </cell>
          <cell r="BK58">
            <v>37500</v>
          </cell>
          <cell r="BL58">
            <v>37500</v>
          </cell>
          <cell r="BM58">
            <v>37500</v>
          </cell>
          <cell r="BN58">
            <v>37500</v>
          </cell>
        </row>
        <row r="59">
          <cell r="BF59">
            <v>40000</v>
          </cell>
          <cell r="BG59">
            <v>40000</v>
          </cell>
          <cell r="BH59">
            <v>40000</v>
          </cell>
          <cell r="BI59">
            <v>0</v>
          </cell>
          <cell r="BK59">
            <v>40000</v>
          </cell>
          <cell r="BL59">
            <v>40000</v>
          </cell>
          <cell r="BM59">
            <v>40000</v>
          </cell>
          <cell r="BN59">
            <v>40000</v>
          </cell>
        </row>
        <row r="60">
          <cell r="BF60">
            <v>66240</v>
          </cell>
          <cell r="BG60">
            <v>66240</v>
          </cell>
          <cell r="BH60">
            <v>66240</v>
          </cell>
          <cell r="BI60">
            <v>0</v>
          </cell>
          <cell r="BK60">
            <v>66240</v>
          </cell>
          <cell r="BL60">
            <v>66240</v>
          </cell>
          <cell r="BM60">
            <v>66240</v>
          </cell>
          <cell r="BN60">
            <v>66240</v>
          </cell>
        </row>
        <row r="61">
          <cell r="BF61">
            <v>82380</v>
          </cell>
          <cell r="BG61">
            <v>82380</v>
          </cell>
          <cell r="BH61">
            <v>82380</v>
          </cell>
          <cell r="BI61">
            <v>0</v>
          </cell>
          <cell r="BK61">
            <v>82380</v>
          </cell>
          <cell r="BL61">
            <v>82380</v>
          </cell>
          <cell r="BM61">
            <v>82380</v>
          </cell>
          <cell r="BN61">
            <v>82380</v>
          </cell>
        </row>
        <row r="62">
          <cell r="BF62">
            <v>82083</v>
          </cell>
          <cell r="BG62">
            <v>82083</v>
          </cell>
          <cell r="BH62">
            <v>82083</v>
          </cell>
          <cell r="BI62">
            <v>0</v>
          </cell>
          <cell r="BK62">
            <v>82083</v>
          </cell>
          <cell r="BL62">
            <v>82083</v>
          </cell>
          <cell r="BM62">
            <v>82083</v>
          </cell>
          <cell r="BN62">
            <v>82083</v>
          </cell>
        </row>
        <row r="63">
          <cell r="BF63">
            <v>127430</v>
          </cell>
          <cell r="BG63">
            <v>127430</v>
          </cell>
          <cell r="BH63">
            <v>127430</v>
          </cell>
          <cell r="BI63">
            <v>0</v>
          </cell>
          <cell r="BK63">
            <v>127430</v>
          </cell>
          <cell r="BL63">
            <v>127430</v>
          </cell>
          <cell r="BM63">
            <v>127430</v>
          </cell>
          <cell r="BN63">
            <v>127430</v>
          </cell>
        </row>
        <row r="64">
          <cell r="BF64">
            <v>18072</v>
          </cell>
          <cell r="BG64">
            <v>18072</v>
          </cell>
          <cell r="BH64">
            <v>18072</v>
          </cell>
          <cell r="BI64">
            <v>0</v>
          </cell>
          <cell r="BK64">
            <v>18072</v>
          </cell>
          <cell r="BL64">
            <v>18072</v>
          </cell>
          <cell r="BM64">
            <v>18072</v>
          </cell>
          <cell r="BN64">
            <v>18072</v>
          </cell>
        </row>
        <row r="65">
          <cell r="BF65">
            <v>20000</v>
          </cell>
          <cell r="BG65">
            <v>20000</v>
          </cell>
          <cell r="BH65">
            <v>20000</v>
          </cell>
          <cell r="BI65">
            <v>0</v>
          </cell>
          <cell r="BK65">
            <v>20000</v>
          </cell>
          <cell r="BL65">
            <v>20000</v>
          </cell>
          <cell r="BM65">
            <v>20000</v>
          </cell>
          <cell r="BN65">
            <v>20000</v>
          </cell>
        </row>
        <row r="66">
          <cell r="BF66">
            <v>10813</v>
          </cell>
          <cell r="BG66">
            <v>10813</v>
          </cell>
          <cell r="BH66">
            <v>10813</v>
          </cell>
          <cell r="BI66">
            <v>0</v>
          </cell>
          <cell r="BK66">
            <v>10813</v>
          </cell>
          <cell r="BL66">
            <v>10813</v>
          </cell>
          <cell r="BM66">
            <v>10813</v>
          </cell>
          <cell r="BN66">
            <v>10813</v>
          </cell>
        </row>
        <row r="67">
          <cell r="BF67">
            <v>40000</v>
          </cell>
          <cell r="BG67">
            <v>40000</v>
          </cell>
          <cell r="BH67">
            <v>40000</v>
          </cell>
          <cell r="BI67">
            <v>0</v>
          </cell>
          <cell r="BK67">
            <v>40000</v>
          </cell>
          <cell r="BL67">
            <v>40000</v>
          </cell>
          <cell r="BM67">
            <v>40000</v>
          </cell>
          <cell r="BN67">
            <v>40000</v>
          </cell>
        </row>
        <row r="68">
          <cell r="BF68">
            <v>48000</v>
          </cell>
          <cell r="BG68">
            <v>48000</v>
          </cell>
          <cell r="BH68">
            <v>48000</v>
          </cell>
          <cell r="BI68">
            <v>0</v>
          </cell>
          <cell r="BK68">
            <v>48000</v>
          </cell>
          <cell r="BL68">
            <v>48000</v>
          </cell>
          <cell r="BM68">
            <v>48000</v>
          </cell>
          <cell r="BN68">
            <v>48000</v>
          </cell>
        </row>
        <row r="69">
          <cell r="BF69">
            <v>28800</v>
          </cell>
          <cell r="BG69">
            <v>28800</v>
          </cell>
          <cell r="BH69">
            <v>28800</v>
          </cell>
          <cell r="BI69">
            <v>0</v>
          </cell>
          <cell r="BK69">
            <v>28800</v>
          </cell>
          <cell r="BL69">
            <v>28800</v>
          </cell>
          <cell r="BM69">
            <v>28800</v>
          </cell>
          <cell r="BN69">
            <v>28800</v>
          </cell>
        </row>
        <row r="70">
          <cell r="BF70">
            <v>57000</v>
          </cell>
          <cell r="BG70">
            <v>57000</v>
          </cell>
          <cell r="BH70">
            <v>57000</v>
          </cell>
          <cell r="BI70">
            <v>0</v>
          </cell>
          <cell r="BK70">
            <v>57000</v>
          </cell>
          <cell r="BL70">
            <v>57000</v>
          </cell>
          <cell r="BM70">
            <v>57000</v>
          </cell>
          <cell r="BN70">
            <v>57000</v>
          </cell>
        </row>
        <row r="71">
          <cell r="BF71">
            <v>22400</v>
          </cell>
          <cell r="BG71">
            <v>22400</v>
          </cell>
          <cell r="BH71">
            <v>22400</v>
          </cell>
          <cell r="BI71">
            <v>0</v>
          </cell>
          <cell r="BK71">
            <v>22400</v>
          </cell>
          <cell r="BL71">
            <v>22400</v>
          </cell>
          <cell r="BM71">
            <v>22400</v>
          </cell>
          <cell r="BN71">
            <v>22400</v>
          </cell>
        </row>
        <row r="72">
          <cell r="BF72">
            <v>26700</v>
          </cell>
          <cell r="BG72">
            <v>26700</v>
          </cell>
          <cell r="BH72">
            <v>26700</v>
          </cell>
          <cell r="BI72">
            <v>0</v>
          </cell>
          <cell r="BK72">
            <v>26700</v>
          </cell>
          <cell r="BL72">
            <v>26700</v>
          </cell>
          <cell r="BM72">
            <v>26700</v>
          </cell>
          <cell r="BN72">
            <v>26700</v>
          </cell>
        </row>
        <row r="73">
          <cell r="BF73">
            <v>47040</v>
          </cell>
          <cell r="BG73">
            <v>47040</v>
          </cell>
          <cell r="BH73">
            <v>47040</v>
          </cell>
          <cell r="BI73">
            <v>0</v>
          </cell>
          <cell r="BK73">
            <v>47040</v>
          </cell>
          <cell r="BL73">
            <v>47040</v>
          </cell>
          <cell r="BM73">
            <v>47040</v>
          </cell>
          <cell r="BN73">
            <v>47040</v>
          </cell>
        </row>
        <row r="74">
          <cell r="BF74">
            <v>85000</v>
          </cell>
          <cell r="BG74">
            <v>85000</v>
          </cell>
          <cell r="BH74">
            <v>85000</v>
          </cell>
          <cell r="BI74">
            <v>0</v>
          </cell>
          <cell r="BK74">
            <v>85000</v>
          </cell>
          <cell r="BL74">
            <v>85000</v>
          </cell>
          <cell r="BM74">
            <v>85000</v>
          </cell>
          <cell r="BN74">
            <v>85000</v>
          </cell>
        </row>
        <row r="75">
          <cell r="BF75">
            <v>125000</v>
          </cell>
          <cell r="BG75">
            <v>125000</v>
          </cell>
          <cell r="BH75">
            <v>125000</v>
          </cell>
          <cell r="BI75">
            <v>0</v>
          </cell>
          <cell r="BK75">
            <v>125000</v>
          </cell>
          <cell r="BL75">
            <v>125000</v>
          </cell>
          <cell r="BM75">
            <v>125000</v>
          </cell>
          <cell r="BN75">
            <v>125000</v>
          </cell>
        </row>
        <row r="76">
          <cell r="BF76">
            <v>105000</v>
          </cell>
          <cell r="BG76">
            <v>105000</v>
          </cell>
          <cell r="BH76">
            <v>105000</v>
          </cell>
          <cell r="BI76">
            <v>0</v>
          </cell>
          <cell r="BK76">
            <v>105000</v>
          </cell>
          <cell r="BL76">
            <v>105000</v>
          </cell>
          <cell r="BM76">
            <v>105000</v>
          </cell>
          <cell r="BN76">
            <v>105000</v>
          </cell>
        </row>
        <row r="77">
          <cell r="BF77">
            <v>60000</v>
          </cell>
          <cell r="BG77">
            <v>60000</v>
          </cell>
          <cell r="BH77">
            <v>60000</v>
          </cell>
          <cell r="BI77">
            <v>0</v>
          </cell>
          <cell r="BK77">
            <v>60000</v>
          </cell>
          <cell r="BL77">
            <v>60000</v>
          </cell>
          <cell r="BM77">
            <v>60000</v>
          </cell>
          <cell r="BN77">
            <v>60000</v>
          </cell>
        </row>
        <row r="78">
          <cell r="BF78">
            <v>22255</v>
          </cell>
          <cell r="BG78">
            <v>22255</v>
          </cell>
          <cell r="BH78">
            <v>22255</v>
          </cell>
          <cell r="BI78">
            <v>0</v>
          </cell>
          <cell r="BK78">
            <v>22255</v>
          </cell>
          <cell r="BL78">
            <v>22255</v>
          </cell>
          <cell r="BM78">
            <v>22255</v>
          </cell>
          <cell r="BN78">
            <v>22255</v>
          </cell>
        </row>
        <row r="79">
          <cell r="BF79">
            <v>80940</v>
          </cell>
          <cell r="BG79">
            <v>80940</v>
          </cell>
          <cell r="BH79">
            <v>80940</v>
          </cell>
          <cell r="BI79">
            <v>0</v>
          </cell>
          <cell r="BK79">
            <v>80940</v>
          </cell>
          <cell r="BL79">
            <v>80940</v>
          </cell>
          <cell r="BM79">
            <v>80940</v>
          </cell>
          <cell r="BN79">
            <v>80940</v>
          </cell>
        </row>
        <row r="80">
          <cell r="BF80">
            <v>18700</v>
          </cell>
          <cell r="BG80">
            <v>18700</v>
          </cell>
          <cell r="BH80">
            <v>18700</v>
          </cell>
          <cell r="BI80">
            <v>0</v>
          </cell>
          <cell r="BK80">
            <v>18700</v>
          </cell>
          <cell r="BL80">
            <v>18700</v>
          </cell>
          <cell r="BM80">
            <v>18700</v>
          </cell>
          <cell r="BN80">
            <v>18700</v>
          </cell>
        </row>
        <row r="81">
          <cell r="BF81">
            <v>39000</v>
          </cell>
          <cell r="BG81">
            <v>39000</v>
          </cell>
          <cell r="BH81">
            <v>39000</v>
          </cell>
          <cell r="BI81">
            <v>0</v>
          </cell>
          <cell r="BK81">
            <v>39000</v>
          </cell>
          <cell r="BL81">
            <v>39000</v>
          </cell>
          <cell r="BM81">
            <v>39000</v>
          </cell>
          <cell r="BN81">
            <v>39000</v>
          </cell>
        </row>
        <row r="82">
          <cell r="BF82">
            <v>58585</v>
          </cell>
          <cell r="BG82">
            <v>60326.333333333336</v>
          </cell>
          <cell r="BH82">
            <v>63809</v>
          </cell>
          <cell r="BI82">
            <v>0</v>
          </cell>
          <cell r="BK82">
            <v>58585</v>
          </cell>
          <cell r="BL82">
            <v>58585</v>
          </cell>
          <cell r="BM82">
            <v>58585</v>
          </cell>
          <cell r="BN82">
            <v>58585</v>
          </cell>
        </row>
        <row r="83">
          <cell r="BF83">
            <v>27071</v>
          </cell>
          <cell r="BG83">
            <v>27071</v>
          </cell>
          <cell r="BH83">
            <v>27071</v>
          </cell>
          <cell r="BI83">
            <v>0</v>
          </cell>
          <cell r="BK83">
            <v>27071</v>
          </cell>
          <cell r="BL83">
            <v>27071</v>
          </cell>
          <cell r="BM83">
            <v>27071</v>
          </cell>
          <cell r="BN83">
            <v>27071</v>
          </cell>
        </row>
        <row r="84">
          <cell r="BF84">
            <v>27738</v>
          </cell>
          <cell r="BG84">
            <v>27738</v>
          </cell>
          <cell r="BH84">
            <v>27738</v>
          </cell>
          <cell r="BI84">
            <v>0</v>
          </cell>
          <cell r="BK84">
            <v>27738</v>
          </cell>
          <cell r="BL84">
            <v>27738</v>
          </cell>
          <cell r="BM84">
            <v>27738</v>
          </cell>
          <cell r="BN84">
            <v>27738</v>
          </cell>
        </row>
        <row r="85">
          <cell r="BF85">
            <v>43531</v>
          </cell>
          <cell r="BG85">
            <v>43531</v>
          </cell>
          <cell r="BH85">
            <v>43531</v>
          </cell>
          <cell r="BI85">
            <v>0</v>
          </cell>
          <cell r="BK85">
            <v>43531</v>
          </cell>
          <cell r="BL85">
            <v>43531</v>
          </cell>
          <cell r="BM85">
            <v>43531</v>
          </cell>
          <cell r="BN85">
            <v>43531</v>
          </cell>
        </row>
        <row r="86">
          <cell r="BF86">
            <v>516693</v>
          </cell>
          <cell r="BG86">
            <v>516693</v>
          </cell>
          <cell r="BH86">
            <v>516693</v>
          </cell>
          <cell r="BI86">
            <v>0</v>
          </cell>
          <cell r="BK86">
            <v>516693</v>
          </cell>
          <cell r="BL86">
            <v>516693</v>
          </cell>
          <cell r="BM86">
            <v>516693</v>
          </cell>
          <cell r="BN86">
            <v>516693</v>
          </cell>
        </row>
        <row r="87">
          <cell r="BF87">
            <v>250232</v>
          </cell>
          <cell r="BG87">
            <v>250232</v>
          </cell>
          <cell r="BH87">
            <v>250232</v>
          </cell>
          <cell r="BI87">
            <v>0</v>
          </cell>
          <cell r="BK87">
            <v>250232</v>
          </cell>
          <cell r="BL87">
            <v>250232</v>
          </cell>
          <cell r="BM87">
            <v>250232</v>
          </cell>
          <cell r="BN87">
            <v>250232</v>
          </cell>
        </row>
        <row r="88">
          <cell r="BF88">
            <v>129609</v>
          </cell>
          <cell r="BG88">
            <v>129609</v>
          </cell>
          <cell r="BH88">
            <v>129609</v>
          </cell>
          <cell r="BI88">
            <v>0</v>
          </cell>
          <cell r="BK88">
            <v>129609</v>
          </cell>
          <cell r="BL88">
            <v>129609</v>
          </cell>
          <cell r="BM88">
            <v>129609</v>
          </cell>
          <cell r="BN88">
            <v>129609</v>
          </cell>
        </row>
        <row r="89">
          <cell r="BF89">
            <v>63756</v>
          </cell>
          <cell r="BG89">
            <v>63756</v>
          </cell>
          <cell r="BH89">
            <v>63756</v>
          </cell>
          <cell r="BI89">
            <v>0</v>
          </cell>
          <cell r="BK89">
            <v>63756</v>
          </cell>
          <cell r="BL89">
            <v>63756</v>
          </cell>
          <cell r="BM89">
            <v>63756</v>
          </cell>
          <cell r="BN89">
            <v>63756</v>
          </cell>
        </row>
        <row r="90">
          <cell r="BF90">
            <v>307074</v>
          </cell>
          <cell r="BG90">
            <v>307074</v>
          </cell>
          <cell r="BH90">
            <v>307074</v>
          </cell>
          <cell r="BI90">
            <v>0</v>
          </cell>
          <cell r="BK90">
            <v>307074</v>
          </cell>
          <cell r="BL90">
            <v>307074</v>
          </cell>
          <cell r="BM90">
            <v>307074</v>
          </cell>
          <cell r="BN90">
            <v>307074</v>
          </cell>
        </row>
        <row r="91">
          <cell r="BF91">
            <v>71775</v>
          </cell>
          <cell r="BG91">
            <v>71775</v>
          </cell>
          <cell r="BH91">
            <v>71775</v>
          </cell>
          <cell r="BI91">
            <v>0</v>
          </cell>
          <cell r="BK91">
            <v>71775</v>
          </cell>
          <cell r="BL91">
            <v>71775</v>
          </cell>
          <cell r="BM91">
            <v>71775</v>
          </cell>
          <cell r="BN91">
            <v>71775</v>
          </cell>
        </row>
        <row r="92">
          <cell r="BF92">
            <v>101775</v>
          </cell>
          <cell r="BG92">
            <v>101775</v>
          </cell>
          <cell r="BH92">
            <v>101775</v>
          </cell>
          <cell r="BI92">
            <v>0</v>
          </cell>
          <cell r="BK92">
            <v>101775</v>
          </cell>
          <cell r="BL92">
            <v>101775</v>
          </cell>
          <cell r="BM92">
            <v>101775</v>
          </cell>
          <cell r="BN92">
            <v>101775</v>
          </cell>
        </row>
        <row r="93">
          <cell r="BF93">
            <v>281700</v>
          </cell>
          <cell r="BG93">
            <v>281700</v>
          </cell>
          <cell r="BH93">
            <v>281700</v>
          </cell>
          <cell r="BI93">
            <v>0</v>
          </cell>
          <cell r="BK93">
            <v>281700</v>
          </cell>
          <cell r="BL93">
            <v>281700</v>
          </cell>
          <cell r="BM93">
            <v>281700</v>
          </cell>
          <cell r="BN93">
            <v>281700</v>
          </cell>
        </row>
        <row r="94">
          <cell r="BF94">
            <v>100767</v>
          </cell>
          <cell r="BG94">
            <v>100767</v>
          </cell>
          <cell r="BH94">
            <v>100767</v>
          </cell>
          <cell r="BI94">
            <v>0</v>
          </cell>
          <cell r="BK94">
            <v>100767</v>
          </cell>
          <cell r="BL94">
            <v>100767</v>
          </cell>
          <cell r="BM94">
            <v>100767</v>
          </cell>
          <cell r="BN94">
            <v>100767</v>
          </cell>
        </row>
        <row r="95">
          <cell r="BF95">
            <v>151485</v>
          </cell>
          <cell r="BG95">
            <v>151485</v>
          </cell>
          <cell r="BH95">
            <v>151485</v>
          </cell>
          <cell r="BI95">
            <v>0</v>
          </cell>
          <cell r="BK95">
            <v>151485</v>
          </cell>
          <cell r="BL95">
            <v>151485</v>
          </cell>
          <cell r="BM95">
            <v>151485</v>
          </cell>
          <cell r="BN95">
            <v>151485</v>
          </cell>
        </row>
        <row r="96">
          <cell r="BF96">
            <v>124656</v>
          </cell>
          <cell r="BG96">
            <v>124656</v>
          </cell>
          <cell r="BH96">
            <v>124656</v>
          </cell>
          <cell r="BI96">
            <v>0</v>
          </cell>
          <cell r="BK96">
            <v>124656</v>
          </cell>
          <cell r="BL96">
            <v>124656</v>
          </cell>
          <cell r="BM96">
            <v>124656</v>
          </cell>
          <cell r="BN96">
            <v>124656</v>
          </cell>
        </row>
        <row r="97">
          <cell r="BF97">
            <v>64540</v>
          </cell>
          <cell r="BG97">
            <v>64540</v>
          </cell>
          <cell r="BH97">
            <v>64540</v>
          </cell>
          <cell r="BI97">
            <v>0</v>
          </cell>
          <cell r="BK97">
            <v>64540</v>
          </cell>
          <cell r="BL97">
            <v>64540</v>
          </cell>
          <cell r="BM97">
            <v>64540</v>
          </cell>
          <cell r="BN97">
            <v>64540</v>
          </cell>
        </row>
        <row r="98">
          <cell r="BF98">
            <v>102081</v>
          </cell>
          <cell r="BG98">
            <v>102081</v>
          </cell>
          <cell r="BH98">
            <v>102081</v>
          </cell>
          <cell r="BI98">
            <v>0</v>
          </cell>
          <cell r="BK98">
            <v>102081</v>
          </cell>
          <cell r="BL98">
            <v>102081</v>
          </cell>
          <cell r="BM98">
            <v>102081</v>
          </cell>
          <cell r="BN98">
            <v>102081</v>
          </cell>
        </row>
        <row r="99">
          <cell r="BF99">
            <v>75496</v>
          </cell>
          <cell r="BG99">
            <v>75496</v>
          </cell>
          <cell r="BH99">
            <v>75496</v>
          </cell>
          <cell r="BI99">
            <v>0</v>
          </cell>
          <cell r="BK99">
            <v>75496</v>
          </cell>
          <cell r="BL99">
            <v>75496</v>
          </cell>
          <cell r="BM99">
            <v>75496</v>
          </cell>
          <cell r="BN99">
            <v>75496</v>
          </cell>
        </row>
        <row r="100">
          <cell r="BF100">
            <v>96600</v>
          </cell>
          <cell r="BG100">
            <v>96600</v>
          </cell>
          <cell r="BH100">
            <v>96600</v>
          </cell>
          <cell r="BI100">
            <v>0</v>
          </cell>
          <cell r="BK100">
            <v>96600</v>
          </cell>
          <cell r="BL100">
            <v>96600</v>
          </cell>
          <cell r="BM100">
            <v>96600</v>
          </cell>
          <cell r="BN100">
            <v>96600</v>
          </cell>
        </row>
        <row r="101">
          <cell r="BF101">
            <v>96600</v>
          </cell>
          <cell r="BG101">
            <v>96600</v>
          </cell>
          <cell r="BH101">
            <v>96600</v>
          </cell>
          <cell r="BI101">
            <v>0</v>
          </cell>
          <cell r="BK101">
            <v>96600</v>
          </cell>
          <cell r="BL101">
            <v>96600</v>
          </cell>
          <cell r="BM101">
            <v>96600</v>
          </cell>
          <cell r="BN101">
            <v>96600</v>
          </cell>
        </row>
        <row r="102">
          <cell r="BF102">
            <v>107812</v>
          </cell>
          <cell r="BG102">
            <v>107812</v>
          </cell>
          <cell r="BH102">
            <v>107812</v>
          </cell>
          <cell r="BI102">
            <v>0</v>
          </cell>
          <cell r="BK102">
            <v>107812</v>
          </cell>
          <cell r="BL102">
            <v>107812</v>
          </cell>
          <cell r="BM102">
            <v>107812</v>
          </cell>
          <cell r="BN102">
            <v>107812</v>
          </cell>
        </row>
        <row r="103">
          <cell r="BF103">
            <v>90651</v>
          </cell>
          <cell r="BG103">
            <v>90651</v>
          </cell>
          <cell r="BH103">
            <v>90651</v>
          </cell>
          <cell r="BI103">
            <v>0</v>
          </cell>
          <cell r="BK103">
            <v>90651</v>
          </cell>
          <cell r="BL103">
            <v>90651</v>
          </cell>
          <cell r="BM103">
            <v>90651</v>
          </cell>
          <cell r="BN103">
            <v>90651</v>
          </cell>
        </row>
        <row r="104">
          <cell r="BF104">
            <v>21064</v>
          </cell>
          <cell r="BG104">
            <v>21064</v>
          </cell>
          <cell r="BH104">
            <v>21064</v>
          </cell>
          <cell r="BI104">
            <v>0</v>
          </cell>
          <cell r="BK104">
            <v>21064</v>
          </cell>
          <cell r="BL104">
            <v>21064</v>
          </cell>
          <cell r="BM104">
            <v>21064</v>
          </cell>
          <cell r="BN104">
            <v>21064</v>
          </cell>
        </row>
        <row r="105">
          <cell r="BF105">
            <v>38512</v>
          </cell>
          <cell r="BG105">
            <v>38512</v>
          </cell>
          <cell r="BH105">
            <v>38512</v>
          </cell>
          <cell r="BI105">
            <v>0</v>
          </cell>
          <cell r="BK105">
            <v>38512</v>
          </cell>
          <cell r="BL105">
            <v>38512</v>
          </cell>
          <cell r="BM105">
            <v>38512</v>
          </cell>
          <cell r="BN105">
            <v>38512</v>
          </cell>
        </row>
        <row r="106">
          <cell r="BF106">
            <v>83679</v>
          </cell>
          <cell r="BG106">
            <v>83679</v>
          </cell>
          <cell r="BH106">
            <v>83679</v>
          </cell>
          <cell r="BI106">
            <v>0</v>
          </cell>
          <cell r="BK106">
            <v>83679</v>
          </cell>
          <cell r="BL106">
            <v>83679</v>
          </cell>
          <cell r="BM106">
            <v>83679</v>
          </cell>
          <cell r="BN106">
            <v>83679</v>
          </cell>
        </row>
        <row r="107">
          <cell r="BF107">
            <v>199440</v>
          </cell>
          <cell r="BG107">
            <v>199440</v>
          </cell>
          <cell r="BH107">
            <v>199440</v>
          </cell>
          <cell r="BI107">
            <v>0</v>
          </cell>
          <cell r="BK107">
            <v>199440</v>
          </cell>
          <cell r="BL107">
            <v>199440</v>
          </cell>
          <cell r="BM107">
            <v>199440</v>
          </cell>
          <cell r="BN107">
            <v>199440</v>
          </cell>
        </row>
        <row r="108">
          <cell r="BF108">
            <v>59000</v>
          </cell>
          <cell r="BG108">
            <v>59000</v>
          </cell>
          <cell r="BH108">
            <v>59000</v>
          </cell>
          <cell r="BI108">
            <v>0</v>
          </cell>
          <cell r="BK108">
            <v>59000</v>
          </cell>
          <cell r="BL108">
            <v>59000</v>
          </cell>
          <cell r="BM108">
            <v>59000</v>
          </cell>
          <cell r="BN108">
            <v>59000</v>
          </cell>
        </row>
        <row r="109">
          <cell r="BF109">
            <v>150680</v>
          </cell>
          <cell r="BG109">
            <v>150680</v>
          </cell>
          <cell r="BH109">
            <v>150680</v>
          </cell>
          <cell r="BI109">
            <v>0</v>
          </cell>
          <cell r="BK109">
            <v>150680</v>
          </cell>
          <cell r="BL109">
            <v>150680</v>
          </cell>
          <cell r="BM109">
            <v>150680</v>
          </cell>
          <cell r="BN109">
            <v>150680</v>
          </cell>
        </row>
        <row r="110">
          <cell r="BF110">
            <v>268525</v>
          </cell>
          <cell r="BG110">
            <v>268525</v>
          </cell>
          <cell r="BH110">
            <v>268525</v>
          </cell>
          <cell r="BI110">
            <v>0</v>
          </cell>
          <cell r="BK110">
            <v>268525</v>
          </cell>
          <cell r="BL110">
            <v>268525</v>
          </cell>
          <cell r="BM110">
            <v>268525</v>
          </cell>
          <cell r="BN110">
            <v>268525</v>
          </cell>
        </row>
        <row r="111">
          <cell r="BF111">
            <v>80479</v>
          </cell>
          <cell r="BG111">
            <v>80479</v>
          </cell>
          <cell r="BH111">
            <v>80479</v>
          </cell>
          <cell r="BI111">
            <v>0</v>
          </cell>
          <cell r="BK111">
            <v>80479</v>
          </cell>
          <cell r="BL111">
            <v>80479</v>
          </cell>
          <cell r="BM111">
            <v>80479</v>
          </cell>
          <cell r="BN111">
            <v>80479</v>
          </cell>
        </row>
        <row r="112">
          <cell r="BF112">
            <v>64087</v>
          </cell>
          <cell r="BG112">
            <v>64087</v>
          </cell>
          <cell r="BH112">
            <v>64087</v>
          </cell>
          <cell r="BI112">
            <v>0</v>
          </cell>
          <cell r="BK112">
            <v>64087</v>
          </cell>
          <cell r="BL112">
            <v>64087</v>
          </cell>
          <cell r="BM112">
            <v>64087</v>
          </cell>
          <cell r="BN112">
            <v>64087</v>
          </cell>
        </row>
        <row r="113">
          <cell r="BF113">
            <v>64000</v>
          </cell>
          <cell r="BG113">
            <v>64000</v>
          </cell>
          <cell r="BH113">
            <v>64000</v>
          </cell>
          <cell r="BI113">
            <v>0</v>
          </cell>
          <cell r="BK113">
            <v>64000</v>
          </cell>
          <cell r="BL113">
            <v>64000</v>
          </cell>
          <cell r="BM113">
            <v>64000</v>
          </cell>
          <cell r="BN113">
            <v>64000</v>
          </cell>
        </row>
        <row r="114">
          <cell r="BF114">
            <v>63662</v>
          </cell>
          <cell r="BG114">
            <v>63662</v>
          </cell>
          <cell r="BH114">
            <v>63662</v>
          </cell>
          <cell r="BI114">
            <v>0</v>
          </cell>
          <cell r="BK114">
            <v>63662</v>
          </cell>
          <cell r="BL114">
            <v>63662</v>
          </cell>
          <cell r="BM114">
            <v>63662</v>
          </cell>
          <cell r="BN114">
            <v>63662</v>
          </cell>
        </row>
        <row r="115"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</row>
        <row r="116"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</row>
        <row r="119"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</row>
        <row r="120"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</row>
        <row r="121"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</row>
        <row r="122"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</row>
        <row r="123"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</row>
        <row r="124"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</row>
        <row r="125"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</row>
        <row r="126"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</row>
        <row r="127">
          <cell r="BF127">
            <v>204000</v>
          </cell>
          <cell r="BG127">
            <v>204000</v>
          </cell>
          <cell r="BH127">
            <v>204000</v>
          </cell>
          <cell r="BI127">
            <v>0</v>
          </cell>
          <cell r="BK127">
            <v>68000</v>
          </cell>
          <cell r="BL127">
            <v>204000</v>
          </cell>
          <cell r="BM127">
            <v>204000</v>
          </cell>
          <cell r="BN127">
            <v>204000</v>
          </cell>
        </row>
        <row r="128">
          <cell r="BF128">
            <v>156000</v>
          </cell>
          <cell r="BG128">
            <v>156000</v>
          </cell>
          <cell r="BH128">
            <v>156000</v>
          </cell>
          <cell r="BI128">
            <v>0</v>
          </cell>
          <cell r="BK128">
            <v>52000</v>
          </cell>
          <cell r="BL128">
            <v>156000</v>
          </cell>
          <cell r="BM128">
            <v>156000</v>
          </cell>
          <cell r="BN128">
            <v>156000</v>
          </cell>
        </row>
        <row r="129">
          <cell r="BF129">
            <v>108000</v>
          </cell>
          <cell r="BG129">
            <v>108000</v>
          </cell>
          <cell r="BH129">
            <v>108000</v>
          </cell>
          <cell r="BI129">
            <v>0</v>
          </cell>
          <cell r="BK129">
            <v>36000</v>
          </cell>
          <cell r="BL129">
            <v>108000</v>
          </cell>
          <cell r="BM129">
            <v>108000</v>
          </cell>
          <cell r="BN129">
            <v>108000</v>
          </cell>
        </row>
        <row r="130">
          <cell r="BF130">
            <v>173807</v>
          </cell>
          <cell r="BG130">
            <v>173807</v>
          </cell>
          <cell r="BH130">
            <v>173807</v>
          </cell>
          <cell r="BI130">
            <v>0</v>
          </cell>
          <cell r="BK130">
            <v>57935.666666666664</v>
          </cell>
          <cell r="BL130">
            <v>173807</v>
          </cell>
          <cell r="BM130">
            <v>173807</v>
          </cell>
          <cell r="BN130">
            <v>173807</v>
          </cell>
        </row>
        <row r="131">
          <cell r="BF131">
            <v>187200</v>
          </cell>
          <cell r="BG131">
            <v>187200</v>
          </cell>
          <cell r="BH131">
            <v>187200</v>
          </cell>
          <cell r="BI131">
            <v>0</v>
          </cell>
          <cell r="BK131">
            <v>62400</v>
          </cell>
          <cell r="BL131">
            <v>187200</v>
          </cell>
          <cell r="BM131">
            <v>187200</v>
          </cell>
          <cell r="BN131">
            <v>187200</v>
          </cell>
        </row>
        <row r="132">
          <cell r="BF132">
            <v>158400</v>
          </cell>
          <cell r="BG132">
            <v>158400</v>
          </cell>
          <cell r="BH132">
            <v>158400</v>
          </cell>
          <cell r="BI132">
            <v>0</v>
          </cell>
          <cell r="BK132">
            <v>52800</v>
          </cell>
          <cell r="BL132">
            <v>158400</v>
          </cell>
          <cell r="BM132">
            <v>158400</v>
          </cell>
          <cell r="BN132">
            <v>158400</v>
          </cell>
        </row>
        <row r="133">
          <cell r="BF133">
            <v>108000</v>
          </cell>
          <cell r="BG133">
            <v>108000</v>
          </cell>
          <cell r="BH133">
            <v>108000</v>
          </cell>
          <cell r="BI133">
            <v>0</v>
          </cell>
          <cell r="BK133">
            <v>36000</v>
          </cell>
          <cell r="BL133">
            <v>108000</v>
          </cell>
          <cell r="BM133">
            <v>108000</v>
          </cell>
          <cell r="BN133">
            <v>108000</v>
          </cell>
        </row>
        <row r="134"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</row>
        <row r="135"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</row>
        <row r="136"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</row>
        <row r="137">
          <cell r="BF137">
            <v>252000</v>
          </cell>
          <cell r="BG137">
            <v>252000</v>
          </cell>
          <cell r="BH137">
            <v>252000</v>
          </cell>
          <cell r="BI137">
            <v>0</v>
          </cell>
          <cell r="BK137">
            <v>252000</v>
          </cell>
          <cell r="BL137">
            <v>252000</v>
          </cell>
          <cell r="BM137">
            <v>252000</v>
          </cell>
          <cell r="BN137">
            <v>252000</v>
          </cell>
        </row>
        <row r="138">
          <cell r="BF138">
            <v>152240</v>
          </cell>
          <cell r="BG138">
            <v>152240</v>
          </cell>
          <cell r="BH138">
            <v>152240</v>
          </cell>
          <cell r="BI138">
            <v>0</v>
          </cell>
          <cell r="BK138">
            <v>152240</v>
          </cell>
          <cell r="BL138">
            <v>152240</v>
          </cell>
          <cell r="BM138">
            <v>152240</v>
          </cell>
          <cell r="BN138">
            <v>152240</v>
          </cell>
        </row>
        <row r="139">
          <cell r="BF139">
            <v>235760</v>
          </cell>
          <cell r="BG139">
            <v>235760</v>
          </cell>
          <cell r="BH139">
            <v>235760</v>
          </cell>
          <cell r="BI139">
            <v>0</v>
          </cell>
          <cell r="BK139">
            <v>235760</v>
          </cell>
          <cell r="BL139">
            <v>235760</v>
          </cell>
          <cell r="BM139">
            <v>235760</v>
          </cell>
          <cell r="BN139">
            <v>235760</v>
          </cell>
        </row>
        <row r="140">
          <cell r="BF140">
            <v>72145</v>
          </cell>
          <cell r="BG140">
            <v>72145</v>
          </cell>
          <cell r="BH140">
            <v>72145</v>
          </cell>
          <cell r="BI140">
            <v>0</v>
          </cell>
          <cell r="BK140">
            <v>72145</v>
          </cell>
          <cell r="BL140">
            <v>72145</v>
          </cell>
          <cell r="BM140">
            <v>72145</v>
          </cell>
          <cell r="BN140">
            <v>72145</v>
          </cell>
        </row>
        <row r="141">
          <cell r="BF141">
            <v>121197</v>
          </cell>
          <cell r="BG141">
            <v>121197</v>
          </cell>
          <cell r="BH141">
            <v>121197</v>
          </cell>
          <cell r="BI141">
            <v>0</v>
          </cell>
          <cell r="BK141">
            <v>121197</v>
          </cell>
          <cell r="BL141">
            <v>121197</v>
          </cell>
          <cell r="BM141">
            <v>121197</v>
          </cell>
          <cell r="BN141">
            <v>121197</v>
          </cell>
        </row>
        <row r="142">
          <cell r="BF142">
            <v>43276</v>
          </cell>
          <cell r="BG142">
            <v>43276</v>
          </cell>
          <cell r="BH142">
            <v>43276</v>
          </cell>
          <cell r="BI142">
            <v>0</v>
          </cell>
          <cell r="BK142">
            <v>43276</v>
          </cell>
          <cell r="BL142">
            <v>43276</v>
          </cell>
          <cell r="BM142">
            <v>43276</v>
          </cell>
          <cell r="BN142">
            <v>43276</v>
          </cell>
        </row>
        <row r="143">
          <cell r="BF143">
            <v>408908</v>
          </cell>
          <cell r="BG143">
            <v>408908</v>
          </cell>
          <cell r="BH143">
            <v>408908</v>
          </cell>
          <cell r="BI143">
            <v>0</v>
          </cell>
          <cell r="BK143">
            <v>408908</v>
          </cell>
          <cell r="BL143">
            <v>408908</v>
          </cell>
          <cell r="BM143">
            <v>408908</v>
          </cell>
          <cell r="BN143">
            <v>408908</v>
          </cell>
        </row>
        <row r="144">
          <cell r="BF144">
            <v>227463</v>
          </cell>
          <cell r="BG144">
            <v>227463</v>
          </cell>
          <cell r="BH144">
            <v>227463</v>
          </cell>
          <cell r="BI144">
            <v>0</v>
          </cell>
          <cell r="BK144">
            <v>227463</v>
          </cell>
          <cell r="BL144">
            <v>227463</v>
          </cell>
          <cell r="BM144">
            <v>227463</v>
          </cell>
          <cell r="BN144">
            <v>227463</v>
          </cell>
        </row>
        <row r="145">
          <cell r="BF145">
            <v>85552</v>
          </cell>
          <cell r="BG145">
            <v>85552</v>
          </cell>
          <cell r="BH145">
            <v>85552</v>
          </cell>
          <cell r="BI145">
            <v>0</v>
          </cell>
          <cell r="BK145">
            <v>85552</v>
          </cell>
          <cell r="BL145">
            <v>85552</v>
          </cell>
          <cell r="BM145">
            <v>85552</v>
          </cell>
          <cell r="BN145">
            <v>85552</v>
          </cell>
        </row>
        <row r="146">
          <cell r="BF146">
            <v>125448</v>
          </cell>
          <cell r="BG146">
            <v>125448</v>
          </cell>
          <cell r="BH146">
            <v>125448</v>
          </cell>
          <cell r="BI146">
            <v>0</v>
          </cell>
          <cell r="BK146">
            <v>125448</v>
          </cell>
          <cell r="BL146">
            <v>125448</v>
          </cell>
          <cell r="BM146">
            <v>125448</v>
          </cell>
          <cell r="BN146">
            <v>125448</v>
          </cell>
        </row>
        <row r="147">
          <cell r="BF147">
            <v>110000</v>
          </cell>
          <cell r="BG147">
            <v>110000</v>
          </cell>
          <cell r="BH147">
            <v>110000</v>
          </cell>
          <cell r="BI147">
            <v>0</v>
          </cell>
          <cell r="BK147">
            <v>110000</v>
          </cell>
          <cell r="BL147">
            <v>110000</v>
          </cell>
          <cell r="BM147">
            <v>110000</v>
          </cell>
          <cell r="BN147">
            <v>110000</v>
          </cell>
        </row>
        <row r="148">
          <cell r="BF148">
            <v>168084</v>
          </cell>
          <cell r="BG148">
            <v>168084</v>
          </cell>
          <cell r="BH148">
            <v>168084</v>
          </cell>
          <cell r="BI148">
            <v>0</v>
          </cell>
          <cell r="BK148">
            <v>168084</v>
          </cell>
          <cell r="BL148">
            <v>168084</v>
          </cell>
          <cell r="BM148">
            <v>168084</v>
          </cell>
          <cell r="BN148">
            <v>168084</v>
          </cell>
        </row>
        <row r="149">
          <cell r="BF149">
            <v>118101</v>
          </cell>
          <cell r="BG149">
            <v>118101</v>
          </cell>
          <cell r="BH149">
            <v>118101</v>
          </cell>
          <cell r="BI149">
            <v>0</v>
          </cell>
          <cell r="BK149">
            <v>118101</v>
          </cell>
          <cell r="BL149">
            <v>118101</v>
          </cell>
          <cell r="BM149">
            <v>118101</v>
          </cell>
          <cell r="BN149">
            <v>118101</v>
          </cell>
        </row>
        <row r="150">
          <cell r="BF150">
            <v>38504</v>
          </cell>
          <cell r="BG150">
            <v>38504</v>
          </cell>
          <cell r="BH150">
            <v>38504</v>
          </cell>
          <cell r="BI150">
            <v>0</v>
          </cell>
          <cell r="BK150">
            <v>38504</v>
          </cell>
          <cell r="BL150">
            <v>38504</v>
          </cell>
          <cell r="BM150">
            <v>38504</v>
          </cell>
          <cell r="BN150">
            <v>38504</v>
          </cell>
        </row>
        <row r="151">
          <cell r="BF151">
            <v>186678</v>
          </cell>
          <cell r="BG151">
            <v>186678</v>
          </cell>
          <cell r="BH151">
            <v>186678</v>
          </cell>
          <cell r="BI151">
            <v>0</v>
          </cell>
          <cell r="BK151">
            <v>186678</v>
          </cell>
          <cell r="BL151">
            <v>186678</v>
          </cell>
          <cell r="BM151">
            <v>186678</v>
          </cell>
          <cell r="BN151">
            <v>186678</v>
          </cell>
        </row>
        <row r="152">
          <cell r="BF152">
            <v>97877</v>
          </cell>
          <cell r="BG152">
            <v>97877</v>
          </cell>
          <cell r="BH152">
            <v>97877</v>
          </cell>
          <cell r="BI152">
            <v>0</v>
          </cell>
          <cell r="BK152">
            <v>97877</v>
          </cell>
          <cell r="BL152">
            <v>97877</v>
          </cell>
          <cell r="BM152">
            <v>97877</v>
          </cell>
          <cell r="BN152">
            <v>97877</v>
          </cell>
        </row>
        <row r="153">
          <cell r="BF153">
            <v>92527</v>
          </cell>
          <cell r="BG153">
            <v>92527</v>
          </cell>
          <cell r="BH153">
            <v>92527</v>
          </cell>
          <cell r="BI153">
            <v>0</v>
          </cell>
          <cell r="BK153">
            <v>92527</v>
          </cell>
          <cell r="BL153">
            <v>92527</v>
          </cell>
          <cell r="BM153">
            <v>92527</v>
          </cell>
          <cell r="BN153">
            <v>92527</v>
          </cell>
        </row>
        <row r="154">
          <cell r="BF154">
            <v>161482</v>
          </cell>
          <cell r="BG154">
            <v>161482</v>
          </cell>
          <cell r="BH154">
            <v>161482</v>
          </cell>
          <cell r="BI154">
            <v>0</v>
          </cell>
          <cell r="BK154">
            <v>161482</v>
          </cell>
          <cell r="BL154">
            <v>161482</v>
          </cell>
          <cell r="BM154">
            <v>161482</v>
          </cell>
          <cell r="BN154">
            <v>161482</v>
          </cell>
        </row>
        <row r="155">
          <cell r="BF155">
            <v>132851</v>
          </cell>
          <cell r="BG155">
            <v>132851</v>
          </cell>
          <cell r="BH155">
            <v>132851</v>
          </cell>
          <cell r="BI155">
            <v>0</v>
          </cell>
          <cell r="BK155">
            <v>132851</v>
          </cell>
          <cell r="BL155">
            <v>132851</v>
          </cell>
          <cell r="BM155">
            <v>132851</v>
          </cell>
          <cell r="BN155">
            <v>132851</v>
          </cell>
        </row>
        <row r="156">
          <cell r="BF156">
            <v>374460</v>
          </cell>
          <cell r="BG156">
            <v>374460</v>
          </cell>
          <cell r="BH156">
            <v>374460</v>
          </cell>
          <cell r="BI156">
            <v>0</v>
          </cell>
          <cell r="BK156">
            <v>374460</v>
          </cell>
          <cell r="BL156">
            <v>374460</v>
          </cell>
          <cell r="BM156">
            <v>374460</v>
          </cell>
          <cell r="BN156">
            <v>374460</v>
          </cell>
        </row>
        <row r="157">
          <cell r="BF157">
            <v>475104</v>
          </cell>
          <cell r="BG157">
            <v>475104</v>
          </cell>
          <cell r="BH157">
            <v>475104</v>
          </cell>
          <cell r="BI157">
            <v>0</v>
          </cell>
          <cell r="BK157">
            <v>475104</v>
          </cell>
          <cell r="BL157">
            <v>475104</v>
          </cell>
          <cell r="BM157">
            <v>475104</v>
          </cell>
          <cell r="BN157">
            <v>475104</v>
          </cell>
        </row>
        <row r="158"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</row>
        <row r="159"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</row>
        <row r="160">
          <cell r="BF160">
            <v>170000</v>
          </cell>
          <cell r="BG160">
            <v>170000</v>
          </cell>
          <cell r="BH160">
            <v>170000</v>
          </cell>
          <cell r="BI160">
            <v>0</v>
          </cell>
          <cell r="BK160">
            <v>170000</v>
          </cell>
          <cell r="BL160">
            <v>170000</v>
          </cell>
          <cell r="BM160">
            <v>170000</v>
          </cell>
          <cell r="BN160">
            <v>170000</v>
          </cell>
        </row>
        <row r="161">
          <cell r="BF161">
            <v>214655</v>
          </cell>
          <cell r="BG161">
            <v>214655</v>
          </cell>
          <cell r="BH161">
            <v>214655</v>
          </cell>
          <cell r="BI161">
            <v>0</v>
          </cell>
          <cell r="BK161">
            <v>214655</v>
          </cell>
          <cell r="BL161">
            <v>214655</v>
          </cell>
          <cell r="BM161">
            <v>214655</v>
          </cell>
          <cell r="BN161">
            <v>214655</v>
          </cell>
        </row>
        <row r="162">
          <cell r="BF162">
            <v>165690</v>
          </cell>
          <cell r="BG162">
            <v>165690</v>
          </cell>
          <cell r="BH162">
            <v>165690</v>
          </cell>
          <cell r="BI162">
            <v>0</v>
          </cell>
          <cell r="BK162">
            <v>165690</v>
          </cell>
          <cell r="BL162">
            <v>165690</v>
          </cell>
          <cell r="BM162">
            <v>165690</v>
          </cell>
          <cell r="BN162">
            <v>165690</v>
          </cell>
        </row>
        <row r="163">
          <cell r="BF163">
            <v>294415</v>
          </cell>
          <cell r="BG163">
            <v>294415</v>
          </cell>
          <cell r="BH163">
            <v>294415</v>
          </cell>
          <cell r="BI163">
            <v>0</v>
          </cell>
          <cell r="BK163">
            <v>294415</v>
          </cell>
          <cell r="BL163">
            <v>294415</v>
          </cell>
          <cell r="BM163">
            <v>294415</v>
          </cell>
          <cell r="BN163">
            <v>294415</v>
          </cell>
        </row>
        <row r="164">
          <cell r="BF164">
            <v>314590</v>
          </cell>
          <cell r="BG164">
            <v>314590</v>
          </cell>
          <cell r="BH164">
            <v>314590</v>
          </cell>
          <cell r="BI164">
            <v>0</v>
          </cell>
          <cell r="BK164">
            <v>314590</v>
          </cell>
          <cell r="BL164">
            <v>314590</v>
          </cell>
          <cell r="BM164">
            <v>314590</v>
          </cell>
          <cell r="BN164">
            <v>314590</v>
          </cell>
        </row>
        <row r="165">
          <cell r="BF165">
            <v>109029</v>
          </cell>
          <cell r="BG165">
            <v>109029</v>
          </cell>
          <cell r="BH165">
            <v>109029</v>
          </cell>
          <cell r="BI165">
            <v>0</v>
          </cell>
          <cell r="BK165">
            <v>109029</v>
          </cell>
          <cell r="BL165">
            <v>109029</v>
          </cell>
          <cell r="BM165">
            <v>109029</v>
          </cell>
          <cell r="BN165">
            <v>109029</v>
          </cell>
        </row>
        <row r="166">
          <cell r="BF166">
            <v>150000</v>
          </cell>
          <cell r="BG166">
            <v>150000</v>
          </cell>
          <cell r="BH166">
            <v>150000</v>
          </cell>
          <cell r="BI166">
            <v>0</v>
          </cell>
          <cell r="BK166">
            <v>150000</v>
          </cell>
          <cell r="BL166">
            <v>150000</v>
          </cell>
          <cell r="BM166">
            <v>150000</v>
          </cell>
          <cell r="BN166">
            <v>150000</v>
          </cell>
        </row>
        <row r="167">
          <cell r="BF167">
            <v>69185</v>
          </cell>
          <cell r="BG167">
            <v>69185</v>
          </cell>
          <cell r="BH167">
            <v>69185</v>
          </cell>
          <cell r="BI167">
            <v>0</v>
          </cell>
          <cell r="BK167">
            <v>69185</v>
          </cell>
          <cell r="BL167">
            <v>69185</v>
          </cell>
          <cell r="BM167">
            <v>69185</v>
          </cell>
          <cell r="BN167">
            <v>69185</v>
          </cell>
        </row>
        <row r="168">
          <cell r="BF168">
            <v>70118</v>
          </cell>
          <cell r="BG168">
            <v>70118</v>
          </cell>
          <cell r="BH168">
            <v>70118</v>
          </cell>
          <cell r="BI168">
            <v>0</v>
          </cell>
          <cell r="BK168">
            <v>70118</v>
          </cell>
          <cell r="BL168">
            <v>70118</v>
          </cell>
          <cell r="BM168">
            <v>70118</v>
          </cell>
          <cell r="BN168">
            <v>70118</v>
          </cell>
        </row>
        <row r="169">
          <cell r="BF169">
            <v>123980</v>
          </cell>
          <cell r="BG169">
            <v>123980</v>
          </cell>
          <cell r="BH169">
            <v>123980</v>
          </cell>
          <cell r="BI169">
            <v>0</v>
          </cell>
          <cell r="BK169">
            <v>123980</v>
          </cell>
          <cell r="BL169">
            <v>123980</v>
          </cell>
          <cell r="BM169">
            <v>123980</v>
          </cell>
          <cell r="BN169">
            <v>123980</v>
          </cell>
        </row>
        <row r="170">
          <cell r="BF170">
            <v>170800</v>
          </cell>
          <cell r="BG170">
            <v>170800</v>
          </cell>
          <cell r="BH170">
            <v>170800</v>
          </cell>
          <cell r="BI170">
            <v>0</v>
          </cell>
          <cell r="BK170">
            <v>170800</v>
          </cell>
          <cell r="BL170">
            <v>170800</v>
          </cell>
          <cell r="BM170">
            <v>170800</v>
          </cell>
          <cell r="BN170">
            <v>170800</v>
          </cell>
        </row>
        <row r="171">
          <cell r="BF171">
            <v>158400</v>
          </cell>
          <cell r="BG171">
            <v>158400</v>
          </cell>
          <cell r="BH171">
            <v>158400</v>
          </cell>
          <cell r="BI171">
            <v>0</v>
          </cell>
          <cell r="BK171">
            <v>158400</v>
          </cell>
          <cell r="BL171">
            <v>158400</v>
          </cell>
          <cell r="BM171">
            <v>158400</v>
          </cell>
          <cell r="BN171">
            <v>158400</v>
          </cell>
        </row>
        <row r="172">
          <cell r="BF172">
            <v>40460</v>
          </cell>
          <cell r="BG172">
            <v>40460</v>
          </cell>
          <cell r="BH172">
            <v>40460</v>
          </cell>
          <cell r="BI172">
            <v>0</v>
          </cell>
          <cell r="BK172">
            <v>40460</v>
          </cell>
          <cell r="BL172">
            <v>40460</v>
          </cell>
          <cell r="BM172">
            <v>40460</v>
          </cell>
          <cell r="BN172">
            <v>40460</v>
          </cell>
        </row>
        <row r="173">
          <cell r="BF173">
            <v>144000</v>
          </cell>
          <cell r="BG173">
            <v>144000</v>
          </cell>
          <cell r="BH173">
            <v>144000</v>
          </cell>
          <cell r="BI173">
            <v>0</v>
          </cell>
          <cell r="BK173">
            <v>144000</v>
          </cell>
          <cell r="BL173">
            <v>144000</v>
          </cell>
          <cell r="BM173">
            <v>144000</v>
          </cell>
          <cell r="BN173">
            <v>144000</v>
          </cell>
        </row>
        <row r="174">
          <cell r="BF174">
            <v>158400</v>
          </cell>
          <cell r="BG174">
            <v>158400</v>
          </cell>
          <cell r="BH174">
            <v>158400</v>
          </cell>
          <cell r="BI174">
            <v>0</v>
          </cell>
          <cell r="BK174">
            <v>158400</v>
          </cell>
          <cell r="BL174">
            <v>158400</v>
          </cell>
          <cell r="BM174">
            <v>158400</v>
          </cell>
          <cell r="BN174">
            <v>158400</v>
          </cell>
        </row>
        <row r="175"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</row>
        <row r="176">
          <cell r="BF176">
            <v>300117</v>
          </cell>
          <cell r="BG176">
            <v>300117</v>
          </cell>
          <cell r="BH176">
            <v>300117</v>
          </cell>
          <cell r="BI176">
            <v>0</v>
          </cell>
          <cell r="BK176">
            <v>300117</v>
          </cell>
          <cell r="BL176">
            <v>300117</v>
          </cell>
          <cell r="BM176">
            <v>300117</v>
          </cell>
          <cell r="BN176">
            <v>300117</v>
          </cell>
        </row>
        <row r="177">
          <cell r="BF177">
            <v>94325</v>
          </cell>
          <cell r="BG177">
            <v>94325</v>
          </cell>
          <cell r="BH177">
            <v>94325</v>
          </cell>
          <cell r="BI177">
            <v>0</v>
          </cell>
          <cell r="BK177">
            <v>94325</v>
          </cell>
          <cell r="BL177">
            <v>94325</v>
          </cell>
          <cell r="BM177">
            <v>94325</v>
          </cell>
          <cell r="BN177">
            <v>94325</v>
          </cell>
        </row>
        <row r="178">
          <cell r="BF178">
            <v>155166</v>
          </cell>
          <cell r="BG178">
            <v>155166</v>
          </cell>
          <cell r="BH178">
            <v>155166</v>
          </cell>
          <cell r="BI178">
            <v>0</v>
          </cell>
          <cell r="BK178">
            <v>155166</v>
          </cell>
          <cell r="BL178">
            <v>155166</v>
          </cell>
          <cell r="BM178">
            <v>155166</v>
          </cell>
          <cell r="BN178">
            <v>155166</v>
          </cell>
        </row>
        <row r="179">
          <cell r="BF179">
            <v>224620</v>
          </cell>
          <cell r="BG179">
            <v>224620</v>
          </cell>
          <cell r="BH179">
            <v>224620</v>
          </cell>
          <cell r="BI179">
            <v>0</v>
          </cell>
          <cell r="BK179">
            <v>224620</v>
          </cell>
          <cell r="BL179">
            <v>224620</v>
          </cell>
          <cell r="BM179">
            <v>224620</v>
          </cell>
          <cell r="BN179">
            <v>224620</v>
          </cell>
        </row>
        <row r="180">
          <cell r="BF180">
            <v>267010</v>
          </cell>
          <cell r="BG180">
            <v>267010</v>
          </cell>
          <cell r="BH180">
            <v>267010</v>
          </cell>
          <cell r="BI180">
            <v>0</v>
          </cell>
          <cell r="BK180">
            <v>267010</v>
          </cell>
          <cell r="BL180">
            <v>267010</v>
          </cell>
          <cell r="BM180">
            <v>267010</v>
          </cell>
          <cell r="BN180">
            <v>267010</v>
          </cell>
        </row>
        <row r="181">
          <cell r="BF181">
            <v>75700</v>
          </cell>
          <cell r="BG181">
            <v>75700</v>
          </cell>
          <cell r="BH181">
            <v>75700</v>
          </cell>
          <cell r="BI181">
            <v>0</v>
          </cell>
          <cell r="BK181">
            <v>75700</v>
          </cell>
          <cell r="BL181">
            <v>75700</v>
          </cell>
          <cell r="BM181">
            <v>75700</v>
          </cell>
          <cell r="BN181">
            <v>75700</v>
          </cell>
        </row>
        <row r="182">
          <cell r="BF182">
            <v>402652</v>
          </cell>
          <cell r="BG182">
            <v>402652</v>
          </cell>
          <cell r="BH182">
            <v>402652</v>
          </cell>
          <cell r="BI182">
            <v>0</v>
          </cell>
          <cell r="BK182">
            <v>402652</v>
          </cell>
          <cell r="BL182">
            <v>402652</v>
          </cell>
          <cell r="BM182">
            <v>402652</v>
          </cell>
          <cell r="BN182">
            <v>402652</v>
          </cell>
        </row>
        <row r="183">
          <cell r="BF183">
            <v>120000</v>
          </cell>
          <cell r="BG183">
            <v>120000</v>
          </cell>
          <cell r="BH183">
            <v>120000</v>
          </cell>
          <cell r="BI183">
            <v>0</v>
          </cell>
          <cell r="BK183">
            <v>120000</v>
          </cell>
          <cell r="BL183">
            <v>120000</v>
          </cell>
          <cell r="BM183">
            <v>120000</v>
          </cell>
          <cell r="BN183">
            <v>120000</v>
          </cell>
        </row>
        <row r="184">
          <cell r="BF184">
            <v>61488</v>
          </cell>
          <cell r="BG184">
            <v>61488</v>
          </cell>
          <cell r="BH184">
            <v>61488</v>
          </cell>
          <cell r="BI184">
            <v>0</v>
          </cell>
          <cell r="BK184">
            <v>61488</v>
          </cell>
          <cell r="BL184">
            <v>61488</v>
          </cell>
          <cell r="BM184">
            <v>61488</v>
          </cell>
          <cell r="BN184">
            <v>61488</v>
          </cell>
        </row>
        <row r="185">
          <cell r="BF185">
            <v>255000</v>
          </cell>
          <cell r="BG185">
            <v>255000</v>
          </cell>
          <cell r="BH185">
            <v>255000</v>
          </cell>
          <cell r="BI185">
            <v>0</v>
          </cell>
          <cell r="BK185">
            <v>255000</v>
          </cell>
          <cell r="BL185">
            <v>255000</v>
          </cell>
          <cell r="BM185">
            <v>255000</v>
          </cell>
          <cell r="BN185">
            <v>255000</v>
          </cell>
        </row>
        <row r="186">
          <cell r="BF186">
            <v>70070</v>
          </cell>
          <cell r="BG186">
            <v>70070</v>
          </cell>
          <cell r="BH186">
            <v>70070</v>
          </cell>
          <cell r="BI186">
            <v>0</v>
          </cell>
          <cell r="BK186">
            <v>70070</v>
          </cell>
          <cell r="BL186">
            <v>70070</v>
          </cell>
          <cell r="BM186">
            <v>70070</v>
          </cell>
          <cell r="BN186">
            <v>70070</v>
          </cell>
        </row>
        <row r="187">
          <cell r="BF187">
            <v>161000</v>
          </cell>
          <cell r="BG187">
            <v>161000</v>
          </cell>
          <cell r="BH187">
            <v>161000</v>
          </cell>
          <cell r="BI187">
            <v>0</v>
          </cell>
          <cell r="BK187">
            <v>161000</v>
          </cell>
          <cell r="BL187">
            <v>161000</v>
          </cell>
          <cell r="BM187">
            <v>161000</v>
          </cell>
          <cell r="BN187">
            <v>161000</v>
          </cell>
        </row>
        <row r="188">
          <cell r="BF188">
            <v>230550</v>
          </cell>
          <cell r="BG188">
            <v>230550</v>
          </cell>
          <cell r="BH188">
            <v>230550</v>
          </cell>
          <cell r="BI188">
            <v>0</v>
          </cell>
          <cell r="BK188">
            <v>230550</v>
          </cell>
          <cell r="BL188">
            <v>230550</v>
          </cell>
          <cell r="BM188">
            <v>230550</v>
          </cell>
          <cell r="BN188">
            <v>230550</v>
          </cell>
        </row>
        <row r="189">
          <cell r="BF189">
            <v>162500</v>
          </cell>
          <cell r="BG189">
            <v>162500</v>
          </cell>
          <cell r="BH189">
            <v>162500</v>
          </cell>
          <cell r="BI189">
            <v>0</v>
          </cell>
          <cell r="BK189">
            <v>162500</v>
          </cell>
          <cell r="BL189">
            <v>162500</v>
          </cell>
          <cell r="BM189">
            <v>162500</v>
          </cell>
          <cell r="BN189">
            <v>162500</v>
          </cell>
        </row>
        <row r="190">
          <cell r="BF190">
            <v>263500</v>
          </cell>
          <cell r="BG190">
            <v>263500</v>
          </cell>
          <cell r="BH190">
            <v>263500</v>
          </cell>
          <cell r="BI190">
            <v>0</v>
          </cell>
          <cell r="BK190">
            <v>263500</v>
          </cell>
          <cell r="BL190">
            <v>263500</v>
          </cell>
          <cell r="BM190">
            <v>263500</v>
          </cell>
          <cell r="BN190">
            <v>263500</v>
          </cell>
        </row>
        <row r="191">
          <cell r="BF191">
            <v>265448</v>
          </cell>
          <cell r="BG191">
            <v>265448</v>
          </cell>
          <cell r="BH191">
            <v>265448</v>
          </cell>
          <cell r="BI191">
            <v>0</v>
          </cell>
          <cell r="BK191">
            <v>265448</v>
          </cell>
          <cell r="BL191">
            <v>265448</v>
          </cell>
          <cell r="BM191">
            <v>265448</v>
          </cell>
          <cell r="BN191">
            <v>265448</v>
          </cell>
        </row>
        <row r="192">
          <cell r="BF192">
            <v>79680</v>
          </cell>
          <cell r="BG192">
            <v>79680</v>
          </cell>
          <cell r="BH192">
            <v>79680</v>
          </cell>
          <cell r="BI192">
            <v>0</v>
          </cell>
          <cell r="BK192">
            <v>79680</v>
          </cell>
          <cell r="BL192">
            <v>79680</v>
          </cell>
          <cell r="BM192">
            <v>79680</v>
          </cell>
          <cell r="BN192">
            <v>79680</v>
          </cell>
        </row>
        <row r="193">
          <cell r="BF193">
            <v>81600</v>
          </cell>
          <cell r="BG193">
            <v>81600</v>
          </cell>
          <cell r="BH193">
            <v>81600</v>
          </cell>
          <cell r="BI193">
            <v>0</v>
          </cell>
          <cell r="BK193">
            <v>81600</v>
          </cell>
          <cell r="BL193">
            <v>81600</v>
          </cell>
          <cell r="BM193">
            <v>81600</v>
          </cell>
          <cell r="BN193">
            <v>81600</v>
          </cell>
        </row>
        <row r="194">
          <cell r="BF194">
            <v>307207</v>
          </cell>
          <cell r="BG194">
            <v>307207</v>
          </cell>
          <cell r="BH194">
            <v>307207</v>
          </cell>
          <cell r="BI194">
            <v>0</v>
          </cell>
          <cell r="BK194">
            <v>307207</v>
          </cell>
          <cell r="BL194">
            <v>307207</v>
          </cell>
          <cell r="BM194">
            <v>307207</v>
          </cell>
          <cell r="BN194">
            <v>307207</v>
          </cell>
        </row>
        <row r="195">
          <cell r="BF195">
            <v>46000</v>
          </cell>
          <cell r="BG195">
            <v>46000</v>
          </cell>
          <cell r="BH195">
            <v>46000</v>
          </cell>
          <cell r="BI195">
            <v>0</v>
          </cell>
          <cell r="BK195">
            <v>46000</v>
          </cell>
          <cell r="BL195">
            <v>46000</v>
          </cell>
          <cell r="BM195">
            <v>46000</v>
          </cell>
          <cell r="BN195">
            <v>46000</v>
          </cell>
        </row>
        <row r="196">
          <cell r="BF196">
            <v>28310</v>
          </cell>
          <cell r="BG196">
            <v>28310</v>
          </cell>
          <cell r="BH196">
            <v>28310</v>
          </cell>
          <cell r="BI196">
            <v>0</v>
          </cell>
          <cell r="BK196">
            <v>28310</v>
          </cell>
          <cell r="BL196">
            <v>28310</v>
          </cell>
          <cell r="BM196">
            <v>28310</v>
          </cell>
          <cell r="BN196">
            <v>28310</v>
          </cell>
        </row>
        <row r="197">
          <cell r="BF197">
            <v>134495</v>
          </cell>
          <cell r="BG197">
            <v>134495</v>
          </cell>
          <cell r="BH197">
            <v>134495</v>
          </cell>
          <cell r="BI197">
            <v>0</v>
          </cell>
          <cell r="BK197">
            <v>134495</v>
          </cell>
          <cell r="BL197">
            <v>134495</v>
          </cell>
          <cell r="BM197">
            <v>134495</v>
          </cell>
          <cell r="BN197">
            <v>134495</v>
          </cell>
        </row>
        <row r="198">
          <cell r="BF198">
            <v>51342</v>
          </cell>
          <cell r="BG198">
            <v>51342</v>
          </cell>
          <cell r="BH198">
            <v>51342</v>
          </cell>
          <cell r="BI198">
            <v>0</v>
          </cell>
          <cell r="BK198">
            <v>51342</v>
          </cell>
          <cell r="BL198">
            <v>51342</v>
          </cell>
          <cell r="BM198">
            <v>51342</v>
          </cell>
          <cell r="BN198">
            <v>51342</v>
          </cell>
        </row>
        <row r="199">
          <cell r="BF199">
            <v>51534</v>
          </cell>
          <cell r="BG199">
            <v>51534</v>
          </cell>
          <cell r="BH199">
            <v>51534</v>
          </cell>
          <cell r="BI199">
            <v>0</v>
          </cell>
          <cell r="BK199">
            <v>51534</v>
          </cell>
          <cell r="BL199">
            <v>51534</v>
          </cell>
          <cell r="BM199">
            <v>51534</v>
          </cell>
          <cell r="BN199">
            <v>51534</v>
          </cell>
        </row>
        <row r="200">
          <cell r="BF200">
            <v>60000</v>
          </cell>
          <cell r="BG200">
            <v>60000</v>
          </cell>
          <cell r="BH200">
            <v>60000</v>
          </cell>
          <cell r="BI200">
            <v>0</v>
          </cell>
          <cell r="BK200">
            <v>60000</v>
          </cell>
          <cell r="BL200">
            <v>60000</v>
          </cell>
          <cell r="BM200">
            <v>60000</v>
          </cell>
          <cell r="BN200">
            <v>60000</v>
          </cell>
        </row>
        <row r="201">
          <cell r="BF201">
            <v>33996</v>
          </cell>
          <cell r="BG201">
            <v>33996</v>
          </cell>
          <cell r="BH201">
            <v>33996</v>
          </cell>
          <cell r="BI201">
            <v>0</v>
          </cell>
          <cell r="BK201">
            <v>33996</v>
          </cell>
          <cell r="BL201">
            <v>33996</v>
          </cell>
          <cell r="BM201">
            <v>33996</v>
          </cell>
          <cell r="BN201">
            <v>33996</v>
          </cell>
        </row>
        <row r="202">
          <cell r="BF202">
            <v>17555</v>
          </cell>
          <cell r="BG202">
            <v>17555</v>
          </cell>
          <cell r="BH202">
            <v>17555</v>
          </cell>
          <cell r="BI202">
            <v>0</v>
          </cell>
          <cell r="BK202">
            <v>17555</v>
          </cell>
          <cell r="BL202">
            <v>17555</v>
          </cell>
          <cell r="BM202">
            <v>17555</v>
          </cell>
          <cell r="BN202">
            <v>17555</v>
          </cell>
        </row>
        <row r="203">
          <cell r="BF203">
            <v>33996</v>
          </cell>
          <cell r="BG203">
            <v>33996</v>
          </cell>
          <cell r="BH203">
            <v>33996</v>
          </cell>
          <cell r="BI203">
            <v>0</v>
          </cell>
          <cell r="BK203">
            <v>33996</v>
          </cell>
          <cell r="BL203">
            <v>33996</v>
          </cell>
          <cell r="BM203">
            <v>33996</v>
          </cell>
          <cell r="BN203">
            <v>33996</v>
          </cell>
        </row>
        <row r="204">
          <cell r="BF204">
            <v>17555</v>
          </cell>
          <cell r="BG204">
            <v>17555</v>
          </cell>
          <cell r="BH204">
            <v>17555</v>
          </cell>
          <cell r="BI204">
            <v>0</v>
          </cell>
          <cell r="BK204">
            <v>17555</v>
          </cell>
          <cell r="BL204">
            <v>17555</v>
          </cell>
          <cell r="BM204">
            <v>17555</v>
          </cell>
          <cell r="BN204">
            <v>17555</v>
          </cell>
        </row>
        <row r="205">
          <cell r="BF205">
            <v>38250</v>
          </cell>
          <cell r="BG205">
            <v>38250</v>
          </cell>
          <cell r="BH205">
            <v>38250</v>
          </cell>
          <cell r="BI205">
            <v>0</v>
          </cell>
          <cell r="BK205">
            <v>38250</v>
          </cell>
          <cell r="BL205">
            <v>38250</v>
          </cell>
          <cell r="BM205">
            <v>38250</v>
          </cell>
          <cell r="BN205">
            <v>38250</v>
          </cell>
        </row>
        <row r="206">
          <cell r="BF206">
            <v>57840</v>
          </cell>
          <cell r="BG206">
            <v>57840</v>
          </cell>
          <cell r="BH206">
            <v>57840</v>
          </cell>
          <cell r="BI206">
            <v>0</v>
          </cell>
          <cell r="BK206">
            <v>57840</v>
          </cell>
          <cell r="BL206">
            <v>57840</v>
          </cell>
          <cell r="BM206">
            <v>57840</v>
          </cell>
          <cell r="BN206">
            <v>57840</v>
          </cell>
        </row>
        <row r="207">
          <cell r="BF207">
            <v>153000</v>
          </cell>
          <cell r="BG207">
            <v>153000</v>
          </cell>
          <cell r="BH207">
            <v>153000</v>
          </cell>
          <cell r="BI207">
            <v>0</v>
          </cell>
          <cell r="BK207">
            <v>153000</v>
          </cell>
          <cell r="BL207">
            <v>153000</v>
          </cell>
          <cell r="BM207">
            <v>153000</v>
          </cell>
          <cell r="BN207">
            <v>153000</v>
          </cell>
        </row>
        <row r="208">
          <cell r="BF208">
            <v>96800</v>
          </cell>
          <cell r="BG208">
            <v>96800</v>
          </cell>
          <cell r="BH208">
            <v>96800</v>
          </cell>
          <cell r="BI208">
            <v>0</v>
          </cell>
          <cell r="BK208">
            <v>96800</v>
          </cell>
          <cell r="BL208">
            <v>96800</v>
          </cell>
          <cell r="BM208">
            <v>96800</v>
          </cell>
          <cell r="BN208">
            <v>96800</v>
          </cell>
        </row>
        <row r="209">
          <cell r="BF209">
            <v>76802</v>
          </cell>
          <cell r="BG209">
            <v>76802</v>
          </cell>
          <cell r="BH209">
            <v>76802</v>
          </cell>
          <cell r="BI209">
            <v>0</v>
          </cell>
          <cell r="BK209">
            <v>76802</v>
          </cell>
          <cell r="BL209">
            <v>76802</v>
          </cell>
          <cell r="BM209">
            <v>76802</v>
          </cell>
          <cell r="BN209">
            <v>76802</v>
          </cell>
        </row>
        <row r="210">
          <cell r="BF210">
            <v>84588</v>
          </cell>
          <cell r="BG210">
            <v>84588</v>
          </cell>
          <cell r="BH210">
            <v>84588</v>
          </cell>
          <cell r="BI210">
            <v>0</v>
          </cell>
          <cell r="BK210">
            <v>84588</v>
          </cell>
          <cell r="BL210">
            <v>84588</v>
          </cell>
          <cell r="BM210">
            <v>84588</v>
          </cell>
          <cell r="BN210">
            <v>84588</v>
          </cell>
        </row>
        <row r="211">
          <cell r="BF211">
            <v>70200</v>
          </cell>
          <cell r="BG211">
            <v>70200</v>
          </cell>
          <cell r="BH211">
            <v>70200</v>
          </cell>
          <cell r="BI211">
            <v>0</v>
          </cell>
          <cell r="BK211">
            <v>70200</v>
          </cell>
          <cell r="BL211">
            <v>70200</v>
          </cell>
          <cell r="BM211">
            <v>70200</v>
          </cell>
          <cell r="BN211">
            <v>70200</v>
          </cell>
        </row>
        <row r="212">
          <cell r="BF212">
            <v>100000</v>
          </cell>
          <cell r="BG212">
            <v>100000</v>
          </cell>
          <cell r="BH212">
            <v>100000</v>
          </cell>
          <cell r="BI212">
            <v>0</v>
          </cell>
          <cell r="BK212">
            <v>100000</v>
          </cell>
          <cell r="BL212">
            <v>100000</v>
          </cell>
          <cell r="BM212">
            <v>100000</v>
          </cell>
          <cell r="BN212">
            <v>100000</v>
          </cell>
        </row>
        <row r="213">
          <cell r="BF213">
            <v>107700</v>
          </cell>
          <cell r="BG213">
            <v>107700</v>
          </cell>
          <cell r="BH213">
            <v>107700</v>
          </cell>
          <cell r="BI213">
            <v>0</v>
          </cell>
          <cell r="BK213">
            <v>107700</v>
          </cell>
          <cell r="BL213">
            <v>107700</v>
          </cell>
          <cell r="BM213">
            <v>107700</v>
          </cell>
          <cell r="BN213">
            <v>107700</v>
          </cell>
        </row>
        <row r="214">
          <cell r="BF214">
            <v>44840</v>
          </cell>
          <cell r="BG214">
            <v>44840</v>
          </cell>
          <cell r="BH214">
            <v>44840</v>
          </cell>
          <cell r="BI214">
            <v>0</v>
          </cell>
          <cell r="BK214">
            <v>44840</v>
          </cell>
          <cell r="BL214">
            <v>44840</v>
          </cell>
          <cell r="BM214">
            <v>44840</v>
          </cell>
          <cell r="BN214">
            <v>44840</v>
          </cell>
        </row>
        <row r="215">
          <cell r="BF215">
            <v>100276</v>
          </cell>
          <cell r="BG215">
            <v>100276</v>
          </cell>
          <cell r="BH215">
            <v>100276</v>
          </cell>
          <cell r="BI215">
            <v>0</v>
          </cell>
          <cell r="BK215">
            <v>100276</v>
          </cell>
          <cell r="BL215">
            <v>100276</v>
          </cell>
          <cell r="BM215">
            <v>100276</v>
          </cell>
          <cell r="BN215">
            <v>100276</v>
          </cell>
        </row>
        <row r="216">
          <cell r="BF216">
            <v>124500</v>
          </cell>
          <cell r="BG216">
            <v>124500</v>
          </cell>
          <cell r="BH216">
            <v>124500</v>
          </cell>
          <cell r="BI216">
            <v>0</v>
          </cell>
          <cell r="BK216">
            <v>124500</v>
          </cell>
          <cell r="BL216">
            <v>124500</v>
          </cell>
          <cell r="BM216">
            <v>124500</v>
          </cell>
          <cell r="BN216">
            <v>124500</v>
          </cell>
        </row>
        <row r="217">
          <cell r="BF217">
            <v>95760</v>
          </cell>
          <cell r="BG217">
            <v>95760</v>
          </cell>
          <cell r="BH217">
            <v>95760</v>
          </cell>
          <cell r="BI217">
            <v>0</v>
          </cell>
          <cell r="BK217">
            <v>95760</v>
          </cell>
          <cell r="BL217">
            <v>95760</v>
          </cell>
          <cell r="BM217">
            <v>95760</v>
          </cell>
          <cell r="BN217">
            <v>95760</v>
          </cell>
        </row>
        <row r="218">
          <cell r="BF218">
            <v>97900</v>
          </cell>
          <cell r="BG218">
            <v>97900</v>
          </cell>
          <cell r="BH218">
            <v>97900</v>
          </cell>
          <cell r="BI218">
            <v>0</v>
          </cell>
          <cell r="BK218">
            <v>97900</v>
          </cell>
          <cell r="BL218">
            <v>97900</v>
          </cell>
          <cell r="BM218">
            <v>97900</v>
          </cell>
          <cell r="BN218">
            <v>97900</v>
          </cell>
        </row>
        <row r="219">
          <cell r="BF219">
            <v>53109</v>
          </cell>
          <cell r="BG219">
            <v>53109</v>
          </cell>
          <cell r="BH219">
            <v>53109</v>
          </cell>
          <cell r="BI219">
            <v>0</v>
          </cell>
          <cell r="BK219">
            <v>53109</v>
          </cell>
          <cell r="BL219">
            <v>53109</v>
          </cell>
          <cell r="BM219">
            <v>53109</v>
          </cell>
          <cell r="BN219">
            <v>53109</v>
          </cell>
        </row>
        <row r="220">
          <cell r="BF220">
            <v>193600</v>
          </cell>
          <cell r="BG220">
            <v>193600</v>
          </cell>
          <cell r="BH220">
            <v>193600</v>
          </cell>
          <cell r="BI220">
            <v>0</v>
          </cell>
          <cell r="BK220">
            <v>193600</v>
          </cell>
          <cell r="BL220">
            <v>193600</v>
          </cell>
          <cell r="BM220">
            <v>193600</v>
          </cell>
          <cell r="BN220">
            <v>193600</v>
          </cell>
        </row>
        <row r="221">
          <cell r="BF221">
            <v>321750</v>
          </cell>
          <cell r="BG221">
            <v>321750</v>
          </cell>
          <cell r="BH221">
            <v>321750</v>
          </cell>
          <cell r="BI221">
            <v>0</v>
          </cell>
          <cell r="BK221">
            <v>321750</v>
          </cell>
          <cell r="BL221">
            <v>321750</v>
          </cell>
          <cell r="BM221">
            <v>321750</v>
          </cell>
          <cell r="BN221">
            <v>321750</v>
          </cell>
        </row>
        <row r="222">
          <cell r="BF222">
            <v>339375</v>
          </cell>
          <cell r="BG222">
            <v>339375</v>
          </cell>
          <cell r="BH222">
            <v>339375</v>
          </cell>
          <cell r="BI222">
            <v>0</v>
          </cell>
          <cell r="BK222">
            <v>339375</v>
          </cell>
          <cell r="BL222">
            <v>339375</v>
          </cell>
          <cell r="BM222">
            <v>339375</v>
          </cell>
          <cell r="BN222">
            <v>339375</v>
          </cell>
        </row>
        <row r="223">
          <cell r="BF223">
            <v>396000</v>
          </cell>
          <cell r="BG223">
            <v>396000</v>
          </cell>
          <cell r="BH223">
            <v>396000</v>
          </cell>
          <cell r="BI223">
            <v>0</v>
          </cell>
          <cell r="BK223">
            <v>396000</v>
          </cell>
          <cell r="BL223">
            <v>396000</v>
          </cell>
          <cell r="BM223">
            <v>396000</v>
          </cell>
          <cell r="BN223">
            <v>396000</v>
          </cell>
        </row>
        <row r="224">
          <cell r="BF224">
            <v>407562</v>
          </cell>
          <cell r="BG224">
            <v>407562</v>
          </cell>
          <cell r="BH224">
            <v>407562</v>
          </cell>
          <cell r="BI224">
            <v>0</v>
          </cell>
          <cell r="BK224">
            <v>407562</v>
          </cell>
          <cell r="BL224">
            <v>407562</v>
          </cell>
          <cell r="BM224">
            <v>407562</v>
          </cell>
          <cell r="BN224">
            <v>407562</v>
          </cell>
        </row>
        <row r="225">
          <cell r="BF225">
            <v>274037</v>
          </cell>
          <cell r="BG225">
            <v>274037</v>
          </cell>
          <cell r="BH225">
            <v>274037</v>
          </cell>
          <cell r="BI225">
            <v>0</v>
          </cell>
          <cell r="BK225">
            <v>274037</v>
          </cell>
          <cell r="BL225">
            <v>274037</v>
          </cell>
          <cell r="BM225">
            <v>274037</v>
          </cell>
          <cell r="BN225">
            <v>274037</v>
          </cell>
        </row>
        <row r="226">
          <cell r="BF226">
            <v>121365</v>
          </cell>
          <cell r="BG226">
            <v>121365</v>
          </cell>
          <cell r="BH226">
            <v>121365</v>
          </cell>
          <cell r="BI226">
            <v>0</v>
          </cell>
          <cell r="BK226">
            <v>121365</v>
          </cell>
          <cell r="BL226">
            <v>121365</v>
          </cell>
          <cell r="BM226">
            <v>121365</v>
          </cell>
          <cell r="BN226">
            <v>121365</v>
          </cell>
        </row>
        <row r="227">
          <cell r="BF227">
            <v>121600</v>
          </cell>
          <cell r="BG227">
            <v>121600</v>
          </cell>
          <cell r="BH227">
            <v>121600</v>
          </cell>
          <cell r="BI227">
            <v>0</v>
          </cell>
          <cell r="BK227">
            <v>121600</v>
          </cell>
          <cell r="BL227">
            <v>121600</v>
          </cell>
          <cell r="BM227">
            <v>121600</v>
          </cell>
          <cell r="BN227">
            <v>121600</v>
          </cell>
        </row>
        <row r="228">
          <cell r="BF228">
            <v>40000</v>
          </cell>
          <cell r="BG228">
            <v>40000</v>
          </cell>
          <cell r="BH228">
            <v>40000</v>
          </cell>
          <cell r="BI228">
            <v>0</v>
          </cell>
          <cell r="BK228">
            <v>40000</v>
          </cell>
          <cell r="BL228">
            <v>40000</v>
          </cell>
          <cell r="BM228">
            <v>40000</v>
          </cell>
          <cell r="BN228">
            <v>40000</v>
          </cell>
        </row>
        <row r="229">
          <cell r="BF229">
            <v>40000</v>
          </cell>
          <cell r="BG229">
            <v>40000</v>
          </cell>
          <cell r="BH229">
            <v>40000</v>
          </cell>
          <cell r="BI229">
            <v>0</v>
          </cell>
          <cell r="BK229">
            <v>40000</v>
          </cell>
          <cell r="BL229">
            <v>40000</v>
          </cell>
          <cell r="BM229">
            <v>40000</v>
          </cell>
          <cell r="BN229">
            <v>40000</v>
          </cell>
        </row>
        <row r="230">
          <cell r="BF230">
            <v>152600</v>
          </cell>
          <cell r="BG230">
            <v>152600</v>
          </cell>
          <cell r="BH230">
            <v>152600</v>
          </cell>
          <cell r="BI230">
            <v>0</v>
          </cell>
          <cell r="BK230">
            <v>152600</v>
          </cell>
          <cell r="BL230">
            <v>152600</v>
          </cell>
          <cell r="BM230">
            <v>152600</v>
          </cell>
          <cell r="BN230">
            <v>152600</v>
          </cell>
        </row>
        <row r="231">
          <cell r="BF231">
            <v>92125</v>
          </cell>
          <cell r="BG231">
            <v>92125</v>
          </cell>
          <cell r="BH231">
            <v>92125</v>
          </cell>
          <cell r="BI231">
            <v>0</v>
          </cell>
          <cell r="BK231">
            <v>92125</v>
          </cell>
          <cell r="BL231">
            <v>92125</v>
          </cell>
          <cell r="BM231">
            <v>92125</v>
          </cell>
          <cell r="BN231">
            <v>92125</v>
          </cell>
        </row>
        <row r="232">
          <cell r="BF232">
            <v>121600</v>
          </cell>
          <cell r="BG232">
            <v>121600</v>
          </cell>
          <cell r="BH232">
            <v>121600</v>
          </cell>
          <cell r="BI232">
            <v>0</v>
          </cell>
          <cell r="BK232">
            <v>121600</v>
          </cell>
          <cell r="BL232">
            <v>121600</v>
          </cell>
          <cell r="BM232">
            <v>121600</v>
          </cell>
          <cell r="BN232">
            <v>121600</v>
          </cell>
        </row>
        <row r="233">
          <cell r="BF233">
            <v>11200</v>
          </cell>
          <cell r="BG233">
            <v>11200</v>
          </cell>
          <cell r="BH233">
            <v>11200</v>
          </cell>
          <cell r="BI233">
            <v>0</v>
          </cell>
          <cell r="BK233">
            <v>11200</v>
          </cell>
          <cell r="BL233">
            <v>11200</v>
          </cell>
          <cell r="BM233">
            <v>11200</v>
          </cell>
          <cell r="BN233">
            <v>11200</v>
          </cell>
        </row>
        <row r="234">
          <cell r="BF234">
            <v>91444</v>
          </cell>
          <cell r="BG234">
            <v>91444</v>
          </cell>
          <cell r="BH234">
            <v>91444</v>
          </cell>
          <cell r="BI234">
            <v>0</v>
          </cell>
          <cell r="BK234">
            <v>91444</v>
          </cell>
          <cell r="BL234">
            <v>91444</v>
          </cell>
          <cell r="BM234">
            <v>91444</v>
          </cell>
          <cell r="BN234">
            <v>91444</v>
          </cell>
        </row>
        <row r="235">
          <cell r="BF235">
            <v>122651</v>
          </cell>
          <cell r="BG235">
            <v>122651</v>
          </cell>
          <cell r="BH235">
            <v>122651</v>
          </cell>
          <cell r="BI235">
            <v>0</v>
          </cell>
          <cell r="BK235">
            <v>122651</v>
          </cell>
          <cell r="BL235">
            <v>122651</v>
          </cell>
          <cell r="BM235">
            <v>122651</v>
          </cell>
          <cell r="BN235">
            <v>122651</v>
          </cell>
        </row>
        <row r="236">
          <cell r="BF236">
            <v>176308</v>
          </cell>
          <cell r="BG236">
            <v>176308</v>
          </cell>
          <cell r="BH236">
            <v>176308</v>
          </cell>
          <cell r="BI236">
            <v>0</v>
          </cell>
          <cell r="BK236">
            <v>176308</v>
          </cell>
          <cell r="BL236">
            <v>176308</v>
          </cell>
          <cell r="BM236">
            <v>176308</v>
          </cell>
          <cell r="BN236">
            <v>176308</v>
          </cell>
        </row>
        <row r="237">
          <cell r="BF237">
            <v>88803</v>
          </cell>
          <cell r="BG237">
            <v>88803</v>
          </cell>
          <cell r="BH237">
            <v>88803</v>
          </cell>
          <cell r="BI237">
            <v>0</v>
          </cell>
          <cell r="BK237">
            <v>88803</v>
          </cell>
          <cell r="BL237">
            <v>88803</v>
          </cell>
          <cell r="BM237">
            <v>88803</v>
          </cell>
          <cell r="BN237">
            <v>88803</v>
          </cell>
        </row>
        <row r="238">
          <cell r="BF238">
            <v>210215</v>
          </cell>
          <cell r="BG238">
            <v>210215</v>
          </cell>
          <cell r="BH238">
            <v>210215</v>
          </cell>
          <cell r="BI238">
            <v>0</v>
          </cell>
          <cell r="BK238">
            <v>210215</v>
          </cell>
          <cell r="BL238">
            <v>210215</v>
          </cell>
          <cell r="BM238">
            <v>210215</v>
          </cell>
          <cell r="BN238">
            <v>210215</v>
          </cell>
        </row>
        <row r="239">
          <cell r="BF239">
            <v>109220</v>
          </cell>
          <cell r="BG239">
            <v>109220</v>
          </cell>
          <cell r="BH239">
            <v>109220</v>
          </cell>
          <cell r="BI239">
            <v>0</v>
          </cell>
          <cell r="BK239">
            <v>109220</v>
          </cell>
          <cell r="BL239">
            <v>109220</v>
          </cell>
          <cell r="BM239">
            <v>109220</v>
          </cell>
          <cell r="BN239">
            <v>109220</v>
          </cell>
        </row>
        <row r="240">
          <cell r="BF240">
            <v>133000</v>
          </cell>
          <cell r="BG240">
            <v>133000</v>
          </cell>
          <cell r="BH240">
            <v>133000</v>
          </cell>
          <cell r="BI240">
            <v>0</v>
          </cell>
          <cell r="BK240">
            <v>133000</v>
          </cell>
          <cell r="BL240">
            <v>133000</v>
          </cell>
          <cell r="BM240">
            <v>133000</v>
          </cell>
          <cell r="BN240">
            <v>133000</v>
          </cell>
        </row>
        <row r="241">
          <cell r="BF241">
            <v>60000</v>
          </cell>
          <cell r="BG241">
            <v>60000</v>
          </cell>
          <cell r="BH241">
            <v>60000</v>
          </cell>
          <cell r="BI241">
            <v>0</v>
          </cell>
          <cell r="BK241">
            <v>60000</v>
          </cell>
          <cell r="BL241">
            <v>60000</v>
          </cell>
          <cell r="BM241">
            <v>60000</v>
          </cell>
          <cell r="BN241">
            <v>60000</v>
          </cell>
        </row>
        <row r="242">
          <cell r="BF242">
            <v>54760</v>
          </cell>
          <cell r="BG242">
            <v>54760</v>
          </cell>
          <cell r="BH242">
            <v>54760</v>
          </cell>
          <cell r="BI242">
            <v>0</v>
          </cell>
          <cell r="BK242">
            <v>54760</v>
          </cell>
          <cell r="BL242">
            <v>54760</v>
          </cell>
          <cell r="BM242">
            <v>54760</v>
          </cell>
          <cell r="BN242">
            <v>54760</v>
          </cell>
        </row>
        <row r="243">
          <cell r="BF243">
            <v>51700</v>
          </cell>
          <cell r="BG243">
            <v>51700</v>
          </cell>
          <cell r="BH243">
            <v>51700</v>
          </cell>
          <cell r="BI243">
            <v>0</v>
          </cell>
          <cell r="BK243">
            <v>51700</v>
          </cell>
          <cell r="BL243">
            <v>51700</v>
          </cell>
          <cell r="BM243">
            <v>51700</v>
          </cell>
          <cell r="BN243">
            <v>51700</v>
          </cell>
        </row>
        <row r="244">
          <cell r="BF244">
            <v>51570</v>
          </cell>
          <cell r="BG244">
            <v>51570</v>
          </cell>
          <cell r="BH244">
            <v>51570</v>
          </cell>
          <cell r="BI244">
            <v>0</v>
          </cell>
          <cell r="BK244">
            <v>51570</v>
          </cell>
          <cell r="BL244">
            <v>51570</v>
          </cell>
          <cell r="BM244">
            <v>51570</v>
          </cell>
          <cell r="BN244">
            <v>51570</v>
          </cell>
        </row>
        <row r="245">
          <cell r="BF245">
            <v>27434</v>
          </cell>
          <cell r="BG245">
            <v>27434</v>
          </cell>
          <cell r="BH245">
            <v>27434</v>
          </cell>
          <cell r="BI245">
            <v>0</v>
          </cell>
          <cell r="BK245">
            <v>27434</v>
          </cell>
          <cell r="BL245">
            <v>27434</v>
          </cell>
          <cell r="BM245">
            <v>27434</v>
          </cell>
          <cell r="BN245">
            <v>27434</v>
          </cell>
        </row>
        <row r="246">
          <cell r="BF246">
            <v>132337</v>
          </cell>
          <cell r="BG246">
            <v>132337</v>
          </cell>
          <cell r="BH246">
            <v>132337</v>
          </cell>
          <cell r="BI246">
            <v>0</v>
          </cell>
          <cell r="BK246">
            <v>132337</v>
          </cell>
          <cell r="BL246">
            <v>132337</v>
          </cell>
          <cell r="BM246">
            <v>132337</v>
          </cell>
          <cell r="BN246">
            <v>132337</v>
          </cell>
        </row>
        <row r="247">
          <cell r="BF247">
            <v>201295</v>
          </cell>
          <cell r="BG247">
            <v>201295</v>
          </cell>
          <cell r="BH247">
            <v>201295</v>
          </cell>
          <cell r="BI247">
            <v>0</v>
          </cell>
          <cell r="BK247">
            <v>201295</v>
          </cell>
          <cell r="BL247">
            <v>201295</v>
          </cell>
          <cell r="BM247">
            <v>201295</v>
          </cell>
          <cell r="BN247">
            <v>201295</v>
          </cell>
        </row>
        <row r="248">
          <cell r="BF248">
            <v>201295</v>
          </cell>
          <cell r="BG248">
            <v>201295</v>
          </cell>
          <cell r="BH248">
            <v>201295</v>
          </cell>
          <cell r="BI248">
            <v>0</v>
          </cell>
          <cell r="BK248">
            <v>201295</v>
          </cell>
          <cell r="BL248">
            <v>201295</v>
          </cell>
          <cell r="BM248">
            <v>201295</v>
          </cell>
          <cell r="BN248">
            <v>201295</v>
          </cell>
        </row>
        <row r="249">
          <cell r="BF249">
            <v>24504</v>
          </cell>
          <cell r="BG249">
            <v>24504</v>
          </cell>
          <cell r="BH249">
            <v>24504</v>
          </cell>
          <cell r="BI249">
            <v>0</v>
          </cell>
          <cell r="BK249">
            <v>24504</v>
          </cell>
          <cell r="BL249">
            <v>24504</v>
          </cell>
          <cell r="BM249">
            <v>24504</v>
          </cell>
          <cell r="BN249">
            <v>24504</v>
          </cell>
        </row>
        <row r="250">
          <cell r="BF250">
            <v>330000</v>
          </cell>
          <cell r="BG250">
            <v>330000</v>
          </cell>
          <cell r="BH250">
            <v>330000</v>
          </cell>
          <cell r="BI250">
            <v>0</v>
          </cell>
          <cell r="BK250">
            <v>330000</v>
          </cell>
          <cell r="BL250">
            <v>330000</v>
          </cell>
          <cell r="BM250">
            <v>330000</v>
          </cell>
          <cell r="BN250">
            <v>330000</v>
          </cell>
        </row>
        <row r="251">
          <cell r="BF251">
            <v>300000</v>
          </cell>
          <cell r="BG251">
            <v>300000</v>
          </cell>
          <cell r="BH251">
            <v>300000</v>
          </cell>
          <cell r="BI251">
            <v>0</v>
          </cell>
          <cell r="BK251">
            <v>300000</v>
          </cell>
          <cell r="BL251">
            <v>300000</v>
          </cell>
          <cell r="BM251">
            <v>300000</v>
          </cell>
          <cell r="BN251">
            <v>300000</v>
          </cell>
        </row>
        <row r="252">
          <cell r="BF252">
            <v>420000</v>
          </cell>
          <cell r="BG252">
            <v>420000</v>
          </cell>
          <cell r="BH252">
            <v>420000</v>
          </cell>
          <cell r="BI252">
            <v>0</v>
          </cell>
          <cell r="BK252">
            <v>420000</v>
          </cell>
          <cell r="BL252">
            <v>420000</v>
          </cell>
          <cell r="BM252">
            <v>420000</v>
          </cell>
          <cell r="BN252">
            <v>420000</v>
          </cell>
        </row>
        <row r="253">
          <cell r="BF253">
            <v>100000</v>
          </cell>
          <cell r="BG253">
            <v>100000</v>
          </cell>
          <cell r="BH253">
            <v>100000</v>
          </cell>
          <cell r="BI253">
            <v>0</v>
          </cell>
          <cell r="BK253">
            <v>100000</v>
          </cell>
          <cell r="BL253">
            <v>100000</v>
          </cell>
          <cell r="BM253">
            <v>100000</v>
          </cell>
          <cell r="BN253">
            <v>100000</v>
          </cell>
        </row>
        <row r="254">
          <cell r="BF254">
            <v>13720</v>
          </cell>
          <cell r="BG254">
            <v>13720</v>
          </cell>
          <cell r="BH254">
            <v>13720</v>
          </cell>
          <cell r="BI254">
            <v>0</v>
          </cell>
          <cell r="BK254">
            <v>13720</v>
          </cell>
          <cell r="BL254">
            <v>13720</v>
          </cell>
          <cell r="BM254">
            <v>13720</v>
          </cell>
          <cell r="BN254">
            <v>13720</v>
          </cell>
        </row>
        <row r="255">
          <cell r="BF255">
            <v>20506</v>
          </cell>
          <cell r="BG255">
            <v>20506</v>
          </cell>
          <cell r="BH255">
            <v>20506</v>
          </cell>
          <cell r="BI255">
            <v>0</v>
          </cell>
          <cell r="BK255">
            <v>20506</v>
          </cell>
          <cell r="BL255">
            <v>20506</v>
          </cell>
          <cell r="BM255">
            <v>20506</v>
          </cell>
          <cell r="BN255">
            <v>20506</v>
          </cell>
        </row>
        <row r="256">
          <cell r="BF256">
            <v>20666</v>
          </cell>
          <cell r="BG256">
            <v>20666</v>
          </cell>
          <cell r="BH256">
            <v>20666</v>
          </cell>
          <cell r="BI256">
            <v>0</v>
          </cell>
          <cell r="BK256">
            <v>20666</v>
          </cell>
          <cell r="BL256">
            <v>20666</v>
          </cell>
          <cell r="BM256">
            <v>20666</v>
          </cell>
          <cell r="BN256">
            <v>20666</v>
          </cell>
        </row>
        <row r="257">
          <cell r="BF257">
            <v>20112</v>
          </cell>
          <cell r="BG257">
            <v>20112</v>
          </cell>
          <cell r="BH257">
            <v>20112</v>
          </cell>
          <cell r="BI257">
            <v>0</v>
          </cell>
          <cell r="BK257">
            <v>20112</v>
          </cell>
          <cell r="BL257">
            <v>20112</v>
          </cell>
          <cell r="BM257">
            <v>20112</v>
          </cell>
          <cell r="BN257">
            <v>20112</v>
          </cell>
        </row>
        <row r="258">
          <cell r="BF258">
            <v>18966</v>
          </cell>
          <cell r="BG258">
            <v>18966</v>
          </cell>
          <cell r="BH258">
            <v>18966</v>
          </cell>
          <cell r="BI258">
            <v>0</v>
          </cell>
          <cell r="BK258">
            <v>18966</v>
          </cell>
          <cell r="BL258">
            <v>18966</v>
          </cell>
          <cell r="BM258">
            <v>18966</v>
          </cell>
          <cell r="BN258">
            <v>18966</v>
          </cell>
        </row>
        <row r="259">
          <cell r="BF259">
            <v>28188</v>
          </cell>
          <cell r="BG259">
            <v>28188</v>
          </cell>
          <cell r="BH259">
            <v>28188</v>
          </cell>
          <cell r="BI259">
            <v>0</v>
          </cell>
          <cell r="BK259">
            <v>28188</v>
          </cell>
          <cell r="BL259">
            <v>28188</v>
          </cell>
          <cell r="BM259">
            <v>28188</v>
          </cell>
          <cell r="BN259">
            <v>28188</v>
          </cell>
        </row>
        <row r="260">
          <cell r="BF260">
            <v>24200</v>
          </cell>
          <cell r="BG260">
            <v>24200</v>
          </cell>
          <cell r="BH260">
            <v>24200</v>
          </cell>
          <cell r="BI260">
            <v>0</v>
          </cell>
          <cell r="BK260">
            <v>24200</v>
          </cell>
          <cell r="BL260">
            <v>24200</v>
          </cell>
          <cell r="BM260">
            <v>24200</v>
          </cell>
          <cell r="BN260">
            <v>24200</v>
          </cell>
        </row>
        <row r="261">
          <cell r="BF261">
            <v>5200</v>
          </cell>
          <cell r="BG261">
            <v>5200</v>
          </cell>
          <cell r="BH261">
            <v>5200</v>
          </cell>
          <cell r="BI261">
            <v>0</v>
          </cell>
          <cell r="BK261">
            <v>5200</v>
          </cell>
          <cell r="BL261">
            <v>5200</v>
          </cell>
          <cell r="BM261">
            <v>5200</v>
          </cell>
          <cell r="BN261">
            <v>5200</v>
          </cell>
        </row>
        <row r="262">
          <cell r="BF262">
            <v>16280</v>
          </cell>
          <cell r="BG262">
            <v>16280</v>
          </cell>
          <cell r="BH262">
            <v>16280</v>
          </cell>
          <cell r="BI262">
            <v>0</v>
          </cell>
          <cell r="BK262">
            <v>16280</v>
          </cell>
          <cell r="BL262">
            <v>16280</v>
          </cell>
          <cell r="BM262">
            <v>16280</v>
          </cell>
          <cell r="BN262">
            <v>16280</v>
          </cell>
        </row>
        <row r="263">
          <cell r="BF263">
            <v>25520</v>
          </cell>
          <cell r="BG263">
            <v>25520</v>
          </cell>
          <cell r="BH263">
            <v>25520</v>
          </cell>
          <cell r="BI263">
            <v>0</v>
          </cell>
          <cell r="BK263">
            <v>25520</v>
          </cell>
          <cell r="BL263">
            <v>25520</v>
          </cell>
          <cell r="BM263">
            <v>25520</v>
          </cell>
          <cell r="BN263">
            <v>25520</v>
          </cell>
        </row>
        <row r="264">
          <cell r="BF264">
            <v>15204</v>
          </cell>
          <cell r="BG264">
            <v>15204</v>
          </cell>
          <cell r="BH264">
            <v>15204</v>
          </cell>
          <cell r="BI264">
            <v>0</v>
          </cell>
          <cell r="BK264">
            <v>15204</v>
          </cell>
          <cell r="BL264">
            <v>15204</v>
          </cell>
          <cell r="BM264">
            <v>15204</v>
          </cell>
          <cell r="BN264">
            <v>15204</v>
          </cell>
        </row>
        <row r="265">
          <cell r="BF265">
            <v>15283</v>
          </cell>
          <cell r="BG265">
            <v>15283</v>
          </cell>
          <cell r="BH265">
            <v>15283</v>
          </cell>
          <cell r="BI265">
            <v>0</v>
          </cell>
          <cell r="BK265">
            <v>15283</v>
          </cell>
          <cell r="BL265">
            <v>15283</v>
          </cell>
          <cell r="BM265">
            <v>15283</v>
          </cell>
          <cell r="BN265">
            <v>15283</v>
          </cell>
        </row>
        <row r="266">
          <cell r="BF266">
            <v>15743</v>
          </cell>
          <cell r="BG266">
            <v>15743</v>
          </cell>
          <cell r="BH266">
            <v>15743</v>
          </cell>
          <cell r="BI266">
            <v>0</v>
          </cell>
          <cell r="BK266">
            <v>15743</v>
          </cell>
          <cell r="BL266">
            <v>15743</v>
          </cell>
          <cell r="BM266">
            <v>15743</v>
          </cell>
          <cell r="BN266">
            <v>15743</v>
          </cell>
        </row>
        <row r="267">
          <cell r="BF267">
            <v>10661</v>
          </cell>
          <cell r="BG267">
            <v>10661</v>
          </cell>
          <cell r="BH267">
            <v>10661</v>
          </cell>
          <cell r="BI267">
            <v>0</v>
          </cell>
          <cell r="BK267">
            <v>10661</v>
          </cell>
          <cell r="BL267">
            <v>10661</v>
          </cell>
          <cell r="BM267">
            <v>10661</v>
          </cell>
          <cell r="BN267">
            <v>10661</v>
          </cell>
        </row>
        <row r="268">
          <cell r="BF268">
            <v>14618</v>
          </cell>
          <cell r="BG268">
            <v>14618</v>
          </cell>
          <cell r="BH268">
            <v>14618</v>
          </cell>
          <cell r="BI268">
            <v>0</v>
          </cell>
          <cell r="BK268">
            <v>14618</v>
          </cell>
          <cell r="BL268">
            <v>14618</v>
          </cell>
          <cell r="BM268">
            <v>14618</v>
          </cell>
          <cell r="BN268">
            <v>14618</v>
          </cell>
        </row>
        <row r="269">
          <cell r="BF269">
            <v>14618</v>
          </cell>
          <cell r="BG269">
            <v>14618</v>
          </cell>
          <cell r="BH269">
            <v>14618</v>
          </cell>
          <cell r="BI269">
            <v>0</v>
          </cell>
          <cell r="BK269">
            <v>14618</v>
          </cell>
          <cell r="BL269">
            <v>14618</v>
          </cell>
          <cell r="BM269">
            <v>14618</v>
          </cell>
          <cell r="BN269">
            <v>14618</v>
          </cell>
        </row>
        <row r="270">
          <cell r="BF270">
            <v>15399</v>
          </cell>
          <cell r="BG270">
            <v>15399</v>
          </cell>
          <cell r="BH270">
            <v>15399</v>
          </cell>
          <cell r="BI270">
            <v>0</v>
          </cell>
          <cell r="BK270">
            <v>15399</v>
          </cell>
          <cell r="BL270">
            <v>15399</v>
          </cell>
          <cell r="BM270">
            <v>15399</v>
          </cell>
          <cell r="BN270">
            <v>15399</v>
          </cell>
        </row>
        <row r="271"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</row>
        <row r="272">
          <cell r="BF272">
            <v>347517</v>
          </cell>
          <cell r="BG272">
            <v>347517</v>
          </cell>
          <cell r="BH272">
            <v>347517</v>
          </cell>
          <cell r="BI272">
            <v>0</v>
          </cell>
          <cell r="BK272">
            <v>347517</v>
          </cell>
          <cell r="BL272">
            <v>347517</v>
          </cell>
          <cell r="BM272">
            <v>347517</v>
          </cell>
          <cell r="BN272">
            <v>347517</v>
          </cell>
        </row>
        <row r="273">
          <cell r="BF273">
            <v>7540</v>
          </cell>
          <cell r="BG273">
            <v>7540</v>
          </cell>
          <cell r="BH273">
            <v>7540</v>
          </cell>
          <cell r="BI273">
            <v>0</v>
          </cell>
          <cell r="BK273">
            <v>7540</v>
          </cell>
          <cell r="BL273">
            <v>7540</v>
          </cell>
          <cell r="BM273">
            <v>7540</v>
          </cell>
          <cell r="BN273">
            <v>7540</v>
          </cell>
        </row>
        <row r="274">
          <cell r="BF274">
            <v>11206</v>
          </cell>
          <cell r="BG274">
            <v>11206</v>
          </cell>
          <cell r="BH274">
            <v>11206</v>
          </cell>
          <cell r="BI274">
            <v>0</v>
          </cell>
          <cell r="BK274">
            <v>11206</v>
          </cell>
          <cell r="BL274">
            <v>11206</v>
          </cell>
          <cell r="BM274">
            <v>11206</v>
          </cell>
          <cell r="BN274">
            <v>11206</v>
          </cell>
        </row>
        <row r="275">
          <cell r="BF275">
            <v>10972</v>
          </cell>
          <cell r="BG275">
            <v>10972</v>
          </cell>
          <cell r="BH275">
            <v>10972</v>
          </cell>
          <cell r="BI275">
            <v>0</v>
          </cell>
          <cell r="BK275">
            <v>10972</v>
          </cell>
          <cell r="BL275">
            <v>10972</v>
          </cell>
          <cell r="BM275">
            <v>10972</v>
          </cell>
          <cell r="BN275">
            <v>10972</v>
          </cell>
        </row>
        <row r="276">
          <cell r="BF276">
            <v>5603</v>
          </cell>
          <cell r="BG276">
            <v>5603</v>
          </cell>
          <cell r="BH276">
            <v>5603</v>
          </cell>
          <cell r="BI276">
            <v>0</v>
          </cell>
          <cell r="BK276">
            <v>5603</v>
          </cell>
          <cell r="BL276">
            <v>5603</v>
          </cell>
          <cell r="BM276">
            <v>5603</v>
          </cell>
          <cell r="BN276">
            <v>5603</v>
          </cell>
        </row>
        <row r="277">
          <cell r="BF277">
            <v>7098</v>
          </cell>
          <cell r="BG277">
            <v>7098</v>
          </cell>
          <cell r="BH277">
            <v>7098</v>
          </cell>
          <cell r="BI277">
            <v>0</v>
          </cell>
          <cell r="BK277">
            <v>7098</v>
          </cell>
          <cell r="BL277">
            <v>7098</v>
          </cell>
          <cell r="BM277">
            <v>7098</v>
          </cell>
          <cell r="BN277">
            <v>7098</v>
          </cell>
        </row>
        <row r="278">
          <cell r="BF278">
            <v>13961</v>
          </cell>
          <cell r="BG278">
            <v>13961</v>
          </cell>
          <cell r="BH278">
            <v>13961</v>
          </cell>
          <cell r="BI278">
            <v>0</v>
          </cell>
          <cell r="BK278">
            <v>13961</v>
          </cell>
          <cell r="BL278">
            <v>13961</v>
          </cell>
          <cell r="BM278">
            <v>13961</v>
          </cell>
          <cell r="BN278">
            <v>13961</v>
          </cell>
        </row>
        <row r="279">
          <cell r="BF279">
            <v>14196</v>
          </cell>
          <cell r="BG279">
            <v>14196</v>
          </cell>
          <cell r="BH279">
            <v>14196</v>
          </cell>
          <cell r="BI279">
            <v>0</v>
          </cell>
          <cell r="BK279">
            <v>14196</v>
          </cell>
          <cell r="BL279">
            <v>14196</v>
          </cell>
          <cell r="BM279">
            <v>14196</v>
          </cell>
          <cell r="BN279">
            <v>14196</v>
          </cell>
        </row>
        <row r="280">
          <cell r="BF280">
            <v>9034</v>
          </cell>
          <cell r="BG280">
            <v>9034</v>
          </cell>
          <cell r="BH280">
            <v>9034</v>
          </cell>
          <cell r="BI280">
            <v>0</v>
          </cell>
          <cell r="BK280">
            <v>9034</v>
          </cell>
          <cell r="BL280">
            <v>9034</v>
          </cell>
          <cell r="BM280">
            <v>9034</v>
          </cell>
          <cell r="BN280">
            <v>9034</v>
          </cell>
        </row>
        <row r="281">
          <cell r="BF281">
            <v>30467</v>
          </cell>
          <cell r="BG281">
            <v>30467</v>
          </cell>
          <cell r="BH281">
            <v>30467</v>
          </cell>
          <cell r="BI281">
            <v>0</v>
          </cell>
          <cell r="BK281">
            <v>30467</v>
          </cell>
          <cell r="BL281">
            <v>30467</v>
          </cell>
          <cell r="BM281">
            <v>30467</v>
          </cell>
          <cell r="BN281">
            <v>30467</v>
          </cell>
        </row>
        <row r="282">
          <cell r="BF282">
            <v>18422</v>
          </cell>
          <cell r="BG282">
            <v>18422</v>
          </cell>
          <cell r="BH282">
            <v>18422</v>
          </cell>
          <cell r="BI282">
            <v>0</v>
          </cell>
          <cell r="BK282">
            <v>18422</v>
          </cell>
          <cell r="BL282">
            <v>18422</v>
          </cell>
          <cell r="BM282">
            <v>18422</v>
          </cell>
          <cell r="BN282">
            <v>18422</v>
          </cell>
        </row>
        <row r="283">
          <cell r="BF283">
            <v>27698</v>
          </cell>
          <cell r="BG283">
            <v>27698</v>
          </cell>
          <cell r="BH283">
            <v>27698</v>
          </cell>
          <cell r="BI283">
            <v>0</v>
          </cell>
          <cell r="BK283">
            <v>27698</v>
          </cell>
          <cell r="BL283">
            <v>27698</v>
          </cell>
          <cell r="BM283">
            <v>27698</v>
          </cell>
          <cell r="BN283">
            <v>27698</v>
          </cell>
        </row>
        <row r="284">
          <cell r="BF284">
            <v>35385</v>
          </cell>
          <cell r="BG284">
            <v>35385</v>
          </cell>
          <cell r="BH284">
            <v>35385</v>
          </cell>
          <cell r="BI284">
            <v>0</v>
          </cell>
          <cell r="BK284">
            <v>35385</v>
          </cell>
          <cell r="BL284">
            <v>35385</v>
          </cell>
          <cell r="BM284">
            <v>35385</v>
          </cell>
          <cell r="BN284">
            <v>35385</v>
          </cell>
        </row>
        <row r="285">
          <cell r="BF285">
            <v>170555</v>
          </cell>
          <cell r="BG285">
            <v>170555</v>
          </cell>
          <cell r="BH285">
            <v>170555</v>
          </cell>
          <cell r="BI285">
            <v>0</v>
          </cell>
          <cell r="BK285">
            <v>170555</v>
          </cell>
          <cell r="BL285">
            <v>170555</v>
          </cell>
          <cell r="BM285">
            <v>170555</v>
          </cell>
          <cell r="BN285">
            <v>170555</v>
          </cell>
        </row>
        <row r="286">
          <cell r="BF286">
            <v>4524</v>
          </cell>
          <cell r="BG286">
            <v>4524</v>
          </cell>
          <cell r="BH286">
            <v>4524</v>
          </cell>
          <cell r="BI286">
            <v>0</v>
          </cell>
          <cell r="BK286">
            <v>4524</v>
          </cell>
          <cell r="BL286">
            <v>4524</v>
          </cell>
          <cell r="BM286">
            <v>4524</v>
          </cell>
          <cell r="BN286">
            <v>4524</v>
          </cell>
        </row>
        <row r="287">
          <cell r="BF287">
            <v>4814</v>
          </cell>
          <cell r="BG287">
            <v>4814</v>
          </cell>
          <cell r="BH287">
            <v>4814</v>
          </cell>
          <cell r="BI287">
            <v>0</v>
          </cell>
          <cell r="BK287">
            <v>4814</v>
          </cell>
          <cell r="BL287">
            <v>4814</v>
          </cell>
          <cell r="BM287">
            <v>4814</v>
          </cell>
          <cell r="BN287">
            <v>4814</v>
          </cell>
        </row>
        <row r="288">
          <cell r="BF288">
            <v>14176</v>
          </cell>
          <cell r="BG288">
            <v>14176</v>
          </cell>
          <cell r="BH288">
            <v>14176</v>
          </cell>
          <cell r="BI288">
            <v>0</v>
          </cell>
          <cell r="BK288">
            <v>14176</v>
          </cell>
          <cell r="BL288">
            <v>14176</v>
          </cell>
          <cell r="BM288">
            <v>14176</v>
          </cell>
          <cell r="BN288">
            <v>14176</v>
          </cell>
        </row>
        <row r="289">
          <cell r="BF289">
            <v>15076</v>
          </cell>
          <cell r="BG289">
            <v>15076</v>
          </cell>
          <cell r="BH289">
            <v>15076</v>
          </cell>
          <cell r="BI289">
            <v>0</v>
          </cell>
          <cell r="BK289">
            <v>15076</v>
          </cell>
          <cell r="BL289">
            <v>15076</v>
          </cell>
          <cell r="BM289">
            <v>15076</v>
          </cell>
          <cell r="BN289">
            <v>15076</v>
          </cell>
        </row>
        <row r="290">
          <cell r="BF290">
            <v>13274</v>
          </cell>
          <cell r="BG290">
            <v>13274</v>
          </cell>
          <cell r="BH290">
            <v>13274</v>
          </cell>
          <cell r="BI290">
            <v>0</v>
          </cell>
          <cell r="BK290">
            <v>13274</v>
          </cell>
          <cell r="BL290">
            <v>13274</v>
          </cell>
          <cell r="BM290">
            <v>13274</v>
          </cell>
          <cell r="BN290">
            <v>13274</v>
          </cell>
        </row>
        <row r="291">
          <cell r="BF291">
            <v>20256</v>
          </cell>
          <cell r="BG291">
            <v>20256</v>
          </cell>
          <cell r="BH291">
            <v>20256</v>
          </cell>
          <cell r="BI291">
            <v>0</v>
          </cell>
          <cell r="BK291">
            <v>20256</v>
          </cell>
          <cell r="BL291">
            <v>20256</v>
          </cell>
          <cell r="BM291">
            <v>20256</v>
          </cell>
          <cell r="BN291">
            <v>20256</v>
          </cell>
        </row>
        <row r="292">
          <cell r="BF292">
            <v>14686</v>
          </cell>
          <cell r="BG292">
            <v>14686</v>
          </cell>
          <cell r="BH292">
            <v>14686</v>
          </cell>
          <cell r="BI292">
            <v>0</v>
          </cell>
          <cell r="BK292">
            <v>14686</v>
          </cell>
          <cell r="BL292">
            <v>14686</v>
          </cell>
          <cell r="BM292">
            <v>14686</v>
          </cell>
          <cell r="BN292">
            <v>14686</v>
          </cell>
        </row>
        <row r="293">
          <cell r="BF293">
            <v>18754</v>
          </cell>
          <cell r="BG293">
            <v>18754</v>
          </cell>
          <cell r="BH293">
            <v>18754</v>
          </cell>
          <cell r="BI293">
            <v>0</v>
          </cell>
          <cell r="BK293">
            <v>18754</v>
          </cell>
          <cell r="BL293">
            <v>18754</v>
          </cell>
          <cell r="BM293">
            <v>18754</v>
          </cell>
          <cell r="BN293">
            <v>18754</v>
          </cell>
        </row>
        <row r="294">
          <cell r="BF294">
            <v>18656</v>
          </cell>
          <cell r="BG294">
            <v>18656</v>
          </cell>
          <cell r="BH294">
            <v>18656</v>
          </cell>
          <cell r="BI294">
            <v>0</v>
          </cell>
          <cell r="BK294">
            <v>18656</v>
          </cell>
          <cell r="BL294">
            <v>18656</v>
          </cell>
          <cell r="BM294">
            <v>18656</v>
          </cell>
          <cell r="BN294">
            <v>18656</v>
          </cell>
        </row>
        <row r="295">
          <cell r="BF295">
            <v>15960</v>
          </cell>
          <cell r="BG295">
            <v>15960</v>
          </cell>
          <cell r="BH295">
            <v>15960</v>
          </cell>
          <cell r="BI295">
            <v>0</v>
          </cell>
          <cell r="BK295">
            <v>15960</v>
          </cell>
          <cell r="BL295">
            <v>15960</v>
          </cell>
          <cell r="BM295">
            <v>15960</v>
          </cell>
          <cell r="BN295">
            <v>15960</v>
          </cell>
        </row>
        <row r="296">
          <cell r="BF296">
            <v>15960</v>
          </cell>
          <cell r="BG296">
            <v>15960</v>
          </cell>
          <cell r="BH296">
            <v>15960</v>
          </cell>
          <cell r="BI296">
            <v>0</v>
          </cell>
          <cell r="BK296">
            <v>15960</v>
          </cell>
          <cell r="BL296">
            <v>15960</v>
          </cell>
          <cell r="BM296">
            <v>15960</v>
          </cell>
          <cell r="BN296">
            <v>15960</v>
          </cell>
        </row>
        <row r="297">
          <cell r="BF297">
            <v>16726</v>
          </cell>
          <cell r="BG297">
            <v>16726</v>
          </cell>
          <cell r="BH297">
            <v>16726</v>
          </cell>
          <cell r="BI297">
            <v>0</v>
          </cell>
          <cell r="BK297">
            <v>16726</v>
          </cell>
          <cell r="BL297">
            <v>16726</v>
          </cell>
          <cell r="BM297">
            <v>16726</v>
          </cell>
          <cell r="BN297">
            <v>16726</v>
          </cell>
        </row>
        <row r="298">
          <cell r="BF298">
            <v>15960</v>
          </cell>
          <cell r="BG298">
            <v>15960</v>
          </cell>
          <cell r="BH298">
            <v>15960</v>
          </cell>
          <cell r="BI298">
            <v>0</v>
          </cell>
          <cell r="BK298">
            <v>15960</v>
          </cell>
          <cell r="BL298">
            <v>15960</v>
          </cell>
          <cell r="BM298">
            <v>15960</v>
          </cell>
          <cell r="BN298">
            <v>15960</v>
          </cell>
        </row>
        <row r="299">
          <cell r="BF299">
            <v>15960</v>
          </cell>
          <cell r="BG299">
            <v>15960</v>
          </cell>
          <cell r="BH299">
            <v>15960</v>
          </cell>
          <cell r="BI299">
            <v>0</v>
          </cell>
          <cell r="BK299">
            <v>15960</v>
          </cell>
          <cell r="BL299">
            <v>15960</v>
          </cell>
          <cell r="BM299">
            <v>15960</v>
          </cell>
          <cell r="BN299">
            <v>15960</v>
          </cell>
        </row>
        <row r="300">
          <cell r="BF300">
            <v>16726</v>
          </cell>
          <cell r="BG300">
            <v>16726</v>
          </cell>
          <cell r="BH300">
            <v>16726</v>
          </cell>
          <cell r="BI300">
            <v>0</v>
          </cell>
          <cell r="BK300">
            <v>16726</v>
          </cell>
          <cell r="BL300">
            <v>16726</v>
          </cell>
          <cell r="BM300">
            <v>16726</v>
          </cell>
          <cell r="BN300">
            <v>16726</v>
          </cell>
        </row>
        <row r="301">
          <cell r="BF301">
            <v>15960</v>
          </cell>
          <cell r="BG301">
            <v>15960</v>
          </cell>
          <cell r="BH301">
            <v>15960</v>
          </cell>
          <cell r="BI301">
            <v>0</v>
          </cell>
          <cell r="BK301">
            <v>15960</v>
          </cell>
          <cell r="BL301">
            <v>15960</v>
          </cell>
          <cell r="BM301">
            <v>15960</v>
          </cell>
          <cell r="BN301">
            <v>15960</v>
          </cell>
        </row>
        <row r="302">
          <cell r="BF302">
            <v>9726</v>
          </cell>
          <cell r="BG302">
            <v>9726</v>
          </cell>
          <cell r="BH302">
            <v>9726</v>
          </cell>
          <cell r="BI302">
            <v>0</v>
          </cell>
          <cell r="BK302">
            <v>9726</v>
          </cell>
          <cell r="BL302">
            <v>9726</v>
          </cell>
          <cell r="BM302">
            <v>9726</v>
          </cell>
          <cell r="BN302">
            <v>9726</v>
          </cell>
        </row>
        <row r="303">
          <cell r="BF303">
            <v>9726</v>
          </cell>
          <cell r="BG303">
            <v>9726</v>
          </cell>
          <cell r="BH303">
            <v>9726</v>
          </cell>
          <cell r="BI303">
            <v>0</v>
          </cell>
          <cell r="BK303">
            <v>9726</v>
          </cell>
          <cell r="BL303">
            <v>9726</v>
          </cell>
          <cell r="BM303">
            <v>9726</v>
          </cell>
          <cell r="BN303">
            <v>9726</v>
          </cell>
        </row>
        <row r="304">
          <cell r="BF304">
            <v>12739</v>
          </cell>
          <cell r="BG304">
            <v>12739</v>
          </cell>
          <cell r="BH304">
            <v>12739</v>
          </cell>
          <cell r="BI304">
            <v>0</v>
          </cell>
          <cell r="BK304">
            <v>12739</v>
          </cell>
          <cell r="BL304">
            <v>12739</v>
          </cell>
          <cell r="BM304">
            <v>12739</v>
          </cell>
          <cell r="BN304">
            <v>12739</v>
          </cell>
        </row>
        <row r="305">
          <cell r="BF305">
            <v>14666</v>
          </cell>
          <cell r="BG305">
            <v>14666</v>
          </cell>
          <cell r="BH305">
            <v>14666</v>
          </cell>
          <cell r="BI305">
            <v>0</v>
          </cell>
          <cell r="BK305">
            <v>14666</v>
          </cell>
          <cell r="BL305">
            <v>14666</v>
          </cell>
          <cell r="BM305">
            <v>14666</v>
          </cell>
          <cell r="BN305">
            <v>14666</v>
          </cell>
        </row>
        <row r="306">
          <cell r="BF306">
            <v>11087</v>
          </cell>
          <cell r="BG306">
            <v>11087</v>
          </cell>
          <cell r="BH306">
            <v>11087</v>
          </cell>
          <cell r="BI306">
            <v>0</v>
          </cell>
          <cell r="BK306">
            <v>11087</v>
          </cell>
          <cell r="BL306">
            <v>11087</v>
          </cell>
          <cell r="BM306">
            <v>11087</v>
          </cell>
          <cell r="BN306">
            <v>11087</v>
          </cell>
        </row>
        <row r="307">
          <cell r="BF307">
            <v>10657</v>
          </cell>
          <cell r="BG307">
            <v>10657</v>
          </cell>
          <cell r="BH307">
            <v>10657</v>
          </cell>
          <cell r="BI307">
            <v>0</v>
          </cell>
          <cell r="BK307">
            <v>10657</v>
          </cell>
          <cell r="BL307">
            <v>10657</v>
          </cell>
          <cell r="BM307">
            <v>10657</v>
          </cell>
          <cell r="BN307">
            <v>10657</v>
          </cell>
        </row>
        <row r="308">
          <cell r="BF308">
            <v>12773</v>
          </cell>
          <cell r="BG308">
            <v>12773</v>
          </cell>
          <cell r="BH308">
            <v>12773</v>
          </cell>
          <cell r="BI308">
            <v>0</v>
          </cell>
          <cell r="BK308">
            <v>12773</v>
          </cell>
          <cell r="BL308">
            <v>12773</v>
          </cell>
          <cell r="BM308">
            <v>12773</v>
          </cell>
          <cell r="BN308">
            <v>12773</v>
          </cell>
        </row>
        <row r="309">
          <cell r="BF309">
            <v>13684</v>
          </cell>
          <cell r="BG309">
            <v>13684</v>
          </cell>
          <cell r="BH309">
            <v>13684</v>
          </cell>
          <cell r="BI309">
            <v>0</v>
          </cell>
          <cell r="BK309">
            <v>13684</v>
          </cell>
          <cell r="BL309">
            <v>13684</v>
          </cell>
          <cell r="BM309">
            <v>13684</v>
          </cell>
          <cell r="BN309">
            <v>13684</v>
          </cell>
        </row>
        <row r="310">
          <cell r="BF310">
            <v>12738</v>
          </cell>
          <cell r="BG310">
            <v>12738</v>
          </cell>
          <cell r="BH310">
            <v>12738</v>
          </cell>
          <cell r="BI310">
            <v>0</v>
          </cell>
          <cell r="BK310">
            <v>12738</v>
          </cell>
          <cell r="BL310">
            <v>12738</v>
          </cell>
          <cell r="BM310">
            <v>12738</v>
          </cell>
          <cell r="BN310">
            <v>12738</v>
          </cell>
        </row>
        <row r="311">
          <cell r="BF311">
            <v>11860</v>
          </cell>
          <cell r="BG311">
            <v>11860</v>
          </cell>
          <cell r="BH311">
            <v>11860</v>
          </cell>
          <cell r="BI311">
            <v>0</v>
          </cell>
          <cell r="BK311">
            <v>11860</v>
          </cell>
          <cell r="BL311">
            <v>11860</v>
          </cell>
          <cell r="BM311">
            <v>11860</v>
          </cell>
          <cell r="BN311">
            <v>11860</v>
          </cell>
        </row>
        <row r="312">
          <cell r="BF312">
            <v>83200</v>
          </cell>
          <cell r="BG312">
            <v>83200</v>
          </cell>
          <cell r="BH312">
            <v>83200</v>
          </cell>
          <cell r="BI312">
            <v>0</v>
          </cell>
          <cell r="BK312">
            <v>83200</v>
          </cell>
          <cell r="BL312">
            <v>83200</v>
          </cell>
          <cell r="BM312">
            <v>83200</v>
          </cell>
          <cell r="BN312">
            <v>83200</v>
          </cell>
        </row>
        <row r="313">
          <cell r="BF313">
            <v>92547</v>
          </cell>
          <cell r="BG313">
            <v>92547</v>
          </cell>
          <cell r="BH313">
            <v>92547</v>
          </cell>
          <cell r="BI313">
            <v>0</v>
          </cell>
          <cell r="BK313">
            <v>92547</v>
          </cell>
          <cell r="BL313">
            <v>92547</v>
          </cell>
          <cell r="BM313">
            <v>92547</v>
          </cell>
          <cell r="BN313">
            <v>92547</v>
          </cell>
        </row>
        <row r="314">
          <cell r="BF314">
            <v>83964</v>
          </cell>
          <cell r="BG314">
            <v>83964</v>
          </cell>
          <cell r="BH314">
            <v>83964</v>
          </cell>
          <cell r="BI314">
            <v>0</v>
          </cell>
          <cell r="BK314">
            <v>83964</v>
          </cell>
          <cell r="BL314">
            <v>83964</v>
          </cell>
          <cell r="BM314">
            <v>83964</v>
          </cell>
          <cell r="BN314">
            <v>83964</v>
          </cell>
        </row>
        <row r="315">
          <cell r="BF315">
            <v>86444</v>
          </cell>
          <cell r="BG315">
            <v>86444</v>
          </cell>
          <cell r="BH315">
            <v>86444</v>
          </cell>
          <cell r="BI315">
            <v>0</v>
          </cell>
          <cell r="BK315">
            <v>86444</v>
          </cell>
          <cell r="BL315">
            <v>86444</v>
          </cell>
          <cell r="BM315">
            <v>86444</v>
          </cell>
          <cell r="BN315">
            <v>86444</v>
          </cell>
        </row>
        <row r="316">
          <cell r="BF316">
            <v>60000</v>
          </cell>
          <cell r="BG316">
            <v>60000</v>
          </cell>
          <cell r="BH316">
            <v>60000</v>
          </cell>
          <cell r="BI316">
            <v>0</v>
          </cell>
          <cell r="BK316">
            <v>60000</v>
          </cell>
          <cell r="BL316">
            <v>60000</v>
          </cell>
          <cell r="BM316">
            <v>60000</v>
          </cell>
          <cell r="BN316">
            <v>60000</v>
          </cell>
        </row>
        <row r="317">
          <cell r="BF317">
            <v>34338</v>
          </cell>
          <cell r="BG317">
            <v>34338</v>
          </cell>
          <cell r="BH317">
            <v>34338</v>
          </cell>
          <cell r="BI317">
            <v>0</v>
          </cell>
          <cell r="BK317">
            <v>34338</v>
          </cell>
          <cell r="BL317">
            <v>34338</v>
          </cell>
          <cell r="BM317">
            <v>34338</v>
          </cell>
          <cell r="BN317">
            <v>34338</v>
          </cell>
        </row>
        <row r="318">
          <cell r="BF318">
            <v>35132</v>
          </cell>
          <cell r="BG318">
            <v>35132</v>
          </cell>
          <cell r="BH318">
            <v>35132</v>
          </cell>
          <cell r="BI318">
            <v>0</v>
          </cell>
          <cell r="BK318">
            <v>35132</v>
          </cell>
          <cell r="BL318">
            <v>35132</v>
          </cell>
          <cell r="BM318">
            <v>35132</v>
          </cell>
          <cell r="BN318">
            <v>35132</v>
          </cell>
        </row>
        <row r="319">
          <cell r="BF319">
            <v>34673</v>
          </cell>
          <cell r="BG319">
            <v>34673</v>
          </cell>
          <cell r="BH319">
            <v>34673</v>
          </cell>
          <cell r="BI319">
            <v>0</v>
          </cell>
          <cell r="BK319">
            <v>34673</v>
          </cell>
          <cell r="BL319">
            <v>34673</v>
          </cell>
          <cell r="BM319">
            <v>34673</v>
          </cell>
          <cell r="BN319">
            <v>34673</v>
          </cell>
        </row>
        <row r="320">
          <cell r="BF320">
            <v>224100</v>
          </cell>
          <cell r="BG320">
            <v>224100</v>
          </cell>
          <cell r="BH320">
            <v>224100</v>
          </cell>
          <cell r="BI320">
            <v>0</v>
          </cell>
          <cell r="BK320">
            <v>224100</v>
          </cell>
          <cell r="BL320">
            <v>224100</v>
          </cell>
          <cell r="BM320">
            <v>224100</v>
          </cell>
          <cell r="BN320">
            <v>224100</v>
          </cell>
        </row>
        <row r="321">
          <cell r="BF321">
            <v>38987</v>
          </cell>
          <cell r="BG321">
            <v>38987</v>
          </cell>
          <cell r="BH321">
            <v>38987</v>
          </cell>
          <cell r="BI321">
            <v>0</v>
          </cell>
          <cell r="BK321">
            <v>38987</v>
          </cell>
          <cell r="BL321">
            <v>38987</v>
          </cell>
          <cell r="BM321">
            <v>38987</v>
          </cell>
          <cell r="BN321">
            <v>38987</v>
          </cell>
        </row>
        <row r="322">
          <cell r="BF322">
            <v>48000</v>
          </cell>
          <cell r="BG322">
            <v>48000</v>
          </cell>
          <cell r="BH322">
            <v>48000</v>
          </cell>
          <cell r="BI322">
            <v>0</v>
          </cell>
          <cell r="BK322">
            <v>48000</v>
          </cell>
          <cell r="BL322">
            <v>48000</v>
          </cell>
          <cell r="BM322">
            <v>48000</v>
          </cell>
          <cell r="BN322">
            <v>48000</v>
          </cell>
        </row>
        <row r="323">
          <cell r="BF323">
            <v>72000</v>
          </cell>
          <cell r="BG323">
            <v>72000</v>
          </cell>
          <cell r="BH323">
            <v>72000</v>
          </cell>
          <cell r="BI323">
            <v>0</v>
          </cell>
          <cell r="BK323">
            <v>72000</v>
          </cell>
          <cell r="BL323">
            <v>72000</v>
          </cell>
          <cell r="BM323">
            <v>72000</v>
          </cell>
          <cell r="BN323">
            <v>72000</v>
          </cell>
        </row>
        <row r="324">
          <cell r="BF324">
            <v>34446</v>
          </cell>
          <cell r="BG324">
            <v>34446</v>
          </cell>
          <cell r="BH324">
            <v>34446</v>
          </cell>
          <cell r="BI324">
            <v>0</v>
          </cell>
          <cell r="BK324">
            <v>34446</v>
          </cell>
          <cell r="BL324">
            <v>34446</v>
          </cell>
          <cell r="BM324">
            <v>34446</v>
          </cell>
          <cell r="BN324">
            <v>34446</v>
          </cell>
        </row>
        <row r="325">
          <cell r="BF325">
            <v>71860</v>
          </cell>
          <cell r="BG325">
            <v>71860</v>
          </cell>
          <cell r="BH325">
            <v>71860</v>
          </cell>
          <cell r="BI325">
            <v>0</v>
          </cell>
          <cell r="BK325">
            <v>71860</v>
          </cell>
          <cell r="BL325">
            <v>71860</v>
          </cell>
          <cell r="BM325">
            <v>71860</v>
          </cell>
          <cell r="BN325">
            <v>71860</v>
          </cell>
        </row>
        <row r="326">
          <cell r="BF326">
            <v>51243</v>
          </cell>
          <cell r="BG326">
            <v>51243</v>
          </cell>
          <cell r="BH326">
            <v>51243</v>
          </cell>
          <cell r="BI326">
            <v>0</v>
          </cell>
          <cell r="BK326">
            <v>51243</v>
          </cell>
          <cell r="BL326">
            <v>51243</v>
          </cell>
          <cell r="BM326">
            <v>51243</v>
          </cell>
          <cell r="BN326">
            <v>51243</v>
          </cell>
        </row>
        <row r="327">
          <cell r="BF327">
            <v>63000</v>
          </cell>
          <cell r="BG327">
            <v>63000</v>
          </cell>
          <cell r="BH327">
            <v>63000</v>
          </cell>
          <cell r="BI327">
            <v>0</v>
          </cell>
          <cell r="BK327">
            <v>63000</v>
          </cell>
          <cell r="BL327">
            <v>63000</v>
          </cell>
          <cell r="BM327">
            <v>63000</v>
          </cell>
          <cell r="BN327">
            <v>63000</v>
          </cell>
        </row>
        <row r="328">
          <cell r="BF328">
            <v>104684</v>
          </cell>
          <cell r="BG328">
            <v>104684</v>
          </cell>
          <cell r="BH328">
            <v>104684</v>
          </cell>
          <cell r="BI328">
            <v>0</v>
          </cell>
          <cell r="BK328">
            <v>104684</v>
          </cell>
          <cell r="BL328">
            <v>104684</v>
          </cell>
          <cell r="BM328">
            <v>104684</v>
          </cell>
          <cell r="BN328">
            <v>104684</v>
          </cell>
        </row>
        <row r="329">
          <cell r="BF329">
            <v>122000</v>
          </cell>
          <cell r="BG329">
            <v>122000</v>
          </cell>
          <cell r="BH329">
            <v>122000</v>
          </cell>
          <cell r="BI329">
            <v>0</v>
          </cell>
          <cell r="BK329">
            <v>122000</v>
          </cell>
          <cell r="BL329">
            <v>122000</v>
          </cell>
          <cell r="BM329">
            <v>122000</v>
          </cell>
          <cell r="BN329">
            <v>122000</v>
          </cell>
        </row>
        <row r="330">
          <cell r="BF330">
            <v>56832</v>
          </cell>
          <cell r="BG330">
            <v>56832</v>
          </cell>
          <cell r="BH330">
            <v>56832</v>
          </cell>
          <cell r="BI330">
            <v>0</v>
          </cell>
          <cell r="BK330">
            <v>56832</v>
          </cell>
          <cell r="BL330">
            <v>56832</v>
          </cell>
          <cell r="BM330">
            <v>56832</v>
          </cell>
          <cell r="BN330">
            <v>56832</v>
          </cell>
        </row>
        <row r="331">
          <cell r="BF331">
            <v>25648</v>
          </cell>
          <cell r="BG331">
            <v>25648</v>
          </cell>
          <cell r="BH331">
            <v>25648</v>
          </cell>
          <cell r="BI331">
            <v>0</v>
          </cell>
          <cell r="BK331">
            <v>25648</v>
          </cell>
          <cell r="BL331">
            <v>25648</v>
          </cell>
          <cell r="BM331">
            <v>25648</v>
          </cell>
          <cell r="BN331">
            <v>25648</v>
          </cell>
        </row>
        <row r="332">
          <cell r="BF332">
            <v>200000</v>
          </cell>
          <cell r="BG332">
            <v>200000</v>
          </cell>
          <cell r="BH332">
            <v>200000</v>
          </cell>
          <cell r="BI332">
            <v>0</v>
          </cell>
          <cell r="BK332">
            <v>200000</v>
          </cell>
          <cell r="BL332">
            <v>200000</v>
          </cell>
          <cell r="BM332">
            <v>200000</v>
          </cell>
          <cell r="BN332">
            <v>200000</v>
          </cell>
        </row>
        <row r="333">
          <cell r="BF333">
            <v>91050</v>
          </cell>
          <cell r="BG333">
            <v>91050</v>
          </cell>
          <cell r="BH333">
            <v>91050</v>
          </cell>
          <cell r="BI333">
            <v>0</v>
          </cell>
          <cell r="BK333">
            <v>91050</v>
          </cell>
          <cell r="BL333">
            <v>91050</v>
          </cell>
          <cell r="BM333">
            <v>91050</v>
          </cell>
          <cell r="BN333">
            <v>91050</v>
          </cell>
        </row>
        <row r="334">
          <cell r="BF334">
            <v>64238</v>
          </cell>
          <cell r="BG334">
            <v>64238</v>
          </cell>
          <cell r="BH334">
            <v>64238</v>
          </cell>
          <cell r="BI334">
            <v>0</v>
          </cell>
          <cell r="BK334">
            <v>64238</v>
          </cell>
          <cell r="BL334">
            <v>64238</v>
          </cell>
          <cell r="BM334">
            <v>64238</v>
          </cell>
          <cell r="BN334">
            <v>64238</v>
          </cell>
        </row>
        <row r="335">
          <cell r="BF335">
            <v>67392</v>
          </cell>
          <cell r="BG335">
            <v>67392</v>
          </cell>
          <cell r="BH335">
            <v>67392</v>
          </cell>
          <cell r="BI335">
            <v>0</v>
          </cell>
          <cell r="BK335">
            <v>67392</v>
          </cell>
          <cell r="BL335">
            <v>67392</v>
          </cell>
          <cell r="BM335">
            <v>67392</v>
          </cell>
          <cell r="BN335">
            <v>67392</v>
          </cell>
        </row>
        <row r="336">
          <cell r="BF336">
            <v>66816</v>
          </cell>
          <cell r="BG336">
            <v>66816</v>
          </cell>
          <cell r="BH336">
            <v>66816</v>
          </cell>
          <cell r="BI336">
            <v>0</v>
          </cell>
          <cell r="BK336">
            <v>66816</v>
          </cell>
          <cell r="BL336">
            <v>66816</v>
          </cell>
          <cell r="BM336">
            <v>66816</v>
          </cell>
          <cell r="BN336">
            <v>66816</v>
          </cell>
        </row>
        <row r="337">
          <cell r="BF337">
            <v>68544</v>
          </cell>
          <cell r="BG337">
            <v>68544</v>
          </cell>
          <cell r="BH337">
            <v>68544</v>
          </cell>
          <cell r="BI337">
            <v>0</v>
          </cell>
          <cell r="BK337">
            <v>68544</v>
          </cell>
          <cell r="BL337">
            <v>68544</v>
          </cell>
          <cell r="BM337">
            <v>68544</v>
          </cell>
          <cell r="BN337">
            <v>68544</v>
          </cell>
        </row>
        <row r="338">
          <cell r="BF338">
            <v>149760</v>
          </cell>
          <cell r="BG338">
            <v>149760</v>
          </cell>
          <cell r="BH338">
            <v>149760</v>
          </cell>
          <cell r="BI338">
            <v>0</v>
          </cell>
          <cell r="BK338">
            <v>149760</v>
          </cell>
          <cell r="BL338">
            <v>149760</v>
          </cell>
          <cell r="BM338">
            <v>149760</v>
          </cell>
          <cell r="BN338">
            <v>149760</v>
          </cell>
        </row>
        <row r="339">
          <cell r="BF339">
            <v>261754</v>
          </cell>
          <cell r="BG339">
            <v>261754</v>
          </cell>
          <cell r="BH339">
            <v>261754</v>
          </cell>
          <cell r="BI339">
            <v>0</v>
          </cell>
          <cell r="BK339">
            <v>261754</v>
          </cell>
          <cell r="BL339">
            <v>261754</v>
          </cell>
          <cell r="BM339">
            <v>261754</v>
          </cell>
          <cell r="BN339">
            <v>261754</v>
          </cell>
        </row>
        <row r="340">
          <cell r="BF340">
            <v>50330</v>
          </cell>
          <cell r="BG340">
            <v>50330</v>
          </cell>
          <cell r="BH340">
            <v>50330</v>
          </cell>
          <cell r="BI340">
            <v>0</v>
          </cell>
          <cell r="BK340">
            <v>50330</v>
          </cell>
          <cell r="BL340">
            <v>50330</v>
          </cell>
          <cell r="BM340">
            <v>50330</v>
          </cell>
          <cell r="BN340">
            <v>50330</v>
          </cell>
        </row>
        <row r="341">
          <cell r="BF341">
            <v>99792</v>
          </cell>
          <cell r="BG341">
            <v>99792</v>
          </cell>
          <cell r="BH341">
            <v>99792</v>
          </cell>
          <cell r="BI341">
            <v>0</v>
          </cell>
          <cell r="BK341">
            <v>99792</v>
          </cell>
          <cell r="BL341">
            <v>99792</v>
          </cell>
          <cell r="BM341">
            <v>99792</v>
          </cell>
          <cell r="BN341">
            <v>99792</v>
          </cell>
        </row>
        <row r="342">
          <cell r="BF342">
            <v>25648</v>
          </cell>
          <cell r="BG342">
            <v>25648</v>
          </cell>
          <cell r="BH342">
            <v>25648</v>
          </cell>
          <cell r="BI342">
            <v>0</v>
          </cell>
          <cell r="BK342">
            <v>25648</v>
          </cell>
          <cell r="BL342">
            <v>25648</v>
          </cell>
          <cell r="BM342">
            <v>25648</v>
          </cell>
          <cell r="BN342">
            <v>25648</v>
          </cell>
        </row>
        <row r="343">
          <cell r="BF343">
            <v>17752</v>
          </cell>
          <cell r="BG343">
            <v>17752</v>
          </cell>
          <cell r="BH343">
            <v>17752</v>
          </cell>
          <cell r="BI343">
            <v>0</v>
          </cell>
          <cell r="BK343">
            <v>17752</v>
          </cell>
          <cell r="BL343">
            <v>17752</v>
          </cell>
          <cell r="BM343">
            <v>17752</v>
          </cell>
          <cell r="BN343">
            <v>17752</v>
          </cell>
        </row>
        <row r="344">
          <cell r="BF344">
            <v>31794</v>
          </cell>
          <cell r="BG344">
            <v>31794</v>
          </cell>
          <cell r="BH344">
            <v>31794</v>
          </cell>
          <cell r="BI344">
            <v>0</v>
          </cell>
          <cell r="BK344">
            <v>31794</v>
          </cell>
          <cell r="BL344">
            <v>31794</v>
          </cell>
          <cell r="BM344">
            <v>31794</v>
          </cell>
          <cell r="BN344">
            <v>31794</v>
          </cell>
        </row>
        <row r="345">
          <cell r="BF345">
            <v>34018</v>
          </cell>
          <cell r="BG345">
            <v>34018</v>
          </cell>
          <cell r="BH345">
            <v>34018</v>
          </cell>
          <cell r="BI345">
            <v>0</v>
          </cell>
          <cell r="BK345">
            <v>34018</v>
          </cell>
          <cell r="BL345">
            <v>34018</v>
          </cell>
          <cell r="BM345">
            <v>34018</v>
          </cell>
          <cell r="BN345">
            <v>34018</v>
          </cell>
        </row>
        <row r="346">
          <cell r="BF346">
            <v>26348</v>
          </cell>
          <cell r="BG346">
            <v>26348</v>
          </cell>
          <cell r="BH346">
            <v>26348</v>
          </cell>
          <cell r="BI346">
            <v>0</v>
          </cell>
          <cell r="BK346">
            <v>26348</v>
          </cell>
          <cell r="BL346">
            <v>26348</v>
          </cell>
          <cell r="BM346">
            <v>26348</v>
          </cell>
          <cell r="BN346">
            <v>26348</v>
          </cell>
        </row>
        <row r="347">
          <cell r="BF347">
            <v>31880</v>
          </cell>
          <cell r="BG347">
            <v>31880</v>
          </cell>
          <cell r="BH347">
            <v>31880</v>
          </cell>
          <cell r="BI347">
            <v>0</v>
          </cell>
          <cell r="BK347">
            <v>31880</v>
          </cell>
          <cell r="BL347">
            <v>31880</v>
          </cell>
          <cell r="BM347">
            <v>31880</v>
          </cell>
          <cell r="BN347">
            <v>31880</v>
          </cell>
        </row>
        <row r="348">
          <cell r="BF348">
            <v>99840</v>
          </cell>
          <cell r="BG348">
            <v>99840</v>
          </cell>
          <cell r="BH348">
            <v>99840</v>
          </cell>
          <cell r="BI348">
            <v>0</v>
          </cell>
          <cell r="BK348">
            <v>99840</v>
          </cell>
          <cell r="BL348">
            <v>99840</v>
          </cell>
          <cell r="BM348">
            <v>99840</v>
          </cell>
          <cell r="BN348">
            <v>99840</v>
          </cell>
        </row>
        <row r="349">
          <cell r="BF349">
            <v>48000</v>
          </cell>
          <cell r="BG349">
            <v>48000</v>
          </cell>
          <cell r="BH349">
            <v>48000</v>
          </cell>
          <cell r="BI349">
            <v>0</v>
          </cell>
          <cell r="BK349">
            <v>48000</v>
          </cell>
          <cell r="BL349">
            <v>48000</v>
          </cell>
          <cell r="BM349">
            <v>48000</v>
          </cell>
          <cell r="BN349">
            <v>48000</v>
          </cell>
        </row>
        <row r="350">
          <cell r="BF350">
            <v>45750</v>
          </cell>
          <cell r="BG350">
            <v>45750</v>
          </cell>
          <cell r="BH350">
            <v>45750</v>
          </cell>
          <cell r="BI350">
            <v>0</v>
          </cell>
          <cell r="BK350">
            <v>45750</v>
          </cell>
          <cell r="BL350">
            <v>45750</v>
          </cell>
          <cell r="BM350">
            <v>45750</v>
          </cell>
          <cell r="BN350">
            <v>45750</v>
          </cell>
        </row>
        <row r="351">
          <cell r="BF351">
            <v>64125</v>
          </cell>
          <cell r="BG351">
            <v>64125</v>
          </cell>
          <cell r="BH351">
            <v>64125</v>
          </cell>
          <cell r="BI351">
            <v>0</v>
          </cell>
          <cell r="BK351">
            <v>64125</v>
          </cell>
          <cell r="BL351">
            <v>64125</v>
          </cell>
          <cell r="BM351">
            <v>64125</v>
          </cell>
          <cell r="BN351">
            <v>64125</v>
          </cell>
        </row>
        <row r="352">
          <cell r="BF352">
            <v>38536</v>
          </cell>
          <cell r="BG352">
            <v>38536</v>
          </cell>
          <cell r="BH352">
            <v>38536</v>
          </cell>
          <cell r="BI352">
            <v>0</v>
          </cell>
          <cell r="BK352">
            <v>38536</v>
          </cell>
          <cell r="BL352">
            <v>38536</v>
          </cell>
          <cell r="BM352">
            <v>38536</v>
          </cell>
          <cell r="BN352">
            <v>38536</v>
          </cell>
        </row>
        <row r="353">
          <cell r="BF353">
            <v>38536</v>
          </cell>
          <cell r="BG353">
            <v>38536</v>
          </cell>
          <cell r="BH353">
            <v>38536</v>
          </cell>
          <cell r="BI353">
            <v>0</v>
          </cell>
          <cell r="BK353">
            <v>38536</v>
          </cell>
          <cell r="BL353">
            <v>38536</v>
          </cell>
          <cell r="BM353">
            <v>38536</v>
          </cell>
          <cell r="BN353">
            <v>38536</v>
          </cell>
        </row>
        <row r="354">
          <cell r="BF354">
            <v>8448</v>
          </cell>
          <cell r="BG354">
            <v>8448</v>
          </cell>
          <cell r="BH354">
            <v>8448</v>
          </cell>
          <cell r="BI354">
            <v>0</v>
          </cell>
          <cell r="BK354">
            <v>8448</v>
          </cell>
          <cell r="BL354">
            <v>8448</v>
          </cell>
          <cell r="BM354">
            <v>8448</v>
          </cell>
          <cell r="BN354">
            <v>8448</v>
          </cell>
        </row>
        <row r="355">
          <cell r="BF355">
            <v>21716</v>
          </cell>
          <cell r="BG355">
            <v>21716</v>
          </cell>
          <cell r="BH355">
            <v>21716</v>
          </cell>
          <cell r="BI355">
            <v>0</v>
          </cell>
          <cell r="BK355">
            <v>21716</v>
          </cell>
          <cell r="BL355">
            <v>21716</v>
          </cell>
          <cell r="BM355">
            <v>21716</v>
          </cell>
          <cell r="BN355">
            <v>21716</v>
          </cell>
        </row>
        <row r="356">
          <cell r="BF356">
            <v>8747</v>
          </cell>
          <cell r="BG356">
            <v>8747</v>
          </cell>
          <cell r="BH356">
            <v>8747</v>
          </cell>
          <cell r="BI356">
            <v>0</v>
          </cell>
          <cell r="BK356">
            <v>8747</v>
          </cell>
          <cell r="BL356">
            <v>8747</v>
          </cell>
          <cell r="BM356">
            <v>8747</v>
          </cell>
          <cell r="BN356">
            <v>8747</v>
          </cell>
        </row>
        <row r="357">
          <cell r="BF357">
            <v>11253</v>
          </cell>
          <cell r="BG357">
            <v>11253</v>
          </cell>
          <cell r="BH357">
            <v>11253</v>
          </cell>
          <cell r="BI357">
            <v>0</v>
          </cell>
          <cell r="BK357">
            <v>11253</v>
          </cell>
          <cell r="BL357">
            <v>11253</v>
          </cell>
          <cell r="BM357">
            <v>11253</v>
          </cell>
          <cell r="BN357">
            <v>11253</v>
          </cell>
        </row>
        <row r="358">
          <cell r="BF358">
            <v>12520</v>
          </cell>
          <cell r="BG358">
            <v>12520</v>
          </cell>
          <cell r="BH358">
            <v>12520</v>
          </cell>
          <cell r="BI358">
            <v>0</v>
          </cell>
          <cell r="BK358">
            <v>12520</v>
          </cell>
          <cell r="BL358">
            <v>12520</v>
          </cell>
          <cell r="BM358">
            <v>12520</v>
          </cell>
          <cell r="BN358">
            <v>12520</v>
          </cell>
        </row>
        <row r="359">
          <cell r="BF359">
            <v>12728</v>
          </cell>
          <cell r="BG359">
            <v>12728</v>
          </cell>
          <cell r="BH359">
            <v>12728</v>
          </cell>
          <cell r="BI359">
            <v>0</v>
          </cell>
          <cell r="BK359">
            <v>12728</v>
          </cell>
          <cell r="BL359">
            <v>12728</v>
          </cell>
          <cell r="BM359">
            <v>12728</v>
          </cell>
          <cell r="BN359">
            <v>12728</v>
          </cell>
        </row>
        <row r="360">
          <cell r="BF360">
            <v>11390</v>
          </cell>
          <cell r="BG360">
            <v>11390</v>
          </cell>
          <cell r="BH360">
            <v>11390</v>
          </cell>
          <cell r="BI360">
            <v>0</v>
          </cell>
          <cell r="BK360">
            <v>11390</v>
          </cell>
          <cell r="BL360">
            <v>11390</v>
          </cell>
          <cell r="BM360">
            <v>11390</v>
          </cell>
          <cell r="BN360">
            <v>11390</v>
          </cell>
        </row>
        <row r="361">
          <cell r="BF361">
            <v>14422</v>
          </cell>
          <cell r="BG361">
            <v>14422</v>
          </cell>
          <cell r="BH361">
            <v>14422</v>
          </cell>
          <cell r="BI361">
            <v>0</v>
          </cell>
          <cell r="BK361">
            <v>14422</v>
          </cell>
          <cell r="BL361">
            <v>14422</v>
          </cell>
          <cell r="BM361">
            <v>14422</v>
          </cell>
          <cell r="BN361">
            <v>14422</v>
          </cell>
        </row>
        <row r="362">
          <cell r="BF362">
            <v>14420</v>
          </cell>
          <cell r="BG362">
            <v>14420</v>
          </cell>
          <cell r="BH362">
            <v>14420</v>
          </cell>
          <cell r="BI362">
            <v>0</v>
          </cell>
          <cell r="BK362">
            <v>14420</v>
          </cell>
          <cell r="BL362">
            <v>14420</v>
          </cell>
          <cell r="BM362">
            <v>14420</v>
          </cell>
          <cell r="BN362">
            <v>14420</v>
          </cell>
        </row>
        <row r="363">
          <cell r="BF363">
            <v>30723</v>
          </cell>
          <cell r="BG363">
            <v>30723</v>
          </cell>
          <cell r="BH363">
            <v>30723</v>
          </cell>
          <cell r="BI363">
            <v>0</v>
          </cell>
          <cell r="BK363">
            <v>30723</v>
          </cell>
          <cell r="BL363">
            <v>30723</v>
          </cell>
          <cell r="BM363">
            <v>30723</v>
          </cell>
          <cell r="BN363">
            <v>30723</v>
          </cell>
        </row>
        <row r="364">
          <cell r="BF364">
            <v>24265</v>
          </cell>
          <cell r="BG364">
            <v>24265</v>
          </cell>
          <cell r="BH364">
            <v>24265</v>
          </cell>
          <cell r="BI364">
            <v>0</v>
          </cell>
          <cell r="BK364">
            <v>24265</v>
          </cell>
          <cell r="BL364">
            <v>24265</v>
          </cell>
          <cell r="BM364">
            <v>24265</v>
          </cell>
          <cell r="BN364">
            <v>24265</v>
          </cell>
        </row>
        <row r="365">
          <cell r="BF365">
            <v>24257</v>
          </cell>
          <cell r="BG365">
            <v>24257</v>
          </cell>
          <cell r="BH365">
            <v>24257</v>
          </cell>
          <cell r="BI365">
            <v>0</v>
          </cell>
          <cell r="BK365">
            <v>24257</v>
          </cell>
          <cell r="BL365">
            <v>24257</v>
          </cell>
          <cell r="BM365">
            <v>24257</v>
          </cell>
          <cell r="BN365">
            <v>24257</v>
          </cell>
        </row>
        <row r="366">
          <cell r="BF366">
            <v>34040</v>
          </cell>
          <cell r="BG366">
            <v>34040</v>
          </cell>
          <cell r="BH366">
            <v>34040</v>
          </cell>
          <cell r="BI366">
            <v>0</v>
          </cell>
          <cell r="BK366">
            <v>34040</v>
          </cell>
          <cell r="BL366">
            <v>34040</v>
          </cell>
          <cell r="BM366">
            <v>34040</v>
          </cell>
          <cell r="BN366">
            <v>34040</v>
          </cell>
        </row>
        <row r="367">
          <cell r="BF367">
            <v>116025</v>
          </cell>
          <cell r="BG367">
            <v>116025</v>
          </cell>
          <cell r="BH367">
            <v>116025</v>
          </cell>
          <cell r="BI367">
            <v>0</v>
          </cell>
          <cell r="BK367">
            <v>116025</v>
          </cell>
          <cell r="BL367">
            <v>116025</v>
          </cell>
          <cell r="BM367">
            <v>116025</v>
          </cell>
          <cell r="BN367">
            <v>116025</v>
          </cell>
        </row>
        <row r="368">
          <cell r="BF368">
            <v>52872</v>
          </cell>
          <cell r="BG368">
            <v>52872</v>
          </cell>
          <cell r="BH368">
            <v>52872</v>
          </cell>
          <cell r="BI368">
            <v>0</v>
          </cell>
          <cell r="BK368">
            <v>52872</v>
          </cell>
          <cell r="BL368">
            <v>52872</v>
          </cell>
          <cell r="BM368">
            <v>52872</v>
          </cell>
          <cell r="BN368">
            <v>52872</v>
          </cell>
        </row>
        <row r="369">
          <cell r="BF369">
            <v>76078</v>
          </cell>
          <cell r="BG369">
            <v>76078</v>
          </cell>
          <cell r="BH369">
            <v>76078</v>
          </cell>
          <cell r="BI369">
            <v>0</v>
          </cell>
          <cell r="BK369">
            <v>76078</v>
          </cell>
          <cell r="BL369">
            <v>76078</v>
          </cell>
          <cell r="BM369">
            <v>76078</v>
          </cell>
          <cell r="BN369">
            <v>76078</v>
          </cell>
        </row>
        <row r="370">
          <cell r="BF370">
            <v>71041</v>
          </cell>
          <cell r="BG370">
            <v>71041</v>
          </cell>
          <cell r="BH370">
            <v>71041</v>
          </cell>
          <cell r="BI370">
            <v>0</v>
          </cell>
          <cell r="BK370">
            <v>71041</v>
          </cell>
          <cell r="BL370">
            <v>71041</v>
          </cell>
          <cell r="BM370">
            <v>71041</v>
          </cell>
          <cell r="BN370">
            <v>71041</v>
          </cell>
        </row>
        <row r="371">
          <cell r="BF371">
            <v>220000</v>
          </cell>
          <cell r="BG371">
            <v>220000</v>
          </cell>
          <cell r="BH371">
            <v>220000</v>
          </cell>
          <cell r="BI371">
            <v>0</v>
          </cell>
          <cell r="BK371">
            <v>220000</v>
          </cell>
          <cell r="BL371">
            <v>220000</v>
          </cell>
          <cell r="BM371">
            <v>220000</v>
          </cell>
          <cell r="BN371">
            <v>220000</v>
          </cell>
        </row>
        <row r="372">
          <cell r="BF372">
            <v>163290</v>
          </cell>
          <cell r="BG372">
            <v>163290</v>
          </cell>
          <cell r="BH372">
            <v>163290</v>
          </cell>
          <cell r="BI372">
            <v>0</v>
          </cell>
          <cell r="BK372">
            <v>163290</v>
          </cell>
          <cell r="BL372">
            <v>163290</v>
          </cell>
          <cell r="BM372">
            <v>163290</v>
          </cell>
          <cell r="BN372">
            <v>163290</v>
          </cell>
        </row>
        <row r="373">
          <cell r="BF373">
            <v>14040</v>
          </cell>
          <cell r="BG373">
            <v>14040</v>
          </cell>
          <cell r="BH373">
            <v>14040</v>
          </cell>
          <cell r="BI373">
            <v>0</v>
          </cell>
          <cell r="BK373">
            <v>14040</v>
          </cell>
          <cell r="BL373">
            <v>14040</v>
          </cell>
          <cell r="BM373">
            <v>14040</v>
          </cell>
          <cell r="BN373">
            <v>14040</v>
          </cell>
        </row>
        <row r="374">
          <cell r="BF374">
            <v>71712</v>
          </cell>
          <cell r="BG374">
            <v>71712</v>
          </cell>
          <cell r="BH374">
            <v>71712</v>
          </cell>
          <cell r="BI374">
            <v>0</v>
          </cell>
          <cell r="BK374">
            <v>71712</v>
          </cell>
          <cell r="BL374">
            <v>71712</v>
          </cell>
          <cell r="BM374">
            <v>71712</v>
          </cell>
          <cell r="BN374">
            <v>71712</v>
          </cell>
        </row>
        <row r="375">
          <cell r="BF375">
            <v>154000</v>
          </cell>
          <cell r="BG375">
            <v>154000</v>
          </cell>
          <cell r="BH375">
            <v>154000</v>
          </cell>
          <cell r="BI375">
            <v>0</v>
          </cell>
          <cell r="BK375">
            <v>154000</v>
          </cell>
          <cell r="BL375">
            <v>154000</v>
          </cell>
          <cell r="BM375">
            <v>154000</v>
          </cell>
          <cell r="BN375">
            <v>154000</v>
          </cell>
        </row>
        <row r="376">
          <cell r="BF376">
            <v>11746</v>
          </cell>
          <cell r="BG376">
            <v>11746</v>
          </cell>
          <cell r="BH376">
            <v>11746</v>
          </cell>
          <cell r="BI376">
            <v>0</v>
          </cell>
          <cell r="BK376">
            <v>11746</v>
          </cell>
          <cell r="BL376">
            <v>11746</v>
          </cell>
          <cell r="BM376">
            <v>11746</v>
          </cell>
          <cell r="BN376">
            <v>11746</v>
          </cell>
        </row>
        <row r="377">
          <cell r="BF377">
            <v>102150</v>
          </cell>
          <cell r="BG377">
            <v>102150</v>
          </cell>
          <cell r="BH377">
            <v>102150</v>
          </cell>
          <cell r="BI377">
            <v>0</v>
          </cell>
          <cell r="BK377">
            <v>102150</v>
          </cell>
          <cell r="BL377">
            <v>102150</v>
          </cell>
          <cell r="BM377">
            <v>102150</v>
          </cell>
          <cell r="BN377">
            <v>102150</v>
          </cell>
        </row>
        <row r="378">
          <cell r="BF378">
            <v>61250</v>
          </cell>
          <cell r="BG378">
            <v>61250</v>
          </cell>
          <cell r="BH378">
            <v>61250</v>
          </cell>
          <cell r="BI378">
            <v>0</v>
          </cell>
          <cell r="BK378">
            <v>61250</v>
          </cell>
          <cell r="BL378">
            <v>61250</v>
          </cell>
          <cell r="BM378">
            <v>61250</v>
          </cell>
          <cell r="BN378">
            <v>61250</v>
          </cell>
        </row>
        <row r="379">
          <cell r="BF379">
            <v>33800</v>
          </cell>
          <cell r="BG379">
            <v>33800</v>
          </cell>
          <cell r="BH379">
            <v>33800</v>
          </cell>
          <cell r="BI379">
            <v>0</v>
          </cell>
          <cell r="BK379">
            <v>33800</v>
          </cell>
          <cell r="BL379">
            <v>33800</v>
          </cell>
          <cell r="BM379">
            <v>33800</v>
          </cell>
          <cell r="BN379">
            <v>33800</v>
          </cell>
        </row>
        <row r="380">
          <cell r="BF380">
            <v>290000</v>
          </cell>
          <cell r="BG380">
            <v>290000</v>
          </cell>
          <cell r="BH380">
            <v>290000</v>
          </cell>
          <cell r="BI380">
            <v>0</v>
          </cell>
          <cell r="BK380">
            <v>290000</v>
          </cell>
          <cell r="BL380">
            <v>290000</v>
          </cell>
          <cell r="BM380">
            <v>290000</v>
          </cell>
          <cell r="BN380">
            <v>290000</v>
          </cell>
        </row>
        <row r="381">
          <cell r="BF381">
            <v>18163</v>
          </cell>
          <cell r="BG381">
            <v>18163</v>
          </cell>
          <cell r="BH381">
            <v>18163</v>
          </cell>
          <cell r="BI381">
            <v>0</v>
          </cell>
          <cell r="BK381">
            <v>18163</v>
          </cell>
          <cell r="BL381">
            <v>18163</v>
          </cell>
          <cell r="BM381">
            <v>18163</v>
          </cell>
          <cell r="BN381">
            <v>18163</v>
          </cell>
        </row>
        <row r="382">
          <cell r="BF382">
            <v>16360</v>
          </cell>
          <cell r="BG382">
            <v>16360</v>
          </cell>
          <cell r="BH382">
            <v>16360</v>
          </cell>
          <cell r="BI382">
            <v>0</v>
          </cell>
          <cell r="BK382">
            <v>16360</v>
          </cell>
          <cell r="BL382">
            <v>16360</v>
          </cell>
          <cell r="BM382">
            <v>16360</v>
          </cell>
          <cell r="BN382">
            <v>16360</v>
          </cell>
        </row>
        <row r="383">
          <cell r="BF383">
            <v>30000</v>
          </cell>
          <cell r="BG383">
            <v>30000</v>
          </cell>
          <cell r="BH383">
            <v>30000</v>
          </cell>
          <cell r="BI383">
            <v>0</v>
          </cell>
          <cell r="BK383">
            <v>30000</v>
          </cell>
          <cell r="BL383">
            <v>30000</v>
          </cell>
          <cell r="BM383">
            <v>30000</v>
          </cell>
          <cell r="BN383">
            <v>30000</v>
          </cell>
        </row>
        <row r="384">
          <cell r="BF384">
            <v>42000</v>
          </cell>
          <cell r="BG384">
            <v>42000</v>
          </cell>
          <cell r="BH384">
            <v>42000</v>
          </cell>
          <cell r="BI384">
            <v>0</v>
          </cell>
          <cell r="BK384">
            <v>42000</v>
          </cell>
          <cell r="BL384">
            <v>42000</v>
          </cell>
          <cell r="BM384">
            <v>42000</v>
          </cell>
          <cell r="BN384">
            <v>42000</v>
          </cell>
        </row>
        <row r="385">
          <cell r="BF385">
            <v>39600</v>
          </cell>
          <cell r="BG385">
            <v>39600</v>
          </cell>
          <cell r="BH385">
            <v>39600</v>
          </cell>
          <cell r="BI385">
            <v>0</v>
          </cell>
          <cell r="BK385">
            <v>39600</v>
          </cell>
          <cell r="BL385">
            <v>39600</v>
          </cell>
          <cell r="BM385">
            <v>39600</v>
          </cell>
          <cell r="BN385">
            <v>39600</v>
          </cell>
        </row>
        <row r="386">
          <cell r="BF386">
            <v>14040</v>
          </cell>
          <cell r="BG386">
            <v>14040</v>
          </cell>
          <cell r="BH386">
            <v>14040</v>
          </cell>
          <cell r="BI386">
            <v>0</v>
          </cell>
          <cell r="BK386">
            <v>14040</v>
          </cell>
          <cell r="BL386">
            <v>14040</v>
          </cell>
          <cell r="BM386">
            <v>14040</v>
          </cell>
          <cell r="BN386">
            <v>14040</v>
          </cell>
        </row>
        <row r="387">
          <cell r="BF387">
            <v>18000</v>
          </cell>
          <cell r="BG387">
            <v>18000</v>
          </cell>
          <cell r="BH387">
            <v>18000</v>
          </cell>
          <cell r="BI387">
            <v>0</v>
          </cell>
          <cell r="BK387">
            <v>18000</v>
          </cell>
          <cell r="BL387">
            <v>18000</v>
          </cell>
          <cell r="BM387">
            <v>18000</v>
          </cell>
          <cell r="BN387">
            <v>18000</v>
          </cell>
        </row>
        <row r="388">
          <cell r="BF388">
            <v>18580</v>
          </cell>
          <cell r="BG388">
            <v>18580</v>
          </cell>
          <cell r="BH388">
            <v>18580</v>
          </cell>
          <cell r="BI388">
            <v>0</v>
          </cell>
          <cell r="BK388">
            <v>18580</v>
          </cell>
          <cell r="BL388">
            <v>18580</v>
          </cell>
          <cell r="BM388">
            <v>18580</v>
          </cell>
          <cell r="BN388">
            <v>18580</v>
          </cell>
        </row>
        <row r="389">
          <cell r="BF389">
            <v>66769</v>
          </cell>
          <cell r="BG389">
            <v>66769</v>
          </cell>
          <cell r="BH389">
            <v>66769</v>
          </cell>
          <cell r="BI389">
            <v>0</v>
          </cell>
          <cell r="BK389">
            <v>66769</v>
          </cell>
          <cell r="BL389">
            <v>66769</v>
          </cell>
          <cell r="BM389">
            <v>66769</v>
          </cell>
          <cell r="BN389">
            <v>66769</v>
          </cell>
        </row>
        <row r="390">
          <cell r="BF390">
            <v>104544</v>
          </cell>
          <cell r="BG390">
            <v>104544</v>
          </cell>
          <cell r="BH390">
            <v>104544</v>
          </cell>
          <cell r="BI390">
            <v>0</v>
          </cell>
          <cell r="BK390">
            <v>104544</v>
          </cell>
          <cell r="BL390">
            <v>104544</v>
          </cell>
          <cell r="BM390">
            <v>104544</v>
          </cell>
          <cell r="BN390">
            <v>104544</v>
          </cell>
        </row>
        <row r="391">
          <cell r="BF391">
            <v>45523</v>
          </cell>
          <cell r="BG391">
            <v>45523</v>
          </cell>
          <cell r="BH391">
            <v>45523</v>
          </cell>
          <cell r="BI391">
            <v>0</v>
          </cell>
          <cell r="BK391">
            <v>45523</v>
          </cell>
          <cell r="BL391">
            <v>45523</v>
          </cell>
          <cell r="BM391">
            <v>45523</v>
          </cell>
          <cell r="BN391">
            <v>45523</v>
          </cell>
        </row>
        <row r="392">
          <cell r="BF392">
            <v>54756</v>
          </cell>
          <cell r="BG392">
            <v>54756</v>
          </cell>
          <cell r="BH392">
            <v>54756</v>
          </cell>
          <cell r="BI392">
            <v>0</v>
          </cell>
          <cell r="BK392">
            <v>54756</v>
          </cell>
          <cell r="BL392">
            <v>54756</v>
          </cell>
          <cell r="BM392">
            <v>54756</v>
          </cell>
          <cell r="BN392">
            <v>54756</v>
          </cell>
        </row>
        <row r="393">
          <cell r="BF393">
            <v>99255</v>
          </cell>
          <cell r="BG393">
            <v>99255</v>
          </cell>
          <cell r="BH393">
            <v>99255</v>
          </cell>
          <cell r="BI393">
            <v>0</v>
          </cell>
          <cell r="BK393">
            <v>99255</v>
          </cell>
          <cell r="BL393">
            <v>99255</v>
          </cell>
          <cell r="BM393">
            <v>99255</v>
          </cell>
          <cell r="BN393">
            <v>99255</v>
          </cell>
        </row>
        <row r="394">
          <cell r="BF394">
            <v>62948</v>
          </cell>
          <cell r="BG394">
            <v>62948</v>
          </cell>
          <cell r="BH394">
            <v>62948</v>
          </cell>
          <cell r="BI394">
            <v>0</v>
          </cell>
          <cell r="BK394">
            <v>62948</v>
          </cell>
          <cell r="BL394">
            <v>62948</v>
          </cell>
          <cell r="BM394">
            <v>62948</v>
          </cell>
          <cell r="BN394">
            <v>62948</v>
          </cell>
        </row>
        <row r="395">
          <cell r="BF395">
            <v>31100</v>
          </cell>
          <cell r="BG395">
            <v>31100</v>
          </cell>
          <cell r="BH395">
            <v>31100</v>
          </cell>
          <cell r="BI395">
            <v>0</v>
          </cell>
          <cell r="BK395">
            <v>31100</v>
          </cell>
          <cell r="BL395">
            <v>31100</v>
          </cell>
          <cell r="BM395">
            <v>31100</v>
          </cell>
          <cell r="BN395">
            <v>31100</v>
          </cell>
        </row>
        <row r="396">
          <cell r="BF396">
            <v>24096</v>
          </cell>
          <cell r="BG396">
            <v>24096</v>
          </cell>
          <cell r="BH396">
            <v>24096</v>
          </cell>
          <cell r="BI396">
            <v>0</v>
          </cell>
          <cell r="BK396">
            <v>24096</v>
          </cell>
          <cell r="BL396">
            <v>24096</v>
          </cell>
          <cell r="BM396">
            <v>24096</v>
          </cell>
          <cell r="BN396">
            <v>24096</v>
          </cell>
        </row>
        <row r="397">
          <cell r="BF397">
            <v>14568</v>
          </cell>
          <cell r="BG397">
            <v>14568</v>
          </cell>
          <cell r="BH397">
            <v>14568</v>
          </cell>
          <cell r="BI397">
            <v>0</v>
          </cell>
          <cell r="BK397">
            <v>14568</v>
          </cell>
          <cell r="BL397">
            <v>14568</v>
          </cell>
          <cell r="BM397">
            <v>14568</v>
          </cell>
          <cell r="BN397">
            <v>14568</v>
          </cell>
        </row>
        <row r="398">
          <cell r="BF398">
            <v>28512</v>
          </cell>
          <cell r="BG398">
            <v>28512</v>
          </cell>
          <cell r="BH398">
            <v>28512</v>
          </cell>
          <cell r="BI398">
            <v>0</v>
          </cell>
          <cell r="BK398">
            <v>28512</v>
          </cell>
          <cell r="BL398">
            <v>28512</v>
          </cell>
          <cell r="BM398">
            <v>28512</v>
          </cell>
          <cell r="BN398">
            <v>28512</v>
          </cell>
        </row>
        <row r="399">
          <cell r="BF399">
            <v>30374</v>
          </cell>
          <cell r="BG399">
            <v>30374</v>
          </cell>
          <cell r="BH399">
            <v>30374</v>
          </cell>
          <cell r="BI399">
            <v>0</v>
          </cell>
          <cell r="BK399">
            <v>30374</v>
          </cell>
          <cell r="BL399">
            <v>30374</v>
          </cell>
          <cell r="BM399">
            <v>30374</v>
          </cell>
          <cell r="BN399">
            <v>30374</v>
          </cell>
        </row>
        <row r="400">
          <cell r="BF400">
            <v>24000</v>
          </cell>
          <cell r="BG400">
            <v>24000</v>
          </cell>
          <cell r="BH400">
            <v>24000</v>
          </cell>
          <cell r="BI400">
            <v>0</v>
          </cell>
          <cell r="BK400">
            <v>24000</v>
          </cell>
          <cell r="BL400">
            <v>24000</v>
          </cell>
          <cell r="BM400">
            <v>24000</v>
          </cell>
          <cell r="BN400">
            <v>24000</v>
          </cell>
        </row>
        <row r="401">
          <cell r="BF401">
            <v>24143</v>
          </cell>
          <cell r="BG401">
            <v>24143</v>
          </cell>
          <cell r="BH401">
            <v>24143</v>
          </cell>
          <cell r="BI401">
            <v>0</v>
          </cell>
          <cell r="BK401">
            <v>24143</v>
          </cell>
          <cell r="BL401">
            <v>24143</v>
          </cell>
          <cell r="BM401">
            <v>24143</v>
          </cell>
          <cell r="BN401">
            <v>24143</v>
          </cell>
        </row>
        <row r="402">
          <cell r="BF402">
            <v>92078</v>
          </cell>
          <cell r="BG402">
            <v>92078</v>
          </cell>
          <cell r="BH402">
            <v>92078</v>
          </cell>
          <cell r="BI402">
            <v>0</v>
          </cell>
          <cell r="BK402">
            <v>92078</v>
          </cell>
          <cell r="BL402">
            <v>92078</v>
          </cell>
          <cell r="BM402">
            <v>92078</v>
          </cell>
          <cell r="BN402">
            <v>92078</v>
          </cell>
        </row>
        <row r="403">
          <cell r="BF403">
            <v>26795</v>
          </cell>
          <cell r="BG403">
            <v>26795</v>
          </cell>
          <cell r="BH403">
            <v>26795</v>
          </cell>
          <cell r="BI403">
            <v>0</v>
          </cell>
          <cell r="BK403">
            <v>26795</v>
          </cell>
          <cell r="BL403">
            <v>26795</v>
          </cell>
          <cell r="BM403">
            <v>26795</v>
          </cell>
          <cell r="BN403">
            <v>26795</v>
          </cell>
        </row>
        <row r="404">
          <cell r="BF404">
            <v>79134</v>
          </cell>
          <cell r="BG404">
            <v>79134</v>
          </cell>
          <cell r="BH404">
            <v>79134</v>
          </cell>
          <cell r="BI404">
            <v>0</v>
          </cell>
          <cell r="BK404">
            <v>79134</v>
          </cell>
          <cell r="BL404">
            <v>79134</v>
          </cell>
          <cell r="BM404">
            <v>79134</v>
          </cell>
          <cell r="BN404">
            <v>79134</v>
          </cell>
        </row>
        <row r="405">
          <cell r="BF405">
            <v>46819</v>
          </cell>
          <cell r="BG405">
            <v>46819</v>
          </cell>
          <cell r="BH405">
            <v>46819</v>
          </cell>
          <cell r="BI405">
            <v>0</v>
          </cell>
          <cell r="BK405">
            <v>46819</v>
          </cell>
          <cell r="BL405">
            <v>46819</v>
          </cell>
          <cell r="BM405">
            <v>46819</v>
          </cell>
          <cell r="BN405">
            <v>46819</v>
          </cell>
        </row>
        <row r="406">
          <cell r="BF406">
            <v>35597</v>
          </cell>
          <cell r="BG406">
            <v>35597</v>
          </cell>
          <cell r="BH406">
            <v>35597</v>
          </cell>
          <cell r="BI406">
            <v>0</v>
          </cell>
          <cell r="BK406">
            <v>35597</v>
          </cell>
          <cell r="BL406">
            <v>35597</v>
          </cell>
          <cell r="BM406">
            <v>35597</v>
          </cell>
          <cell r="BN406">
            <v>35597</v>
          </cell>
        </row>
        <row r="407">
          <cell r="BF407">
            <v>10345</v>
          </cell>
          <cell r="BG407">
            <v>10345</v>
          </cell>
          <cell r="BH407">
            <v>10345</v>
          </cell>
          <cell r="BI407">
            <v>0</v>
          </cell>
          <cell r="BK407">
            <v>10345</v>
          </cell>
          <cell r="BL407">
            <v>10345</v>
          </cell>
          <cell r="BM407">
            <v>10345</v>
          </cell>
          <cell r="BN407">
            <v>10345</v>
          </cell>
        </row>
        <row r="408">
          <cell r="BF408">
            <v>31824</v>
          </cell>
          <cell r="BG408">
            <v>31824</v>
          </cell>
          <cell r="BH408">
            <v>31824</v>
          </cell>
          <cell r="BI408">
            <v>0</v>
          </cell>
          <cell r="BK408">
            <v>31824</v>
          </cell>
          <cell r="BL408">
            <v>31824</v>
          </cell>
          <cell r="BM408">
            <v>31824</v>
          </cell>
          <cell r="BN408">
            <v>31824</v>
          </cell>
        </row>
        <row r="409">
          <cell r="BF409">
            <v>22410</v>
          </cell>
          <cell r="BG409">
            <v>22410</v>
          </cell>
          <cell r="BH409">
            <v>22410</v>
          </cell>
          <cell r="BI409">
            <v>0</v>
          </cell>
          <cell r="BK409">
            <v>22410</v>
          </cell>
          <cell r="BL409">
            <v>22410</v>
          </cell>
          <cell r="BM409">
            <v>22410</v>
          </cell>
          <cell r="BN409">
            <v>22410</v>
          </cell>
        </row>
        <row r="410">
          <cell r="BF410">
            <v>16249</v>
          </cell>
          <cell r="BG410">
            <v>16249</v>
          </cell>
          <cell r="BH410">
            <v>16249</v>
          </cell>
          <cell r="BI410">
            <v>0</v>
          </cell>
          <cell r="BK410">
            <v>16249</v>
          </cell>
          <cell r="BL410">
            <v>16249</v>
          </cell>
          <cell r="BM410">
            <v>16249</v>
          </cell>
          <cell r="BN410">
            <v>16249</v>
          </cell>
        </row>
        <row r="411">
          <cell r="BF411">
            <v>8282</v>
          </cell>
          <cell r="BG411">
            <v>8282</v>
          </cell>
          <cell r="BH411">
            <v>8282</v>
          </cell>
          <cell r="BI411">
            <v>0</v>
          </cell>
          <cell r="BK411">
            <v>8282</v>
          </cell>
          <cell r="BL411">
            <v>8282</v>
          </cell>
          <cell r="BM411">
            <v>8282</v>
          </cell>
          <cell r="BN411">
            <v>8282</v>
          </cell>
        </row>
        <row r="412">
          <cell r="BF412">
            <v>10634</v>
          </cell>
          <cell r="BG412">
            <v>10634</v>
          </cell>
          <cell r="BH412">
            <v>10634</v>
          </cell>
          <cell r="BI412">
            <v>0</v>
          </cell>
          <cell r="BK412">
            <v>10634</v>
          </cell>
          <cell r="BL412">
            <v>10634</v>
          </cell>
          <cell r="BM412">
            <v>10634</v>
          </cell>
          <cell r="BN412">
            <v>10634</v>
          </cell>
        </row>
        <row r="413">
          <cell r="BF413">
            <v>16218</v>
          </cell>
          <cell r="BG413">
            <v>16218</v>
          </cell>
          <cell r="BH413">
            <v>16218</v>
          </cell>
          <cell r="BI413">
            <v>0</v>
          </cell>
          <cell r="BK413">
            <v>16218</v>
          </cell>
          <cell r="BL413">
            <v>16218</v>
          </cell>
          <cell r="BM413">
            <v>16218</v>
          </cell>
          <cell r="BN413">
            <v>16218</v>
          </cell>
        </row>
        <row r="414">
          <cell r="BF414">
            <v>25999</v>
          </cell>
          <cell r="BG414">
            <v>25999</v>
          </cell>
          <cell r="BH414">
            <v>25999</v>
          </cell>
          <cell r="BI414">
            <v>0</v>
          </cell>
          <cell r="BK414">
            <v>25999</v>
          </cell>
          <cell r="BL414">
            <v>25999</v>
          </cell>
          <cell r="BM414">
            <v>25999</v>
          </cell>
          <cell r="BN414">
            <v>25999</v>
          </cell>
        </row>
        <row r="415">
          <cell r="BF415">
            <v>3515</v>
          </cell>
          <cell r="BG415">
            <v>3515</v>
          </cell>
          <cell r="BH415">
            <v>3515</v>
          </cell>
          <cell r="BI415">
            <v>0</v>
          </cell>
          <cell r="BK415">
            <v>3515</v>
          </cell>
          <cell r="BL415">
            <v>3515</v>
          </cell>
          <cell r="BM415">
            <v>3515</v>
          </cell>
          <cell r="BN415">
            <v>3515</v>
          </cell>
        </row>
        <row r="416">
          <cell r="BF416">
            <v>14100</v>
          </cell>
          <cell r="BG416">
            <v>14100</v>
          </cell>
          <cell r="BH416">
            <v>14100</v>
          </cell>
          <cell r="BI416">
            <v>0</v>
          </cell>
          <cell r="BK416">
            <v>14100</v>
          </cell>
          <cell r="BL416">
            <v>14100</v>
          </cell>
          <cell r="BM416">
            <v>14100</v>
          </cell>
          <cell r="BN416">
            <v>14100</v>
          </cell>
        </row>
        <row r="417">
          <cell r="BF417">
            <v>9990</v>
          </cell>
          <cell r="BG417">
            <v>9990</v>
          </cell>
          <cell r="BH417">
            <v>9990</v>
          </cell>
          <cell r="BI417">
            <v>0</v>
          </cell>
          <cell r="BK417">
            <v>9990</v>
          </cell>
          <cell r="BL417">
            <v>9990</v>
          </cell>
          <cell r="BM417">
            <v>9990</v>
          </cell>
          <cell r="BN417">
            <v>9990</v>
          </cell>
        </row>
        <row r="418">
          <cell r="BF418">
            <v>12410</v>
          </cell>
          <cell r="BG418">
            <v>12410</v>
          </cell>
          <cell r="BH418">
            <v>12410</v>
          </cell>
          <cell r="BI418">
            <v>0</v>
          </cell>
          <cell r="BK418">
            <v>12410</v>
          </cell>
          <cell r="BL418">
            <v>12410</v>
          </cell>
          <cell r="BM418">
            <v>12410</v>
          </cell>
          <cell r="BN418">
            <v>12410</v>
          </cell>
        </row>
        <row r="419">
          <cell r="BF419">
            <v>31211</v>
          </cell>
          <cell r="BG419">
            <v>31211</v>
          </cell>
          <cell r="BH419">
            <v>31211</v>
          </cell>
          <cell r="BI419">
            <v>0</v>
          </cell>
          <cell r="BK419">
            <v>31211</v>
          </cell>
          <cell r="BL419">
            <v>31211</v>
          </cell>
          <cell r="BM419">
            <v>31211</v>
          </cell>
          <cell r="BN419">
            <v>31211</v>
          </cell>
        </row>
        <row r="420">
          <cell r="BF420">
            <v>41460</v>
          </cell>
          <cell r="BG420">
            <v>41460</v>
          </cell>
          <cell r="BH420">
            <v>41460</v>
          </cell>
          <cell r="BI420">
            <v>0</v>
          </cell>
          <cell r="BK420">
            <v>41460</v>
          </cell>
          <cell r="BL420">
            <v>41460</v>
          </cell>
          <cell r="BM420">
            <v>41460</v>
          </cell>
          <cell r="BN420">
            <v>41460</v>
          </cell>
        </row>
        <row r="421">
          <cell r="BF421">
            <v>40056</v>
          </cell>
          <cell r="BG421">
            <v>40056</v>
          </cell>
          <cell r="BH421">
            <v>40056</v>
          </cell>
          <cell r="BI421">
            <v>0</v>
          </cell>
          <cell r="BK421">
            <v>40056</v>
          </cell>
          <cell r="BL421">
            <v>40056</v>
          </cell>
          <cell r="BM421">
            <v>40056</v>
          </cell>
          <cell r="BN421">
            <v>40056</v>
          </cell>
        </row>
        <row r="422">
          <cell r="BF422">
            <v>36519</v>
          </cell>
          <cell r="BG422">
            <v>36519</v>
          </cell>
          <cell r="BH422">
            <v>36519</v>
          </cell>
          <cell r="BI422">
            <v>0</v>
          </cell>
          <cell r="BK422">
            <v>36519</v>
          </cell>
          <cell r="BL422">
            <v>36519</v>
          </cell>
          <cell r="BM422">
            <v>36519</v>
          </cell>
          <cell r="BN422">
            <v>36519</v>
          </cell>
        </row>
        <row r="423">
          <cell r="BF423">
            <v>66816</v>
          </cell>
          <cell r="BG423">
            <v>66816</v>
          </cell>
          <cell r="BH423">
            <v>66816</v>
          </cell>
          <cell r="BI423">
            <v>0</v>
          </cell>
          <cell r="BK423">
            <v>66816</v>
          </cell>
          <cell r="BL423">
            <v>66816</v>
          </cell>
          <cell r="BM423">
            <v>66816</v>
          </cell>
          <cell r="BN423">
            <v>66816</v>
          </cell>
        </row>
        <row r="424">
          <cell r="BF424">
            <v>32311</v>
          </cell>
          <cell r="BG424">
            <v>32311</v>
          </cell>
          <cell r="BH424">
            <v>32311</v>
          </cell>
          <cell r="BI424">
            <v>0</v>
          </cell>
          <cell r="BK424">
            <v>32311</v>
          </cell>
          <cell r="BL424">
            <v>32311</v>
          </cell>
          <cell r="BM424">
            <v>32311</v>
          </cell>
          <cell r="BN424">
            <v>32311</v>
          </cell>
        </row>
        <row r="425">
          <cell r="BF425">
            <v>20273</v>
          </cell>
          <cell r="BG425">
            <v>20273</v>
          </cell>
          <cell r="BH425">
            <v>20273</v>
          </cell>
          <cell r="BI425">
            <v>0</v>
          </cell>
          <cell r="BK425">
            <v>20273</v>
          </cell>
          <cell r="BL425">
            <v>20273</v>
          </cell>
          <cell r="BM425">
            <v>20273</v>
          </cell>
          <cell r="BN425">
            <v>20273</v>
          </cell>
        </row>
        <row r="426">
          <cell r="BF426">
            <v>20273</v>
          </cell>
          <cell r="BG426">
            <v>20273</v>
          </cell>
          <cell r="BH426">
            <v>20273</v>
          </cell>
          <cell r="BI426">
            <v>0</v>
          </cell>
          <cell r="BK426">
            <v>20273</v>
          </cell>
          <cell r="BL426">
            <v>20273</v>
          </cell>
          <cell r="BM426">
            <v>20273</v>
          </cell>
          <cell r="BN426">
            <v>20273</v>
          </cell>
        </row>
        <row r="427">
          <cell r="BF427">
            <v>17010</v>
          </cell>
          <cell r="BG427">
            <v>17010</v>
          </cell>
          <cell r="BH427">
            <v>17010</v>
          </cell>
          <cell r="BI427">
            <v>0</v>
          </cell>
          <cell r="BK427">
            <v>17010</v>
          </cell>
          <cell r="BL427">
            <v>17010</v>
          </cell>
          <cell r="BM427">
            <v>17010</v>
          </cell>
          <cell r="BN427">
            <v>17010</v>
          </cell>
        </row>
        <row r="428">
          <cell r="BF428">
            <v>32741</v>
          </cell>
          <cell r="BG428">
            <v>32741</v>
          </cell>
          <cell r="BH428">
            <v>32741</v>
          </cell>
          <cell r="BI428">
            <v>0</v>
          </cell>
          <cell r="BK428">
            <v>32741</v>
          </cell>
          <cell r="BL428">
            <v>32741</v>
          </cell>
          <cell r="BM428">
            <v>32741</v>
          </cell>
          <cell r="BN428">
            <v>32741</v>
          </cell>
        </row>
        <row r="429">
          <cell r="BF429">
            <v>17010</v>
          </cell>
          <cell r="BG429">
            <v>17010</v>
          </cell>
          <cell r="BH429">
            <v>17010</v>
          </cell>
          <cell r="BI429">
            <v>0</v>
          </cell>
          <cell r="BK429">
            <v>17010</v>
          </cell>
          <cell r="BL429">
            <v>17010</v>
          </cell>
          <cell r="BM429">
            <v>17010</v>
          </cell>
          <cell r="BN429">
            <v>17010</v>
          </cell>
        </row>
        <row r="430">
          <cell r="BF430">
            <v>20592</v>
          </cell>
          <cell r="BG430">
            <v>20592</v>
          </cell>
          <cell r="BH430">
            <v>20592</v>
          </cell>
          <cell r="BI430">
            <v>0</v>
          </cell>
          <cell r="BK430">
            <v>20592</v>
          </cell>
          <cell r="BL430">
            <v>20592</v>
          </cell>
          <cell r="BM430">
            <v>20592</v>
          </cell>
          <cell r="BN430">
            <v>20592</v>
          </cell>
        </row>
        <row r="431">
          <cell r="BF431">
            <v>19968</v>
          </cell>
          <cell r="BG431">
            <v>19968</v>
          </cell>
          <cell r="BH431">
            <v>19968</v>
          </cell>
          <cell r="BI431">
            <v>0</v>
          </cell>
          <cell r="BK431">
            <v>19968</v>
          </cell>
          <cell r="BL431">
            <v>19968</v>
          </cell>
          <cell r="BM431">
            <v>19968</v>
          </cell>
          <cell r="BN431">
            <v>19968</v>
          </cell>
        </row>
        <row r="432">
          <cell r="BF432">
            <v>30488</v>
          </cell>
          <cell r="BG432">
            <v>30488</v>
          </cell>
          <cell r="BH432">
            <v>30488</v>
          </cell>
          <cell r="BI432">
            <v>0</v>
          </cell>
          <cell r="BK432">
            <v>30488</v>
          </cell>
          <cell r="BL432">
            <v>30488</v>
          </cell>
          <cell r="BM432">
            <v>30488</v>
          </cell>
          <cell r="BN432">
            <v>30488</v>
          </cell>
        </row>
        <row r="433">
          <cell r="BF433">
            <v>34286</v>
          </cell>
          <cell r="BG433">
            <v>34286</v>
          </cell>
          <cell r="BH433">
            <v>34286</v>
          </cell>
          <cell r="BI433">
            <v>0</v>
          </cell>
          <cell r="BK433">
            <v>34286</v>
          </cell>
          <cell r="BL433">
            <v>34286</v>
          </cell>
          <cell r="BM433">
            <v>34286</v>
          </cell>
          <cell r="BN433">
            <v>34286</v>
          </cell>
        </row>
        <row r="434">
          <cell r="BF434">
            <v>20273</v>
          </cell>
          <cell r="BG434">
            <v>20273</v>
          </cell>
          <cell r="BH434">
            <v>20273</v>
          </cell>
          <cell r="BI434">
            <v>0</v>
          </cell>
          <cell r="BK434">
            <v>20273</v>
          </cell>
          <cell r="BL434">
            <v>20273</v>
          </cell>
          <cell r="BM434">
            <v>20273</v>
          </cell>
          <cell r="BN434">
            <v>20273</v>
          </cell>
        </row>
        <row r="435">
          <cell r="BF435">
            <v>28094</v>
          </cell>
          <cell r="BG435">
            <v>28094</v>
          </cell>
          <cell r="BH435">
            <v>28094</v>
          </cell>
          <cell r="BI435">
            <v>0</v>
          </cell>
          <cell r="BK435">
            <v>28094</v>
          </cell>
          <cell r="BL435">
            <v>28094</v>
          </cell>
          <cell r="BM435">
            <v>28094</v>
          </cell>
          <cell r="BN435">
            <v>28094</v>
          </cell>
        </row>
        <row r="436">
          <cell r="BF436">
            <v>22148</v>
          </cell>
          <cell r="BG436">
            <v>22148</v>
          </cell>
          <cell r="BH436">
            <v>22148</v>
          </cell>
          <cell r="BI436">
            <v>0</v>
          </cell>
          <cell r="BK436">
            <v>22148</v>
          </cell>
          <cell r="BL436">
            <v>22148</v>
          </cell>
          <cell r="BM436">
            <v>22148</v>
          </cell>
          <cell r="BN436">
            <v>22148</v>
          </cell>
        </row>
        <row r="437">
          <cell r="BF437">
            <v>25929</v>
          </cell>
          <cell r="BG437">
            <v>25929</v>
          </cell>
          <cell r="BH437">
            <v>25929</v>
          </cell>
          <cell r="BI437">
            <v>0</v>
          </cell>
          <cell r="BK437">
            <v>25929</v>
          </cell>
          <cell r="BL437">
            <v>25929</v>
          </cell>
          <cell r="BM437">
            <v>25929</v>
          </cell>
          <cell r="BN437">
            <v>25929</v>
          </cell>
        </row>
        <row r="438">
          <cell r="BF438">
            <v>17010</v>
          </cell>
          <cell r="BG438">
            <v>17010</v>
          </cell>
          <cell r="BH438">
            <v>17010</v>
          </cell>
          <cell r="BI438">
            <v>0</v>
          </cell>
          <cell r="BK438">
            <v>17010</v>
          </cell>
          <cell r="BL438">
            <v>17010</v>
          </cell>
          <cell r="BM438">
            <v>17010</v>
          </cell>
          <cell r="BN438">
            <v>17010</v>
          </cell>
        </row>
        <row r="439">
          <cell r="BF439">
            <v>274312</v>
          </cell>
          <cell r="BG439">
            <v>274312</v>
          </cell>
          <cell r="BH439">
            <v>274312</v>
          </cell>
          <cell r="BI439">
            <v>0</v>
          </cell>
          <cell r="BK439">
            <v>274312</v>
          </cell>
          <cell r="BL439">
            <v>274312</v>
          </cell>
          <cell r="BM439">
            <v>274312</v>
          </cell>
          <cell r="BN439">
            <v>274312</v>
          </cell>
        </row>
        <row r="440">
          <cell r="BF440">
            <v>14610</v>
          </cell>
          <cell r="BG440">
            <v>14610</v>
          </cell>
          <cell r="BH440">
            <v>14610</v>
          </cell>
          <cell r="BI440">
            <v>0</v>
          </cell>
          <cell r="BK440">
            <v>14610</v>
          </cell>
          <cell r="BL440">
            <v>14610</v>
          </cell>
          <cell r="BM440">
            <v>14610</v>
          </cell>
          <cell r="BN440">
            <v>14610</v>
          </cell>
        </row>
        <row r="441">
          <cell r="BF441">
            <v>14240</v>
          </cell>
          <cell r="BG441">
            <v>14240</v>
          </cell>
          <cell r="BH441">
            <v>14240</v>
          </cell>
          <cell r="BI441">
            <v>0</v>
          </cell>
          <cell r="BK441">
            <v>14240</v>
          </cell>
          <cell r="BL441">
            <v>14240</v>
          </cell>
          <cell r="BM441">
            <v>14240</v>
          </cell>
          <cell r="BN441">
            <v>14240</v>
          </cell>
        </row>
        <row r="442">
          <cell r="BF442">
            <v>15954</v>
          </cell>
          <cell r="BG442">
            <v>15954</v>
          </cell>
          <cell r="BH442">
            <v>15954</v>
          </cell>
          <cell r="BI442">
            <v>0</v>
          </cell>
          <cell r="BK442">
            <v>15954</v>
          </cell>
          <cell r="BL442">
            <v>15954</v>
          </cell>
          <cell r="BM442">
            <v>15954</v>
          </cell>
          <cell r="BN442">
            <v>15954</v>
          </cell>
        </row>
        <row r="443">
          <cell r="BF443">
            <v>10874</v>
          </cell>
          <cell r="BG443">
            <v>10874</v>
          </cell>
          <cell r="BH443">
            <v>10874</v>
          </cell>
          <cell r="BI443">
            <v>0</v>
          </cell>
          <cell r="BK443">
            <v>10874</v>
          </cell>
          <cell r="BL443">
            <v>10874</v>
          </cell>
          <cell r="BM443">
            <v>10874</v>
          </cell>
          <cell r="BN443">
            <v>10874</v>
          </cell>
        </row>
        <row r="444">
          <cell r="BF444">
            <v>15284</v>
          </cell>
          <cell r="BG444">
            <v>15284</v>
          </cell>
          <cell r="BH444">
            <v>15284</v>
          </cell>
          <cell r="BI444">
            <v>0</v>
          </cell>
          <cell r="BK444">
            <v>15284</v>
          </cell>
          <cell r="BL444">
            <v>15284</v>
          </cell>
          <cell r="BM444">
            <v>15284</v>
          </cell>
          <cell r="BN444">
            <v>15284</v>
          </cell>
        </row>
        <row r="445">
          <cell r="BF445">
            <v>15370</v>
          </cell>
          <cell r="BG445">
            <v>15370</v>
          </cell>
          <cell r="BH445">
            <v>15370</v>
          </cell>
          <cell r="BI445">
            <v>0</v>
          </cell>
          <cell r="BK445">
            <v>15370</v>
          </cell>
          <cell r="BL445">
            <v>15370</v>
          </cell>
          <cell r="BM445">
            <v>15370</v>
          </cell>
          <cell r="BN445">
            <v>15370</v>
          </cell>
        </row>
        <row r="446">
          <cell r="BF446">
            <v>16986</v>
          </cell>
          <cell r="BG446">
            <v>16986</v>
          </cell>
          <cell r="BH446">
            <v>16986</v>
          </cell>
          <cell r="BI446">
            <v>0</v>
          </cell>
          <cell r="BK446">
            <v>16986</v>
          </cell>
          <cell r="BL446">
            <v>16986</v>
          </cell>
          <cell r="BM446">
            <v>16986</v>
          </cell>
          <cell r="BN446">
            <v>16986</v>
          </cell>
        </row>
        <row r="447">
          <cell r="BF447">
            <v>19088</v>
          </cell>
          <cell r="BG447">
            <v>19088</v>
          </cell>
          <cell r="BH447">
            <v>19088</v>
          </cell>
          <cell r="BI447">
            <v>0</v>
          </cell>
          <cell r="BK447">
            <v>19088</v>
          </cell>
          <cell r="BL447">
            <v>19088</v>
          </cell>
          <cell r="BM447">
            <v>19088</v>
          </cell>
          <cell r="BN447">
            <v>19088</v>
          </cell>
        </row>
        <row r="448">
          <cell r="BF448">
            <v>13660</v>
          </cell>
          <cell r="BG448">
            <v>13660</v>
          </cell>
          <cell r="BH448">
            <v>13660</v>
          </cell>
          <cell r="BI448">
            <v>0</v>
          </cell>
          <cell r="BK448">
            <v>13660</v>
          </cell>
          <cell r="BL448">
            <v>13660</v>
          </cell>
          <cell r="BM448">
            <v>13660</v>
          </cell>
          <cell r="BN448">
            <v>13660</v>
          </cell>
        </row>
        <row r="449">
          <cell r="BF449">
            <v>22161</v>
          </cell>
          <cell r="BG449">
            <v>22161</v>
          </cell>
          <cell r="BH449">
            <v>22161</v>
          </cell>
          <cell r="BI449">
            <v>0</v>
          </cell>
          <cell r="BK449">
            <v>22161</v>
          </cell>
          <cell r="BL449">
            <v>22161</v>
          </cell>
          <cell r="BM449">
            <v>22161</v>
          </cell>
          <cell r="BN449">
            <v>22161</v>
          </cell>
        </row>
        <row r="450">
          <cell r="BF450">
            <v>15737</v>
          </cell>
          <cell r="BG450">
            <v>15737</v>
          </cell>
          <cell r="BH450">
            <v>15737</v>
          </cell>
          <cell r="BI450">
            <v>0</v>
          </cell>
          <cell r="BK450">
            <v>15737</v>
          </cell>
          <cell r="BL450">
            <v>15737</v>
          </cell>
          <cell r="BM450">
            <v>15737</v>
          </cell>
          <cell r="BN450">
            <v>15737</v>
          </cell>
        </row>
        <row r="451">
          <cell r="BF451">
            <v>27207</v>
          </cell>
          <cell r="BG451">
            <v>27207</v>
          </cell>
          <cell r="BH451">
            <v>27207</v>
          </cell>
          <cell r="BI451">
            <v>0</v>
          </cell>
          <cell r="BK451">
            <v>27207</v>
          </cell>
          <cell r="BL451">
            <v>27207</v>
          </cell>
          <cell r="BM451">
            <v>27207</v>
          </cell>
          <cell r="BN451">
            <v>27207</v>
          </cell>
        </row>
        <row r="452">
          <cell r="BF452">
            <v>20685</v>
          </cell>
          <cell r="BG452">
            <v>20685</v>
          </cell>
          <cell r="BH452">
            <v>20685</v>
          </cell>
          <cell r="BI452">
            <v>0</v>
          </cell>
          <cell r="BK452">
            <v>20685</v>
          </cell>
          <cell r="BL452">
            <v>20685</v>
          </cell>
          <cell r="BM452">
            <v>20685</v>
          </cell>
          <cell r="BN452">
            <v>20685</v>
          </cell>
        </row>
        <row r="453">
          <cell r="BF453">
            <v>28385</v>
          </cell>
          <cell r="BG453">
            <v>28385</v>
          </cell>
          <cell r="BH453">
            <v>28385</v>
          </cell>
          <cell r="BI453">
            <v>0</v>
          </cell>
          <cell r="BK453">
            <v>28385</v>
          </cell>
          <cell r="BL453">
            <v>28385</v>
          </cell>
          <cell r="BM453">
            <v>28385</v>
          </cell>
          <cell r="BN453">
            <v>28385</v>
          </cell>
        </row>
        <row r="454">
          <cell r="BF454">
            <v>5630</v>
          </cell>
          <cell r="BG454">
            <v>5630</v>
          </cell>
          <cell r="BH454">
            <v>5630</v>
          </cell>
          <cell r="BI454">
            <v>0</v>
          </cell>
          <cell r="BK454">
            <v>5630</v>
          </cell>
          <cell r="BL454">
            <v>5630</v>
          </cell>
          <cell r="BM454">
            <v>5630</v>
          </cell>
          <cell r="BN454">
            <v>5630</v>
          </cell>
        </row>
        <row r="455">
          <cell r="BF455">
            <v>15912</v>
          </cell>
          <cell r="BG455">
            <v>15912</v>
          </cell>
          <cell r="BH455">
            <v>15912</v>
          </cell>
          <cell r="BI455">
            <v>0</v>
          </cell>
          <cell r="BK455">
            <v>15912</v>
          </cell>
          <cell r="BL455">
            <v>15912</v>
          </cell>
          <cell r="BM455">
            <v>15912</v>
          </cell>
          <cell r="BN455">
            <v>15912</v>
          </cell>
        </row>
        <row r="456">
          <cell r="BF456">
            <v>21800</v>
          </cell>
          <cell r="BG456">
            <v>21800</v>
          </cell>
          <cell r="BH456">
            <v>21800</v>
          </cell>
          <cell r="BI456">
            <v>0</v>
          </cell>
          <cell r="BK456">
            <v>21800</v>
          </cell>
          <cell r="BL456">
            <v>21800</v>
          </cell>
          <cell r="BM456">
            <v>21800</v>
          </cell>
          <cell r="BN456">
            <v>21800</v>
          </cell>
        </row>
        <row r="457">
          <cell r="BF457">
            <v>16320</v>
          </cell>
          <cell r="BG457">
            <v>16320</v>
          </cell>
          <cell r="BH457">
            <v>16320</v>
          </cell>
          <cell r="BI457">
            <v>0</v>
          </cell>
          <cell r="BK457">
            <v>16320</v>
          </cell>
          <cell r="BL457">
            <v>16320</v>
          </cell>
          <cell r="BM457">
            <v>16320</v>
          </cell>
          <cell r="BN457">
            <v>16320</v>
          </cell>
        </row>
        <row r="458">
          <cell r="BF458">
            <v>13136</v>
          </cell>
          <cell r="BG458">
            <v>13136</v>
          </cell>
          <cell r="BH458">
            <v>13136</v>
          </cell>
          <cell r="BI458">
            <v>0</v>
          </cell>
          <cell r="BK458">
            <v>13136</v>
          </cell>
          <cell r="BL458">
            <v>13136</v>
          </cell>
          <cell r="BM458">
            <v>13136</v>
          </cell>
          <cell r="BN458">
            <v>13136</v>
          </cell>
        </row>
        <row r="459">
          <cell r="BF459">
            <v>16736</v>
          </cell>
          <cell r="BG459">
            <v>16736</v>
          </cell>
          <cell r="BH459">
            <v>16736</v>
          </cell>
          <cell r="BI459">
            <v>0</v>
          </cell>
          <cell r="BK459">
            <v>16736</v>
          </cell>
          <cell r="BL459">
            <v>16736</v>
          </cell>
          <cell r="BM459">
            <v>16736</v>
          </cell>
          <cell r="BN459">
            <v>16736</v>
          </cell>
        </row>
        <row r="460">
          <cell r="BF460">
            <v>21040</v>
          </cell>
          <cell r="BG460">
            <v>21040</v>
          </cell>
          <cell r="BH460">
            <v>21040</v>
          </cell>
          <cell r="BI460">
            <v>0</v>
          </cell>
          <cell r="BK460">
            <v>21040</v>
          </cell>
          <cell r="BL460">
            <v>21040</v>
          </cell>
          <cell r="BM460">
            <v>21040</v>
          </cell>
          <cell r="BN460">
            <v>21040</v>
          </cell>
        </row>
        <row r="461">
          <cell r="BF461">
            <v>20400</v>
          </cell>
          <cell r="BG461">
            <v>20400</v>
          </cell>
          <cell r="BH461">
            <v>20400</v>
          </cell>
          <cell r="BI461">
            <v>0</v>
          </cell>
          <cell r="BK461">
            <v>20400</v>
          </cell>
          <cell r="BL461">
            <v>20400</v>
          </cell>
          <cell r="BM461">
            <v>20400</v>
          </cell>
          <cell r="BN461">
            <v>20400</v>
          </cell>
        </row>
        <row r="462">
          <cell r="BF462">
            <v>15912</v>
          </cell>
          <cell r="BG462">
            <v>15912</v>
          </cell>
          <cell r="BH462">
            <v>15912</v>
          </cell>
          <cell r="BI462">
            <v>0</v>
          </cell>
          <cell r="BK462">
            <v>15912</v>
          </cell>
          <cell r="BL462">
            <v>15912</v>
          </cell>
          <cell r="BM462">
            <v>15912</v>
          </cell>
          <cell r="BN462">
            <v>15912</v>
          </cell>
        </row>
        <row r="463">
          <cell r="BF463">
            <v>76020</v>
          </cell>
          <cell r="BG463">
            <v>76020</v>
          </cell>
          <cell r="BH463">
            <v>76020</v>
          </cell>
          <cell r="BI463">
            <v>0</v>
          </cell>
          <cell r="BK463">
            <v>76020</v>
          </cell>
          <cell r="BL463">
            <v>76020</v>
          </cell>
          <cell r="BM463">
            <v>76020</v>
          </cell>
          <cell r="BN463">
            <v>76020</v>
          </cell>
        </row>
        <row r="464">
          <cell r="BF464">
            <v>44000</v>
          </cell>
          <cell r="BG464">
            <v>44000</v>
          </cell>
          <cell r="BH464">
            <v>44000</v>
          </cell>
          <cell r="BI464">
            <v>0</v>
          </cell>
          <cell r="BK464">
            <v>44000</v>
          </cell>
          <cell r="BL464">
            <v>44000</v>
          </cell>
          <cell r="BM464">
            <v>44000</v>
          </cell>
          <cell r="BN464">
            <v>44000</v>
          </cell>
        </row>
        <row r="465">
          <cell r="BF465">
            <v>35545</v>
          </cell>
          <cell r="BG465">
            <v>35545</v>
          </cell>
          <cell r="BH465">
            <v>35545</v>
          </cell>
          <cell r="BI465">
            <v>0</v>
          </cell>
          <cell r="BK465">
            <v>35545</v>
          </cell>
          <cell r="BL465">
            <v>35545</v>
          </cell>
          <cell r="BM465">
            <v>35545</v>
          </cell>
          <cell r="BN465">
            <v>35545</v>
          </cell>
        </row>
        <row r="466">
          <cell r="BF466">
            <v>36600</v>
          </cell>
          <cell r="BG466">
            <v>36600</v>
          </cell>
          <cell r="BH466">
            <v>36600</v>
          </cell>
          <cell r="BI466">
            <v>0</v>
          </cell>
          <cell r="BK466">
            <v>36600</v>
          </cell>
          <cell r="BL466">
            <v>36600</v>
          </cell>
          <cell r="BM466">
            <v>36600</v>
          </cell>
          <cell r="BN466">
            <v>36600</v>
          </cell>
        </row>
        <row r="467">
          <cell r="BF467">
            <v>14820</v>
          </cell>
          <cell r="BG467">
            <v>14820</v>
          </cell>
          <cell r="BH467">
            <v>14820</v>
          </cell>
          <cell r="BI467">
            <v>0</v>
          </cell>
          <cell r="BK467">
            <v>14820</v>
          </cell>
          <cell r="BL467">
            <v>14820</v>
          </cell>
          <cell r="BM467">
            <v>14820</v>
          </cell>
          <cell r="BN467">
            <v>14820</v>
          </cell>
        </row>
        <row r="468">
          <cell r="BF468">
            <v>12600</v>
          </cell>
          <cell r="BG468">
            <v>12600</v>
          </cell>
          <cell r="BH468">
            <v>12600</v>
          </cell>
          <cell r="BI468">
            <v>0</v>
          </cell>
          <cell r="BK468">
            <v>12600</v>
          </cell>
          <cell r="BL468">
            <v>12600</v>
          </cell>
          <cell r="BM468">
            <v>12600</v>
          </cell>
          <cell r="BN468">
            <v>12600</v>
          </cell>
        </row>
        <row r="469">
          <cell r="BF469">
            <v>18900</v>
          </cell>
          <cell r="BG469">
            <v>18900</v>
          </cell>
          <cell r="BH469">
            <v>18900</v>
          </cell>
          <cell r="BI469">
            <v>0</v>
          </cell>
          <cell r="BK469">
            <v>18900</v>
          </cell>
          <cell r="BL469">
            <v>18900</v>
          </cell>
          <cell r="BM469">
            <v>18900</v>
          </cell>
          <cell r="BN469">
            <v>18900</v>
          </cell>
        </row>
        <row r="470">
          <cell r="BF470">
            <v>11200</v>
          </cell>
          <cell r="BG470">
            <v>11200</v>
          </cell>
          <cell r="BH470">
            <v>11200</v>
          </cell>
          <cell r="BI470">
            <v>0</v>
          </cell>
          <cell r="BK470">
            <v>11200</v>
          </cell>
          <cell r="BL470">
            <v>11200</v>
          </cell>
          <cell r="BM470">
            <v>11200</v>
          </cell>
          <cell r="BN470">
            <v>11200</v>
          </cell>
        </row>
        <row r="471">
          <cell r="BF471">
            <v>20700</v>
          </cell>
          <cell r="BG471">
            <v>20700</v>
          </cell>
          <cell r="BH471">
            <v>20700</v>
          </cell>
          <cell r="BI471">
            <v>0</v>
          </cell>
          <cell r="BK471">
            <v>20700</v>
          </cell>
          <cell r="BL471">
            <v>20700</v>
          </cell>
          <cell r="BM471">
            <v>20700</v>
          </cell>
          <cell r="BN471">
            <v>20700</v>
          </cell>
        </row>
        <row r="472">
          <cell r="BF472">
            <v>25200</v>
          </cell>
          <cell r="BG472">
            <v>25200</v>
          </cell>
          <cell r="BH472">
            <v>25200</v>
          </cell>
          <cell r="BI472">
            <v>0</v>
          </cell>
          <cell r="BK472">
            <v>25200</v>
          </cell>
          <cell r="BL472">
            <v>25200</v>
          </cell>
          <cell r="BM472">
            <v>25200</v>
          </cell>
          <cell r="BN472">
            <v>25200</v>
          </cell>
        </row>
        <row r="473">
          <cell r="BF473">
            <v>302600</v>
          </cell>
          <cell r="BG473">
            <v>302600</v>
          </cell>
          <cell r="BH473">
            <v>302600</v>
          </cell>
          <cell r="BI473">
            <v>0</v>
          </cell>
          <cell r="BK473">
            <v>302600</v>
          </cell>
          <cell r="BL473">
            <v>302600</v>
          </cell>
          <cell r="BM473">
            <v>302600</v>
          </cell>
          <cell r="BN473">
            <v>302600</v>
          </cell>
        </row>
        <row r="474">
          <cell r="BF474">
            <v>167844</v>
          </cell>
          <cell r="BG474">
            <v>167844</v>
          </cell>
          <cell r="BH474">
            <v>167844</v>
          </cell>
          <cell r="BI474">
            <v>0</v>
          </cell>
          <cell r="BK474">
            <v>167844</v>
          </cell>
          <cell r="BL474">
            <v>167844</v>
          </cell>
          <cell r="BM474">
            <v>167844</v>
          </cell>
          <cell r="BN474">
            <v>167844</v>
          </cell>
        </row>
        <row r="475">
          <cell r="BF475">
            <v>53061</v>
          </cell>
          <cell r="BG475">
            <v>53061</v>
          </cell>
          <cell r="BH475">
            <v>53061</v>
          </cell>
          <cell r="BI475">
            <v>0</v>
          </cell>
          <cell r="BK475">
            <v>53061</v>
          </cell>
          <cell r="BL475">
            <v>53061</v>
          </cell>
          <cell r="BM475">
            <v>53061</v>
          </cell>
          <cell r="BN475">
            <v>53061</v>
          </cell>
        </row>
        <row r="476">
          <cell r="BF476">
            <v>53062</v>
          </cell>
          <cell r="BG476">
            <v>53062</v>
          </cell>
          <cell r="BH476">
            <v>53062</v>
          </cell>
          <cell r="BI476">
            <v>0</v>
          </cell>
          <cell r="BK476">
            <v>53062</v>
          </cell>
          <cell r="BL476">
            <v>53062</v>
          </cell>
          <cell r="BM476">
            <v>53062</v>
          </cell>
          <cell r="BN476">
            <v>53062</v>
          </cell>
        </row>
        <row r="477">
          <cell r="BF477">
            <v>108384</v>
          </cell>
          <cell r="BG477">
            <v>108384</v>
          </cell>
          <cell r="BH477">
            <v>108384</v>
          </cell>
          <cell r="BI477">
            <v>0</v>
          </cell>
          <cell r="BK477">
            <v>108384</v>
          </cell>
          <cell r="BL477">
            <v>108384</v>
          </cell>
          <cell r="BM477">
            <v>108384</v>
          </cell>
          <cell r="BN477">
            <v>108384</v>
          </cell>
        </row>
        <row r="478">
          <cell r="BF478">
            <v>135571</v>
          </cell>
          <cell r="BG478">
            <v>135571</v>
          </cell>
          <cell r="BH478">
            <v>135571</v>
          </cell>
          <cell r="BI478">
            <v>0</v>
          </cell>
          <cell r="BK478">
            <v>135571</v>
          </cell>
          <cell r="BL478">
            <v>135571</v>
          </cell>
          <cell r="BM478">
            <v>135571</v>
          </cell>
          <cell r="BN478">
            <v>135571</v>
          </cell>
        </row>
        <row r="479">
          <cell r="BF479">
            <v>66980</v>
          </cell>
          <cell r="BG479">
            <v>66980</v>
          </cell>
          <cell r="BH479">
            <v>66980</v>
          </cell>
          <cell r="BI479">
            <v>0</v>
          </cell>
          <cell r="BK479">
            <v>66980</v>
          </cell>
          <cell r="BL479">
            <v>66980</v>
          </cell>
          <cell r="BM479">
            <v>66980</v>
          </cell>
          <cell r="BN479">
            <v>66980</v>
          </cell>
        </row>
        <row r="480">
          <cell r="BF480">
            <v>17629</v>
          </cell>
          <cell r="BG480">
            <v>17629</v>
          </cell>
          <cell r="BH480">
            <v>17629</v>
          </cell>
          <cell r="BI480">
            <v>0</v>
          </cell>
          <cell r="BK480">
            <v>17629</v>
          </cell>
          <cell r="BL480">
            <v>17629</v>
          </cell>
          <cell r="BM480">
            <v>17629</v>
          </cell>
          <cell r="BN480">
            <v>17629</v>
          </cell>
        </row>
        <row r="481">
          <cell r="BF481">
            <v>11470</v>
          </cell>
          <cell r="BG481">
            <v>11470</v>
          </cell>
          <cell r="BH481">
            <v>11470</v>
          </cell>
          <cell r="BI481">
            <v>0</v>
          </cell>
          <cell r="BK481">
            <v>11470</v>
          </cell>
          <cell r="BL481">
            <v>11470</v>
          </cell>
          <cell r="BM481">
            <v>11470</v>
          </cell>
          <cell r="BN481">
            <v>11470</v>
          </cell>
        </row>
        <row r="482">
          <cell r="BF482">
            <v>11186</v>
          </cell>
          <cell r="BG482">
            <v>11186</v>
          </cell>
          <cell r="BH482">
            <v>11186</v>
          </cell>
          <cell r="BI482">
            <v>0</v>
          </cell>
          <cell r="BK482">
            <v>11186</v>
          </cell>
          <cell r="BL482">
            <v>11186</v>
          </cell>
          <cell r="BM482">
            <v>11186</v>
          </cell>
          <cell r="BN482">
            <v>11186</v>
          </cell>
        </row>
        <row r="483">
          <cell r="BF483">
            <v>15040</v>
          </cell>
          <cell r="BG483">
            <v>15040</v>
          </cell>
          <cell r="BH483">
            <v>15040</v>
          </cell>
          <cell r="BI483">
            <v>0</v>
          </cell>
          <cell r="BK483">
            <v>15040</v>
          </cell>
          <cell r="BL483">
            <v>15040</v>
          </cell>
          <cell r="BM483">
            <v>15040</v>
          </cell>
          <cell r="BN483">
            <v>15040</v>
          </cell>
        </row>
        <row r="484">
          <cell r="BF484">
            <v>14908</v>
          </cell>
          <cell r="BG484">
            <v>14908</v>
          </cell>
          <cell r="BH484">
            <v>14908</v>
          </cell>
          <cell r="BI484">
            <v>0</v>
          </cell>
          <cell r="BK484">
            <v>14908</v>
          </cell>
          <cell r="BL484">
            <v>14908</v>
          </cell>
          <cell r="BM484">
            <v>14908</v>
          </cell>
          <cell r="BN484">
            <v>14908</v>
          </cell>
        </row>
        <row r="485">
          <cell r="BF485">
            <v>7700</v>
          </cell>
          <cell r="BG485">
            <v>7700</v>
          </cell>
          <cell r="BH485">
            <v>7700</v>
          </cell>
          <cell r="BI485">
            <v>0</v>
          </cell>
          <cell r="BK485">
            <v>7700</v>
          </cell>
          <cell r="BL485">
            <v>7700</v>
          </cell>
          <cell r="BM485">
            <v>7700</v>
          </cell>
          <cell r="BN485">
            <v>7700</v>
          </cell>
        </row>
        <row r="486">
          <cell r="BF486">
            <v>14812</v>
          </cell>
          <cell r="BG486">
            <v>14812</v>
          </cell>
          <cell r="BH486">
            <v>14812</v>
          </cell>
          <cell r="BI486">
            <v>0</v>
          </cell>
          <cell r="BK486">
            <v>14812</v>
          </cell>
          <cell r="BL486">
            <v>14812</v>
          </cell>
          <cell r="BM486">
            <v>14812</v>
          </cell>
          <cell r="BN486">
            <v>14812</v>
          </cell>
        </row>
        <row r="487">
          <cell r="BF487">
            <v>18155</v>
          </cell>
          <cell r="BG487">
            <v>18155</v>
          </cell>
          <cell r="BH487">
            <v>18155</v>
          </cell>
          <cell r="BI487">
            <v>0</v>
          </cell>
          <cell r="BK487">
            <v>18155</v>
          </cell>
          <cell r="BL487">
            <v>18155</v>
          </cell>
          <cell r="BM487">
            <v>18155</v>
          </cell>
          <cell r="BN487">
            <v>18155</v>
          </cell>
        </row>
        <row r="488">
          <cell r="BF488">
            <v>14747</v>
          </cell>
          <cell r="BG488">
            <v>14747</v>
          </cell>
          <cell r="BH488">
            <v>14747</v>
          </cell>
          <cell r="BI488">
            <v>0</v>
          </cell>
          <cell r="BK488">
            <v>14747</v>
          </cell>
          <cell r="BL488">
            <v>14747</v>
          </cell>
          <cell r="BM488">
            <v>14747</v>
          </cell>
          <cell r="BN488">
            <v>14747</v>
          </cell>
        </row>
        <row r="489">
          <cell r="BF489">
            <v>18809</v>
          </cell>
          <cell r="BG489">
            <v>18809</v>
          </cell>
          <cell r="BH489">
            <v>18809</v>
          </cell>
          <cell r="BI489">
            <v>0</v>
          </cell>
          <cell r="BK489">
            <v>18809</v>
          </cell>
          <cell r="BL489">
            <v>18809</v>
          </cell>
          <cell r="BM489">
            <v>18809</v>
          </cell>
          <cell r="BN489">
            <v>18809</v>
          </cell>
        </row>
        <row r="490">
          <cell r="BF490">
            <v>15072</v>
          </cell>
          <cell r="BG490">
            <v>15072</v>
          </cell>
          <cell r="BH490">
            <v>15072</v>
          </cell>
          <cell r="BI490">
            <v>0</v>
          </cell>
          <cell r="BK490">
            <v>15072</v>
          </cell>
          <cell r="BL490">
            <v>15072</v>
          </cell>
          <cell r="BM490">
            <v>15072</v>
          </cell>
          <cell r="BN490">
            <v>15072</v>
          </cell>
        </row>
        <row r="491">
          <cell r="BF491">
            <v>12176</v>
          </cell>
          <cell r="BG491">
            <v>12176</v>
          </cell>
          <cell r="BH491">
            <v>12176</v>
          </cell>
          <cell r="BI491">
            <v>0</v>
          </cell>
          <cell r="BK491">
            <v>12176</v>
          </cell>
          <cell r="BL491">
            <v>12176</v>
          </cell>
          <cell r="BM491">
            <v>12176</v>
          </cell>
          <cell r="BN491">
            <v>12176</v>
          </cell>
        </row>
        <row r="492">
          <cell r="BF492">
            <v>12017</v>
          </cell>
          <cell r="BG492">
            <v>12017</v>
          </cell>
          <cell r="BH492">
            <v>12017</v>
          </cell>
          <cell r="BI492">
            <v>0</v>
          </cell>
          <cell r="BK492">
            <v>12017</v>
          </cell>
          <cell r="BL492">
            <v>12017</v>
          </cell>
          <cell r="BM492">
            <v>12017</v>
          </cell>
          <cell r="BN492">
            <v>12017</v>
          </cell>
        </row>
        <row r="493">
          <cell r="BF493">
            <v>12176</v>
          </cell>
          <cell r="BG493">
            <v>12176</v>
          </cell>
          <cell r="BH493">
            <v>12176</v>
          </cell>
          <cell r="BI493">
            <v>0</v>
          </cell>
          <cell r="BK493">
            <v>12176</v>
          </cell>
          <cell r="BL493">
            <v>12176</v>
          </cell>
          <cell r="BM493">
            <v>12176</v>
          </cell>
          <cell r="BN493">
            <v>12176</v>
          </cell>
        </row>
        <row r="494">
          <cell r="BF494">
            <v>12720</v>
          </cell>
          <cell r="BG494">
            <v>12720</v>
          </cell>
          <cell r="BH494">
            <v>12720</v>
          </cell>
          <cell r="BI494">
            <v>0</v>
          </cell>
          <cell r="BK494">
            <v>12720</v>
          </cell>
          <cell r="BL494">
            <v>12720</v>
          </cell>
          <cell r="BM494">
            <v>12720</v>
          </cell>
          <cell r="BN494">
            <v>12720</v>
          </cell>
        </row>
        <row r="495">
          <cell r="BF495">
            <v>19080</v>
          </cell>
          <cell r="BG495">
            <v>19080</v>
          </cell>
          <cell r="BH495">
            <v>19080</v>
          </cell>
          <cell r="BI495">
            <v>0</v>
          </cell>
          <cell r="BK495">
            <v>19080</v>
          </cell>
          <cell r="BL495">
            <v>19080</v>
          </cell>
          <cell r="BM495">
            <v>19080</v>
          </cell>
          <cell r="BN495">
            <v>19080</v>
          </cell>
        </row>
        <row r="496">
          <cell r="BF496">
            <v>11637</v>
          </cell>
          <cell r="BG496">
            <v>11637</v>
          </cell>
          <cell r="BH496">
            <v>11637</v>
          </cell>
          <cell r="BI496">
            <v>0</v>
          </cell>
          <cell r="BK496">
            <v>11637</v>
          </cell>
          <cell r="BL496">
            <v>11637</v>
          </cell>
          <cell r="BM496">
            <v>11637</v>
          </cell>
          <cell r="BN496">
            <v>11637</v>
          </cell>
        </row>
        <row r="497">
          <cell r="BF497">
            <v>9756</v>
          </cell>
          <cell r="BG497">
            <v>9756</v>
          </cell>
          <cell r="BH497">
            <v>9756</v>
          </cell>
          <cell r="BI497">
            <v>0</v>
          </cell>
          <cell r="BK497">
            <v>9756</v>
          </cell>
          <cell r="BL497">
            <v>9756</v>
          </cell>
          <cell r="BM497">
            <v>9756</v>
          </cell>
          <cell r="BN497">
            <v>9756</v>
          </cell>
        </row>
        <row r="498">
          <cell r="BF498">
            <v>8709</v>
          </cell>
          <cell r="BG498">
            <v>8709</v>
          </cell>
          <cell r="BH498">
            <v>8709</v>
          </cell>
          <cell r="BI498">
            <v>0</v>
          </cell>
          <cell r="BK498">
            <v>8709</v>
          </cell>
          <cell r="BL498">
            <v>8709</v>
          </cell>
          <cell r="BM498">
            <v>8709</v>
          </cell>
          <cell r="BN498">
            <v>8709</v>
          </cell>
        </row>
        <row r="499">
          <cell r="BF499">
            <v>7860</v>
          </cell>
          <cell r="BG499">
            <v>7860</v>
          </cell>
          <cell r="BH499">
            <v>7860</v>
          </cell>
          <cell r="BI499">
            <v>0</v>
          </cell>
          <cell r="BK499">
            <v>7860</v>
          </cell>
          <cell r="BL499">
            <v>7860</v>
          </cell>
          <cell r="BM499">
            <v>7860</v>
          </cell>
          <cell r="BN499">
            <v>7860</v>
          </cell>
        </row>
        <row r="500">
          <cell r="BF500">
            <v>12771</v>
          </cell>
          <cell r="BG500">
            <v>12771</v>
          </cell>
          <cell r="BH500">
            <v>12771</v>
          </cell>
          <cell r="BI500">
            <v>0</v>
          </cell>
          <cell r="BK500">
            <v>12771</v>
          </cell>
          <cell r="BL500">
            <v>12771</v>
          </cell>
          <cell r="BM500">
            <v>12771</v>
          </cell>
          <cell r="BN500">
            <v>12771</v>
          </cell>
        </row>
        <row r="501">
          <cell r="BF501">
            <v>22017</v>
          </cell>
          <cell r="BG501">
            <v>22017</v>
          </cell>
          <cell r="BH501">
            <v>22017</v>
          </cell>
          <cell r="BI501">
            <v>0</v>
          </cell>
          <cell r="BK501">
            <v>22017</v>
          </cell>
          <cell r="BL501">
            <v>22017</v>
          </cell>
          <cell r="BM501">
            <v>22017</v>
          </cell>
          <cell r="BN501">
            <v>22017</v>
          </cell>
        </row>
        <row r="502">
          <cell r="BF502">
            <v>22017</v>
          </cell>
          <cell r="BG502">
            <v>22017</v>
          </cell>
          <cell r="BH502">
            <v>22017</v>
          </cell>
          <cell r="BI502">
            <v>0</v>
          </cell>
          <cell r="BK502">
            <v>22017</v>
          </cell>
          <cell r="BL502">
            <v>22017</v>
          </cell>
          <cell r="BM502">
            <v>22017</v>
          </cell>
          <cell r="BN502">
            <v>22017</v>
          </cell>
        </row>
        <row r="503">
          <cell r="BF503">
            <v>15072</v>
          </cell>
          <cell r="BG503">
            <v>15072</v>
          </cell>
          <cell r="BH503">
            <v>15072</v>
          </cell>
          <cell r="BI503">
            <v>0</v>
          </cell>
          <cell r="BK503">
            <v>15072</v>
          </cell>
          <cell r="BL503">
            <v>15072</v>
          </cell>
          <cell r="BM503">
            <v>15072</v>
          </cell>
          <cell r="BN503">
            <v>15072</v>
          </cell>
        </row>
        <row r="504">
          <cell r="BF504">
            <v>52024</v>
          </cell>
          <cell r="BG504">
            <v>52024</v>
          </cell>
          <cell r="BH504">
            <v>52024</v>
          </cell>
          <cell r="BI504">
            <v>0</v>
          </cell>
          <cell r="BK504">
            <v>52024</v>
          </cell>
          <cell r="BL504">
            <v>52024</v>
          </cell>
          <cell r="BM504">
            <v>52024</v>
          </cell>
          <cell r="BN504">
            <v>52024</v>
          </cell>
        </row>
        <row r="505">
          <cell r="BF505">
            <v>29285</v>
          </cell>
          <cell r="BG505">
            <v>29285</v>
          </cell>
          <cell r="BH505">
            <v>29285</v>
          </cell>
          <cell r="BI505">
            <v>0</v>
          </cell>
          <cell r="BK505">
            <v>29285</v>
          </cell>
          <cell r="BL505">
            <v>29285</v>
          </cell>
          <cell r="BM505">
            <v>29285</v>
          </cell>
          <cell r="BN505">
            <v>29285</v>
          </cell>
        </row>
        <row r="506">
          <cell r="BF506">
            <v>46642</v>
          </cell>
          <cell r="BG506">
            <v>46642</v>
          </cell>
          <cell r="BH506">
            <v>46642</v>
          </cell>
          <cell r="BI506">
            <v>0</v>
          </cell>
          <cell r="BK506">
            <v>46642</v>
          </cell>
          <cell r="BL506">
            <v>46642</v>
          </cell>
          <cell r="BM506">
            <v>46642</v>
          </cell>
          <cell r="BN506">
            <v>46642</v>
          </cell>
        </row>
        <row r="507">
          <cell r="BF507">
            <v>31020</v>
          </cell>
          <cell r="BG507">
            <v>31020</v>
          </cell>
          <cell r="BH507">
            <v>31020</v>
          </cell>
          <cell r="BI507">
            <v>0</v>
          </cell>
          <cell r="BK507">
            <v>31020</v>
          </cell>
          <cell r="BL507">
            <v>31020</v>
          </cell>
          <cell r="BM507">
            <v>31020</v>
          </cell>
          <cell r="BN507">
            <v>31020</v>
          </cell>
        </row>
        <row r="508">
          <cell r="BF508">
            <v>24127</v>
          </cell>
          <cell r="BG508">
            <v>24127</v>
          </cell>
          <cell r="BH508">
            <v>24127</v>
          </cell>
          <cell r="BI508">
            <v>0</v>
          </cell>
          <cell r="BK508">
            <v>24127</v>
          </cell>
          <cell r="BL508">
            <v>24127</v>
          </cell>
          <cell r="BM508">
            <v>24127</v>
          </cell>
          <cell r="BN508">
            <v>24127</v>
          </cell>
        </row>
        <row r="509">
          <cell r="BF509">
            <v>25000</v>
          </cell>
          <cell r="BG509">
            <v>25000</v>
          </cell>
          <cell r="BH509">
            <v>25000</v>
          </cell>
          <cell r="BI509">
            <v>0</v>
          </cell>
          <cell r="BK509">
            <v>25000</v>
          </cell>
          <cell r="BL509">
            <v>25000</v>
          </cell>
          <cell r="BM509">
            <v>25000</v>
          </cell>
          <cell r="BN509">
            <v>25000</v>
          </cell>
        </row>
        <row r="510">
          <cell r="BF510">
            <v>31500</v>
          </cell>
          <cell r="BG510">
            <v>31500</v>
          </cell>
          <cell r="BH510">
            <v>31500</v>
          </cell>
          <cell r="BI510">
            <v>0</v>
          </cell>
          <cell r="BK510">
            <v>31500</v>
          </cell>
          <cell r="BL510">
            <v>31500</v>
          </cell>
          <cell r="BM510">
            <v>31500</v>
          </cell>
          <cell r="BN510">
            <v>31500</v>
          </cell>
        </row>
        <row r="511">
          <cell r="BF511">
            <v>13250</v>
          </cell>
          <cell r="BG511">
            <v>13250</v>
          </cell>
          <cell r="BH511">
            <v>13250</v>
          </cell>
          <cell r="BI511">
            <v>0</v>
          </cell>
          <cell r="BK511">
            <v>13250</v>
          </cell>
          <cell r="BL511">
            <v>13250</v>
          </cell>
          <cell r="BM511">
            <v>13250</v>
          </cell>
          <cell r="BN511">
            <v>13250</v>
          </cell>
        </row>
        <row r="512">
          <cell r="BF512">
            <v>18000</v>
          </cell>
          <cell r="BG512">
            <v>18000</v>
          </cell>
          <cell r="BH512">
            <v>18000</v>
          </cell>
          <cell r="BI512">
            <v>0</v>
          </cell>
          <cell r="BK512">
            <v>18000</v>
          </cell>
          <cell r="BL512">
            <v>18000</v>
          </cell>
          <cell r="BM512">
            <v>18000</v>
          </cell>
          <cell r="BN512">
            <v>18000</v>
          </cell>
        </row>
        <row r="513">
          <cell r="BF513">
            <v>13765</v>
          </cell>
          <cell r="BG513">
            <v>13765</v>
          </cell>
          <cell r="BH513">
            <v>13765</v>
          </cell>
          <cell r="BI513">
            <v>0</v>
          </cell>
          <cell r="BK513">
            <v>13765</v>
          </cell>
          <cell r="BL513">
            <v>13765</v>
          </cell>
          <cell r="BM513">
            <v>13765</v>
          </cell>
          <cell r="BN513">
            <v>13765</v>
          </cell>
        </row>
        <row r="514">
          <cell r="BF514">
            <v>15900</v>
          </cell>
          <cell r="BG514">
            <v>15900</v>
          </cell>
          <cell r="BH514">
            <v>15900</v>
          </cell>
          <cell r="BI514">
            <v>0</v>
          </cell>
          <cell r="BK514">
            <v>15900</v>
          </cell>
          <cell r="BL514">
            <v>15900</v>
          </cell>
          <cell r="BM514">
            <v>15900</v>
          </cell>
          <cell r="BN514">
            <v>15900</v>
          </cell>
        </row>
        <row r="515">
          <cell r="BF515">
            <v>58000</v>
          </cell>
          <cell r="BG515">
            <v>58000</v>
          </cell>
          <cell r="BH515">
            <v>58000</v>
          </cell>
          <cell r="BI515">
            <v>0</v>
          </cell>
          <cell r="BK515">
            <v>58000</v>
          </cell>
          <cell r="BL515">
            <v>58000</v>
          </cell>
          <cell r="BM515">
            <v>58000</v>
          </cell>
          <cell r="BN515">
            <v>58000</v>
          </cell>
        </row>
        <row r="516">
          <cell r="BF516">
            <v>90251</v>
          </cell>
          <cell r="BG516">
            <v>90251</v>
          </cell>
          <cell r="BH516">
            <v>90251</v>
          </cell>
          <cell r="BI516">
            <v>0</v>
          </cell>
          <cell r="BK516">
            <v>90251</v>
          </cell>
          <cell r="BL516">
            <v>90251</v>
          </cell>
          <cell r="BM516">
            <v>90251</v>
          </cell>
          <cell r="BN516">
            <v>90251</v>
          </cell>
        </row>
        <row r="517">
          <cell r="BF517">
            <v>40000</v>
          </cell>
          <cell r="BG517">
            <v>40000</v>
          </cell>
          <cell r="BH517">
            <v>40000</v>
          </cell>
          <cell r="BI517">
            <v>0</v>
          </cell>
          <cell r="BK517">
            <v>40000</v>
          </cell>
          <cell r="BL517">
            <v>40000</v>
          </cell>
          <cell r="BM517">
            <v>40000</v>
          </cell>
          <cell r="BN517">
            <v>40000</v>
          </cell>
        </row>
        <row r="518">
          <cell r="BF518">
            <v>45117</v>
          </cell>
          <cell r="BG518">
            <v>45117</v>
          </cell>
          <cell r="BH518">
            <v>45117</v>
          </cell>
          <cell r="BI518">
            <v>0</v>
          </cell>
          <cell r="BK518">
            <v>45117</v>
          </cell>
          <cell r="BL518">
            <v>45117</v>
          </cell>
          <cell r="BM518">
            <v>45117</v>
          </cell>
          <cell r="BN518">
            <v>45117</v>
          </cell>
        </row>
        <row r="519">
          <cell r="BF519">
            <v>15867</v>
          </cell>
          <cell r="BG519">
            <v>15867</v>
          </cell>
          <cell r="BH519">
            <v>15867</v>
          </cell>
          <cell r="BI519">
            <v>0</v>
          </cell>
          <cell r="BK519">
            <v>15867</v>
          </cell>
          <cell r="BL519">
            <v>15867</v>
          </cell>
          <cell r="BM519">
            <v>15867</v>
          </cell>
          <cell r="BN519">
            <v>15867</v>
          </cell>
        </row>
        <row r="520">
          <cell r="BF520">
            <v>43045</v>
          </cell>
          <cell r="BG520">
            <v>43045</v>
          </cell>
          <cell r="BH520">
            <v>43045</v>
          </cell>
          <cell r="BI520">
            <v>0</v>
          </cell>
          <cell r="BK520">
            <v>43045</v>
          </cell>
          <cell r="BL520">
            <v>43045</v>
          </cell>
          <cell r="BM520">
            <v>43045</v>
          </cell>
          <cell r="BN520">
            <v>43045</v>
          </cell>
        </row>
        <row r="521">
          <cell r="BF521">
            <v>14043</v>
          </cell>
          <cell r="BG521">
            <v>14043</v>
          </cell>
          <cell r="BH521">
            <v>14043</v>
          </cell>
          <cell r="BI521">
            <v>0</v>
          </cell>
          <cell r="BK521">
            <v>14043</v>
          </cell>
          <cell r="BL521">
            <v>14043</v>
          </cell>
          <cell r="BM521">
            <v>14043</v>
          </cell>
          <cell r="BN521">
            <v>14043</v>
          </cell>
        </row>
        <row r="522">
          <cell r="BF522">
            <v>8834</v>
          </cell>
          <cell r="BG522">
            <v>8834</v>
          </cell>
          <cell r="BH522">
            <v>8834</v>
          </cell>
          <cell r="BI522">
            <v>0</v>
          </cell>
          <cell r="BK522">
            <v>8834</v>
          </cell>
          <cell r="BL522">
            <v>8834</v>
          </cell>
          <cell r="BM522">
            <v>8834</v>
          </cell>
          <cell r="BN522">
            <v>8834</v>
          </cell>
        </row>
        <row r="523">
          <cell r="BF523">
            <v>16800</v>
          </cell>
          <cell r="BG523">
            <v>16800</v>
          </cell>
          <cell r="BH523">
            <v>16800</v>
          </cell>
          <cell r="BI523">
            <v>0</v>
          </cell>
          <cell r="BK523">
            <v>16800</v>
          </cell>
          <cell r="BL523">
            <v>16800</v>
          </cell>
          <cell r="BM523">
            <v>16800</v>
          </cell>
          <cell r="BN523">
            <v>16800</v>
          </cell>
        </row>
        <row r="524">
          <cell r="BF524">
            <v>19520</v>
          </cell>
          <cell r="BG524">
            <v>19520</v>
          </cell>
          <cell r="BH524">
            <v>19520</v>
          </cell>
          <cell r="BI524">
            <v>0</v>
          </cell>
          <cell r="BK524">
            <v>19520</v>
          </cell>
          <cell r="BL524">
            <v>19520</v>
          </cell>
          <cell r="BM524">
            <v>19520</v>
          </cell>
          <cell r="BN524">
            <v>19520</v>
          </cell>
        </row>
        <row r="525">
          <cell r="BF525">
            <v>7080</v>
          </cell>
          <cell r="BG525">
            <v>7080</v>
          </cell>
          <cell r="BH525">
            <v>7080</v>
          </cell>
          <cell r="BI525">
            <v>0</v>
          </cell>
          <cell r="BK525">
            <v>7080</v>
          </cell>
          <cell r="BL525">
            <v>7080</v>
          </cell>
          <cell r="BM525">
            <v>7080</v>
          </cell>
          <cell r="BN525">
            <v>7080</v>
          </cell>
        </row>
        <row r="526">
          <cell r="BF526">
            <v>90975</v>
          </cell>
          <cell r="BG526">
            <v>90975</v>
          </cell>
          <cell r="BH526">
            <v>90975</v>
          </cell>
          <cell r="BI526">
            <v>0</v>
          </cell>
          <cell r="BK526">
            <v>90975</v>
          </cell>
          <cell r="BL526">
            <v>90975</v>
          </cell>
          <cell r="BM526">
            <v>90975</v>
          </cell>
          <cell r="BN526">
            <v>90975</v>
          </cell>
        </row>
        <row r="527">
          <cell r="BF527">
            <v>8980</v>
          </cell>
          <cell r="BG527">
            <v>8980</v>
          </cell>
          <cell r="BH527">
            <v>8980</v>
          </cell>
          <cell r="BI527">
            <v>0</v>
          </cell>
          <cell r="BK527">
            <v>8980</v>
          </cell>
          <cell r="BL527">
            <v>8980</v>
          </cell>
          <cell r="BM527">
            <v>8980</v>
          </cell>
          <cell r="BN527">
            <v>8980</v>
          </cell>
        </row>
        <row r="528">
          <cell r="BF528">
            <v>17000</v>
          </cell>
          <cell r="BG528">
            <v>17000</v>
          </cell>
          <cell r="BH528">
            <v>17000</v>
          </cell>
          <cell r="BI528">
            <v>0</v>
          </cell>
          <cell r="BK528">
            <v>17000</v>
          </cell>
          <cell r="BL528">
            <v>17000</v>
          </cell>
          <cell r="BM528">
            <v>17000</v>
          </cell>
          <cell r="BN528">
            <v>17000</v>
          </cell>
        </row>
        <row r="529">
          <cell r="BF529">
            <v>19230</v>
          </cell>
          <cell r="BG529">
            <v>19230</v>
          </cell>
          <cell r="BH529">
            <v>19230</v>
          </cell>
          <cell r="BI529">
            <v>0</v>
          </cell>
          <cell r="BK529">
            <v>19230</v>
          </cell>
          <cell r="BL529">
            <v>19230</v>
          </cell>
          <cell r="BM529">
            <v>19230</v>
          </cell>
          <cell r="BN529">
            <v>19230</v>
          </cell>
        </row>
        <row r="530">
          <cell r="BF530">
            <v>17267</v>
          </cell>
          <cell r="BG530">
            <v>17267</v>
          </cell>
          <cell r="BH530">
            <v>17267</v>
          </cell>
          <cell r="BI530">
            <v>0</v>
          </cell>
          <cell r="BK530">
            <v>17267</v>
          </cell>
          <cell r="BL530">
            <v>17267</v>
          </cell>
          <cell r="BM530">
            <v>17267</v>
          </cell>
          <cell r="BN530">
            <v>17267</v>
          </cell>
        </row>
        <row r="531">
          <cell r="BF531">
            <v>17820</v>
          </cell>
          <cell r="BG531">
            <v>17820</v>
          </cell>
          <cell r="BH531">
            <v>17820</v>
          </cell>
          <cell r="BI531">
            <v>0</v>
          </cell>
          <cell r="BK531">
            <v>17820</v>
          </cell>
          <cell r="BL531">
            <v>17820</v>
          </cell>
          <cell r="BM531">
            <v>17820</v>
          </cell>
          <cell r="BN531">
            <v>17820</v>
          </cell>
        </row>
        <row r="532">
          <cell r="BF532">
            <v>21540</v>
          </cell>
          <cell r="BG532">
            <v>21540</v>
          </cell>
          <cell r="BH532">
            <v>21540</v>
          </cell>
          <cell r="BI532">
            <v>0</v>
          </cell>
          <cell r="BK532">
            <v>21540</v>
          </cell>
          <cell r="BL532">
            <v>21540</v>
          </cell>
          <cell r="BM532">
            <v>21540</v>
          </cell>
          <cell r="BN532">
            <v>21540</v>
          </cell>
        </row>
        <row r="533">
          <cell r="BF533">
            <v>19220</v>
          </cell>
          <cell r="BG533">
            <v>19220</v>
          </cell>
          <cell r="BH533">
            <v>19220</v>
          </cell>
          <cell r="BI533">
            <v>0</v>
          </cell>
          <cell r="BK533">
            <v>19220</v>
          </cell>
          <cell r="BL533">
            <v>19220</v>
          </cell>
          <cell r="BM533">
            <v>19220</v>
          </cell>
          <cell r="BN533">
            <v>19220</v>
          </cell>
        </row>
        <row r="534">
          <cell r="BF534">
            <v>16840</v>
          </cell>
          <cell r="BG534">
            <v>16840</v>
          </cell>
          <cell r="BH534">
            <v>16840</v>
          </cell>
          <cell r="BI534">
            <v>0</v>
          </cell>
          <cell r="BK534">
            <v>16840</v>
          </cell>
          <cell r="BL534">
            <v>16840</v>
          </cell>
          <cell r="BM534">
            <v>16840</v>
          </cell>
          <cell r="BN534">
            <v>16840</v>
          </cell>
        </row>
        <row r="535">
          <cell r="BF535">
            <v>16960</v>
          </cell>
          <cell r="BG535">
            <v>16960</v>
          </cell>
          <cell r="BH535">
            <v>16960</v>
          </cell>
          <cell r="BI535">
            <v>0</v>
          </cell>
          <cell r="BK535">
            <v>16960</v>
          </cell>
          <cell r="BL535">
            <v>16960</v>
          </cell>
          <cell r="BM535">
            <v>16960</v>
          </cell>
          <cell r="BN535">
            <v>16960</v>
          </cell>
        </row>
        <row r="536">
          <cell r="BF536">
            <v>19896</v>
          </cell>
          <cell r="BG536">
            <v>19896</v>
          </cell>
          <cell r="BH536">
            <v>19896</v>
          </cell>
          <cell r="BI536">
            <v>0</v>
          </cell>
          <cell r="BK536">
            <v>19896</v>
          </cell>
          <cell r="BL536">
            <v>19896</v>
          </cell>
          <cell r="BM536">
            <v>19896</v>
          </cell>
          <cell r="BN536">
            <v>19896</v>
          </cell>
        </row>
        <row r="537">
          <cell r="BF537">
            <v>18116</v>
          </cell>
          <cell r="BG537">
            <v>18116</v>
          </cell>
          <cell r="BH537">
            <v>18116</v>
          </cell>
          <cell r="BI537">
            <v>0</v>
          </cell>
          <cell r="BK537">
            <v>18116</v>
          </cell>
          <cell r="BL537">
            <v>18116</v>
          </cell>
          <cell r="BM537">
            <v>18116</v>
          </cell>
          <cell r="BN537">
            <v>18116</v>
          </cell>
        </row>
        <row r="538">
          <cell r="BF538">
            <v>17674</v>
          </cell>
          <cell r="BG538">
            <v>17674</v>
          </cell>
          <cell r="BH538">
            <v>17674</v>
          </cell>
          <cell r="BI538">
            <v>0</v>
          </cell>
          <cell r="BK538">
            <v>17674</v>
          </cell>
          <cell r="BL538">
            <v>17674</v>
          </cell>
          <cell r="BM538">
            <v>17674</v>
          </cell>
          <cell r="BN538">
            <v>17674</v>
          </cell>
        </row>
        <row r="539">
          <cell r="BF539">
            <v>16488</v>
          </cell>
          <cell r="BG539">
            <v>16488</v>
          </cell>
          <cell r="BH539">
            <v>16488</v>
          </cell>
          <cell r="BI539">
            <v>0</v>
          </cell>
          <cell r="BK539">
            <v>16488</v>
          </cell>
          <cell r="BL539">
            <v>16488</v>
          </cell>
          <cell r="BM539">
            <v>16488</v>
          </cell>
          <cell r="BN539">
            <v>16488</v>
          </cell>
        </row>
        <row r="540">
          <cell r="BF540">
            <v>30853</v>
          </cell>
          <cell r="BG540">
            <v>30853</v>
          </cell>
          <cell r="BH540">
            <v>30853</v>
          </cell>
          <cell r="BI540">
            <v>0</v>
          </cell>
          <cell r="BK540">
            <v>30853</v>
          </cell>
          <cell r="BL540">
            <v>30853</v>
          </cell>
          <cell r="BM540">
            <v>30853</v>
          </cell>
          <cell r="BN540">
            <v>30853</v>
          </cell>
        </row>
        <row r="541">
          <cell r="BF541">
            <v>17613</v>
          </cell>
          <cell r="BG541">
            <v>17613</v>
          </cell>
          <cell r="BH541">
            <v>17613</v>
          </cell>
          <cell r="BI541">
            <v>0</v>
          </cell>
          <cell r="BK541">
            <v>17613</v>
          </cell>
          <cell r="BL541">
            <v>17613</v>
          </cell>
          <cell r="BM541">
            <v>17613</v>
          </cell>
          <cell r="BN541">
            <v>17613</v>
          </cell>
        </row>
        <row r="542">
          <cell r="BF542">
            <v>16570</v>
          </cell>
          <cell r="BG542">
            <v>16570</v>
          </cell>
          <cell r="BH542">
            <v>16570</v>
          </cell>
          <cell r="BI542">
            <v>0</v>
          </cell>
          <cell r="BK542">
            <v>16570</v>
          </cell>
          <cell r="BL542">
            <v>16570</v>
          </cell>
          <cell r="BM542">
            <v>16570</v>
          </cell>
          <cell r="BN542">
            <v>16570</v>
          </cell>
        </row>
        <row r="543">
          <cell r="BF543">
            <v>14380</v>
          </cell>
          <cell r="BG543">
            <v>14380</v>
          </cell>
          <cell r="BH543">
            <v>14380</v>
          </cell>
          <cell r="BI543">
            <v>0</v>
          </cell>
          <cell r="BK543">
            <v>14380</v>
          </cell>
          <cell r="BL543">
            <v>14380</v>
          </cell>
          <cell r="BM543">
            <v>14380</v>
          </cell>
          <cell r="BN543">
            <v>14380</v>
          </cell>
        </row>
        <row r="544">
          <cell r="BF544">
            <v>14440</v>
          </cell>
          <cell r="BG544">
            <v>14440</v>
          </cell>
          <cell r="BH544">
            <v>14440</v>
          </cell>
          <cell r="BI544">
            <v>0</v>
          </cell>
          <cell r="BK544">
            <v>14440</v>
          </cell>
          <cell r="BL544">
            <v>14440</v>
          </cell>
          <cell r="BM544">
            <v>14440</v>
          </cell>
          <cell r="BN544">
            <v>14440</v>
          </cell>
        </row>
        <row r="545">
          <cell r="BF545">
            <v>87000</v>
          </cell>
          <cell r="BG545">
            <v>87000</v>
          </cell>
          <cell r="BH545">
            <v>87000</v>
          </cell>
          <cell r="BI545">
            <v>0</v>
          </cell>
          <cell r="BK545">
            <v>87000</v>
          </cell>
          <cell r="BL545">
            <v>87000</v>
          </cell>
          <cell r="BM545">
            <v>87000</v>
          </cell>
          <cell r="BN545">
            <v>87000</v>
          </cell>
        </row>
        <row r="546">
          <cell r="BF546">
            <v>125500</v>
          </cell>
          <cell r="BG546">
            <v>125500</v>
          </cell>
          <cell r="BH546">
            <v>125500</v>
          </cell>
          <cell r="BI546">
            <v>0</v>
          </cell>
          <cell r="BK546">
            <v>125500</v>
          </cell>
          <cell r="BL546">
            <v>125500</v>
          </cell>
          <cell r="BM546">
            <v>125500</v>
          </cell>
          <cell r="BN546">
            <v>125500</v>
          </cell>
        </row>
        <row r="547">
          <cell r="BF547">
            <v>72200</v>
          </cell>
          <cell r="BG547">
            <v>72200</v>
          </cell>
          <cell r="BH547">
            <v>72200</v>
          </cell>
          <cell r="BI547">
            <v>0</v>
          </cell>
          <cell r="BK547">
            <v>72200</v>
          </cell>
          <cell r="BL547">
            <v>72200</v>
          </cell>
          <cell r="BM547">
            <v>72200</v>
          </cell>
          <cell r="BN547">
            <v>72200</v>
          </cell>
        </row>
        <row r="548">
          <cell r="BF548">
            <v>33954</v>
          </cell>
          <cell r="BG548">
            <v>33954</v>
          </cell>
          <cell r="BH548">
            <v>33954</v>
          </cell>
          <cell r="BI548">
            <v>0</v>
          </cell>
          <cell r="BK548">
            <v>33954</v>
          </cell>
          <cell r="BL548">
            <v>33954</v>
          </cell>
          <cell r="BM548">
            <v>33954</v>
          </cell>
          <cell r="BN548">
            <v>33954</v>
          </cell>
        </row>
        <row r="549">
          <cell r="BF549">
            <v>55175</v>
          </cell>
          <cell r="BG549">
            <v>55175</v>
          </cell>
          <cell r="BH549">
            <v>55175</v>
          </cell>
          <cell r="BI549">
            <v>0</v>
          </cell>
          <cell r="BK549">
            <v>55175</v>
          </cell>
          <cell r="BL549">
            <v>55175</v>
          </cell>
          <cell r="BM549">
            <v>55175</v>
          </cell>
          <cell r="BN549">
            <v>55175</v>
          </cell>
        </row>
        <row r="550">
          <cell r="BF550">
            <v>110784</v>
          </cell>
          <cell r="BG550">
            <v>110784</v>
          </cell>
          <cell r="BH550">
            <v>110784</v>
          </cell>
          <cell r="BI550">
            <v>0</v>
          </cell>
          <cell r="BK550">
            <v>110784</v>
          </cell>
          <cell r="BL550">
            <v>110784</v>
          </cell>
          <cell r="BM550">
            <v>110784</v>
          </cell>
          <cell r="BN550">
            <v>110784</v>
          </cell>
        </row>
        <row r="551">
          <cell r="BF551">
            <v>45279</v>
          </cell>
          <cell r="BG551">
            <v>45279</v>
          </cell>
          <cell r="BH551">
            <v>45279</v>
          </cell>
          <cell r="BI551">
            <v>0</v>
          </cell>
          <cell r="BK551">
            <v>45279</v>
          </cell>
          <cell r="BL551">
            <v>45279</v>
          </cell>
          <cell r="BM551">
            <v>45279</v>
          </cell>
          <cell r="BN551">
            <v>45279</v>
          </cell>
        </row>
        <row r="552">
          <cell r="BF552">
            <v>25962</v>
          </cell>
          <cell r="BG552">
            <v>25962</v>
          </cell>
          <cell r="BH552">
            <v>25962</v>
          </cell>
          <cell r="BI552">
            <v>0</v>
          </cell>
          <cell r="BK552">
            <v>25962</v>
          </cell>
          <cell r="BL552">
            <v>25962</v>
          </cell>
          <cell r="BM552">
            <v>25962</v>
          </cell>
          <cell r="BN552">
            <v>25962</v>
          </cell>
        </row>
        <row r="553">
          <cell r="BF553">
            <v>81325</v>
          </cell>
          <cell r="BG553">
            <v>81325</v>
          </cell>
          <cell r="BH553">
            <v>81325</v>
          </cell>
          <cell r="BI553">
            <v>0</v>
          </cell>
          <cell r="BK553">
            <v>81325</v>
          </cell>
          <cell r="BL553">
            <v>81325</v>
          </cell>
          <cell r="BM553">
            <v>81325</v>
          </cell>
          <cell r="BN553">
            <v>81325</v>
          </cell>
        </row>
        <row r="554">
          <cell r="BF554">
            <v>11840</v>
          </cell>
          <cell r="BG554">
            <v>11840</v>
          </cell>
          <cell r="BH554">
            <v>11840</v>
          </cell>
          <cell r="BI554">
            <v>0</v>
          </cell>
          <cell r="BK554">
            <v>11840</v>
          </cell>
          <cell r="BL554">
            <v>11840</v>
          </cell>
          <cell r="BM554">
            <v>11840</v>
          </cell>
          <cell r="BN554">
            <v>11840</v>
          </cell>
        </row>
        <row r="555">
          <cell r="BF555">
            <v>18320</v>
          </cell>
          <cell r="BG555">
            <v>18320</v>
          </cell>
          <cell r="BH555">
            <v>18320</v>
          </cell>
          <cell r="BI555">
            <v>0</v>
          </cell>
          <cell r="BK555">
            <v>18320</v>
          </cell>
          <cell r="BL555">
            <v>18320</v>
          </cell>
          <cell r="BM555">
            <v>18320</v>
          </cell>
          <cell r="BN555">
            <v>18320</v>
          </cell>
        </row>
        <row r="556">
          <cell r="BF556">
            <v>13695</v>
          </cell>
          <cell r="BG556">
            <v>13695</v>
          </cell>
          <cell r="BH556">
            <v>13695</v>
          </cell>
          <cell r="BI556">
            <v>0</v>
          </cell>
          <cell r="BK556">
            <v>13695</v>
          </cell>
          <cell r="BL556">
            <v>13695</v>
          </cell>
          <cell r="BM556">
            <v>13695</v>
          </cell>
          <cell r="BN556">
            <v>13695</v>
          </cell>
        </row>
        <row r="557">
          <cell r="BF557">
            <v>19850</v>
          </cell>
          <cell r="BG557">
            <v>19850</v>
          </cell>
          <cell r="BH557">
            <v>19850</v>
          </cell>
          <cell r="BI557">
            <v>0</v>
          </cell>
          <cell r="BK557">
            <v>19850</v>
          </cell>
          <cell r="BL557">
            <v>19850</v>
          </cell>
          <cell r="BM557">
            <v>19850</v>
          </cell>
          <cell r="BN557">
            <v>19850</v>
          </cell>
        </row>
        <row r="558">
          <cell r="BF558">
            <v>16420</v>
          </cell>
          <cell r="BG558">
            <v>16420</v>
          </cell>
          <cell r="BH558">
            <v>16420</v>
          </cell>
          <cell r="BI558">
            <v>0</v>
          </cell>
          <cell r="BK558">
            <v>16420</v>
          </cell>
          <cell r="BL558">
            <v>16420</v>
          </cell>
          <cell r="BM558">
            <v>16420</v>
          </cell>
          <cell r="BN558">
            <v>16420</v>
          </cell>
        </row>
        <row r="559">
          <cell r="BF559">
            <v>31280</v>
          </cell>
          <cell r="BG559">
            <v>31280</v>
          </cell>
          <cell r="BH559">
            <v>31280</v>
          </cell>
          <cell r="BI559">
            <v>0</v>
          </cell>
          <cell r="BK559">
            <v>31280</v>
          </cell>
          <cell r="BL559">
            <v>31280</v>
          </cell>
          <cell r="BM559">
            <v>31280</v>
          </cell>
          <cell r="BN559">
            <v>31280</v>
          </cell>
        </row>
        <row r="560">
          <cell r="BF560">
            <v>20920</v>
          </cell>
          <cell r="BG560">
            <v>20920</v>
          </cell>
          <cell r="BH560">
            <v>20920</v>
          </cell>
          <cell r="BI560">
            <v>0</v>
          </cell>
          <cell r="BK560">
            <v>20920</v>
          </cell>
          <cell r="BL560">
            <v>20920</v>
          </cell>
          <cell r="BM560">
            <v>20920</v>
          </cell>
          <cell r="BN560">
            <v>20920</v>
          </cell>
        </row>
        <row r="561">
          <cell r="BF561">
            <v>13420</v>
          </cell>
          <cell r="BG561">
            <v>13420</v>
          </cell>
          <cell r="BH561">
            <v>13420</v>
          </cell>
          <cell r="BI561">
            <v>0</v>
          </cell>
          <cell r="BK561">
            <v>13420</v>
          </cell>
          <cell r="BL561">
            <v>13420</v>
          </cell>
          <cell r="BM561">
            <v>13420</v>
          </cell>
          <cell r="BN561">
            <v>13420</v>
          </cell>
        </row>
        <row r="562">
          <cell r="BF562">
            <v>64329</v>
          </cell>
          <cell r="BG562">
            <v>64329</v>
          </cell>
          <cell r="BH562">
            <v>64329</v>
          </cell>
          <cell r="BI562">
            <v>0</v>
          </cell>
          <cell r="BK562">
            <v>64329</v>
          </cell>
          <cell r="BL562">
            <v>64329</v>
          </cell>
          <cell r="BM562">
            <v>64329</v>
          </cell>
          <cell r="BN562">
            <v>64329</v>
          </cell>
        </row>
        <row r="563">
          <cell r="BF563">
            <v>14110</v>
          </cell>
          <cell r="BG563">
            <v>14110</v>
          </cell>
          <cell r="BH563">
            <v>14110</v>
          </cell>
          <cell r="BI563">
            <v>0</v>
          </cell>
          <cell r="BK563">
            <v>14110</v>
          </cell>
          <cell r="BL563">
            <v>14110</v>
          </cell>
          <cell r="BM563">
            <v>14110</v>
          </cell>
          <cell r="BN563">
            <v>14110</v>
          </cell>
        </row>
        <row r="564">
          <cell r="BF564">
            <v>27077</v>
          </cell>
          <cell r="BG564">
            <v>27077</v>
          </cell>
          <cell r="BH564">
            <v>27077</v>
          </cell>
          <cell r="BI564">
            <v>0</v>
          </cell>
          <cell r="BK564">
            <v>27077</v>
          </cell>
          <cell r="BL564">
            <v>27077</v>
          </cell>
          <cell r="BM564">
            <v>27077</v>
          </cell>
          <cell r="BN564">
            <v>27077</v>
          </cell>
        </row>
        <row r="565">
          <cell r="BF565">
            <v>33000</v>
          </cell>
          <cell r="BG565">
            <v>33000</v>
          </cell>
          <cell r="BH565">
            <v>33000</v>
          </cell>
          <cell r="BI565">
            <v>0</v>
          </cell>
          <cell r="BK565">
            <v>33000</v>
          </cell>
          <cell r="BL565">
            <v>33000</v>
          </cell>
          <cell r="BM565">
            <v>33000</v>
          </cell>
          <cell r="BN565">
            <v>33000</v>
          </cell>
        </row>
        <row r="566">
          <cell r="BF566">
            <v>24000</v>
          </cell>
          <cell r="BG566">
            <v>24000</v>
          </cell>
          <cell r="BH566">
            <v>24000</v>
          </cell>
          <cell r="BI566">
            <v>0</v>
          </cell>
          <cell r="BK566">
            <v>24000</v>
          </cell>
          <cell r="BL566">
            <v>24000</v>
          </cell>
          <cell r="BM566">
            <v>24000</v>
          </cell>
          <cell r="BN566">
            <v>24000</v>
          </cell>
        </row>
        <row r="567">
          <cell r="BF567">
            <v>16800</v>
          </cell>
          <cell r="BG567">
            <v>16800</v>
          </cell>
          <cell r="BH567">
            <v>16800</v>
          </cell>
          <cell r="BI567">
            <v>0</v>
          </cell>
          <cell r="BK567">
            <v>16800</v>
          </cell>
          <cell r="BL567">
            <v>16800</v>
          </cell>
          <cell r="BM567">
            <v>16800</v>
          </cell>
          <cell r="BN567">
            <v>16800</v>
          </cell>
        </row>
        <row r="568">
          <cell r="BF568">
            <v>12000</v>
          </cell>
          <cell r="BG568">
            <v>12000</v>
          </cell>
          <cell r="BH568">
            <v>12000</v>
          </cell>
          <cell r="BI568">
            <v>0</v>
          </cell>
          <cell r="BK568">
            <v>12000</v>
          </cell>
          <cell r="BL568">
            <v>12000</v>
          </cell>
          <cell r="BM568">
            <v>12000</v>
          </cell>
          <cell r="BN568">
            <v>12000</v>
          </cell>
        </row>
        <row r="569">
          <cell r="BF569">
            <v>17000</v>
          </cell>
          <cell r="BG569">
            <v>17000</v>
          </cell>
          <cell r="BH569">
            <v>17000</v>
          </cell>
          <cell r="BI569">
            <v>0</v>
          </cell>
          <cell r="BK569">
            <v>17000</v>
          </cell>
          <cell r="BL569">
            <v>17000</v>
          </cell>
          <cell r="BM569">
            <v>17000</v>
          </cell>
          <cell r="BN569">
            <v>17000</v>
          </cell>
        </row>
        <row r="570">
          <cell r="BF570">
            <v>19000</v>
          </cell>
          <cell r="BG570">
            <v>19000</v>
          </cell>
          <cell r="BH570">
            <v>19000</v>
          </cell>
          <cell r="BI570">
            <v>0</v>
          </cell>
          <cell r="BK570">
            <v>19000</v>
          </cell>
          <cell r="BL570">
            <v>19000</v>
          </cell>
          <cell r="BM570">
            <v>19000</v>
          </cell>
          <cell r="BN570">
            <v>19000</v>
          </cell>
        </row>
        <row r="571">
          <cell r="BF571">
            <v>16800</v>
          </cell>
          <cell r="BG571">
            <v>16800</v>
          </cell>
          <cell r="BH571">
            <v>16800</v>
          </cell>
          <cell r="BI571">
            <v>0</v>
          </cell>
          <cell r="BK571">
            <v>16800</v>
          </cell>
          <cell r="BL571">
            <v>16800</v>
          </cell>
          <cell r="BM571">
            <v>16800</v>
          </cell>
          <cell r="BN571">
            <v>16800</v>
          </cell>
        </row>
        <row r="572">
          <cell r="BF572">
            <v>18000</v>
          </cell>
          <cell r="BG572">
            <v>18000</v>
          </cell>
          <cell r="BH572">
            <v>18000</v>
          </cell>
          <cell r="BI572">
            <v>0</v>
          </cell>
          <cell r="BK572">
            <v>18000</v>
          </cell>
          <cell r="BL572">
            <v>18000</v>
          </cell>
          <cell r="BM572">
            <v>18000</v>
          </cell>
          <cell r="BN572">
            <v>18000</v>
          </cell>
        </row>
        <row r="573">
          <cell r="BF573">
            <v>18000</v>
          </cell>
          <cell r="BG573">
            <v>18000</v>
          </cell>
          <cell r="BH573">
            <v>18000</v>
          </cell>
          <cell r="BI573">
            <v>0</v>
          </cell>
          <cell r="BK573">
            <v>18000</v>
          </cell>
          <cell r="BL573">
            <v>18000</v>
          </cell>
          <cell r="BM573">
            <v>18000</v>
          </cell>
          <cell r="BN573">
            <v>18000</v>
          </cell>
        </row>
        <row r="574">
          <cell r="BF574">
            <v>24000</v>
          </cell>
          <cell r="BG574">
            <v>24000</v>
          </cell>
          <cell r="BH574">
            <v>24000</v>
          </cell>
          <cell r="BI574">
            <v>0</v>
          </cell>
          <cell r="BK574">
            <v>24000</v>
          </cell>
          <cell r="BL574">
            <v>24000</v>
          </cell>
          <cell r="BM574">
            <v>24000</v>
          </cell>
          <cell r="BN574">
            <v>24000</v>
          </cell>
        </row>
        <row r="575">
          <cell r="BF575">
            <v>9600</v>
          </cell>
          <cell r="BG575">
            <v>9600</v>
          </cell>
          <cell r="BH575">
            <v>9600</v>
          </cell>
          <cell r="BI575">
            <v>0</v>
          </cell>
          <cell r="BK575">
            <v>9600</v>
          </cell>
          <cell r="BL575">
            <v>9600</v>
          </cell>
          <cell r="BM575">
            <v>9600</v>
          </cell>
          <cell r="BN575">
            <v>9600</v>
          </cell>
        </row>
        <row r="576">
          <cell r="BF576">
            <v>15800</v>
          </cell>
          <cell r="BG576">
            <v>15800</v>
          </cell>
          <cell r="BH576">
            <v>15800</v>
          </cell>
          <cell r="BI576">
            <v>0</v>
          </cell>
          <cell r="BK576">
            <v>15800</v>
          </cell>
          <cell r="BL576">
            <v>15800</v>
          </cell>
          <cell r="BM576">
            <v>15800</v>
          </cell>
          <cell r="BN576">
            <v>15800</v>
          </cell>
        </row>
        <row r="577">
          <cell r="BF577">
            <v>15741</v>
          </cell>
          <cell r="BG577">
            <v>15741</v>
          </cell>
          <cell r="BH577">
            <v>15741</v>
          </cell>
          <cell r="BI577">
            <v>0</v>
          </cell>
          <cell r="BK577">
            <v>15741</v>
          </cell>
          <cell r="BL577">
            <v>15741</v>
          </cell>
          <cell r="BM577">
            <v>15741</v>
          </cell>
          <cell r="BN577">
            <v>15741</v>
          </cell>
        </row>
        <row r="578">
          <cell r="BF578">
            <v>21303</v>
          </cell>
          <cell r="BG578">
            <v>21303</v>
          </cell>
          <cell r="BH578">
            <v>21303</v>
          </cell>
          <cell r="BI578">
            <v>0</v>
          </cell>
          <cell r="BK578">
            <v>21303</v>
          </cell>
          <cell r="BL578">
            <v>21303</v>
          </cell>
          <cell r="BM578">
            <v>21303</v>
          </cell>
          <cell r="BN578">
            <v>21303</v>
          </cell>
        </row>
        <row r="579">
          <cell r="BF579">
            <v>5600</v>
          </cell>
          <cell r="BG579">
            <v>5600</v>
          </cell>
          <cell r="BH579">
            <v>5600</v>
          </cell>
          <cell r="BI579">
            <v>0</v>
          </cell>
          <cell r="BK579">
            <v>5600</v>
          </cell>
          <cell r="BL579">
            <v>5600</v>
          </cell>
          <cell r="BM579">
            <v>5600</v>
          </cell>
          <cell r="BN579">
            <v>5600</v>
          </cell>
        </row>
        <row r="580">
          <cell r="BF580">
            <v>22264</v>
          </cell>
          <cell r="BG580">
            <v>22264</v>
          </cell>
          <cell r="BH580">
            <v>22264</v>
          </cell>
          <cell r="BI580">
            <v>0</v>
          </cell>
          <cell r="BK580">
            <v>22264</v>
          </cell>
          <cell r="BL580">
            <v>22264</v>
          </cell>
          <cell r="BM580">
            <v>22264</v>
          </cell>
          <cell r="BN580">
            <v>22264</v>
          </cell>
        </row>
        <row r="581">
          <cell r="BF581">
            <v>8160</v>
          </cell>
          <cell r="BG581">
            <v>8160</v>
          </cell>
          <cell r="BH581">
            <v>8160</v>
          </cell>
          <cell r="BI581">
            <v>0</v>
          </cell>
          <cell r="BK581">
            <v>8160</v>
          </cell>
          <cell r="BL581">
            <v>8160</v>
          </cell>
          <cell r="BM581">
            <v>8160</v>
          </cell>
          <cell r="BN581">
            <v>8160</v>
          </cell>
        </row>
        <row r="582">
          <cell r="BF582">
            <v>8160</v>
          </cell>
          <cell r="BG582">
            <v>8160</v>
          </cell>
          <cell r="BH582">
            <v>8160</v>
          </cell>
          <cell r="BI582">
            <v>0</v>
          </cell>
          <cell r="BK582">
            <v>8160</v>
          </cell>
          <cell r="BL582">
            <v>8160</v>
          </cell>
          <cell r="BM582">
            <v>8160</v>
          </cell>
          <cell r="BN582">
            <v>8160</v>
          </cell>
        </row>
        <row r="583">
          <cell r="BF583">
            <v>21410</v>
          </cell>
          <cell r="BG583">
            <v>21410</v>
          </cell>
          <cell r="BH583">
            <v>21410</v>
          </cell>
          <cell r="BI583">
            <v>0</v>
          </cell>
          <cell r="BK583">
            <v>21410</v>
          </cell>
          <cell r="BL583">
            <v>21410</v>
          </cell>
          <cell r="BM583">
            <v>21410</v>
          </cell>
          <cell r="BN583">
            <v>21410</v>
          </cell>
        </row>
        <row r="584">
          <cell r="BF584">
            <v>15120</v>
          </cell>
          <cell r="BG584">
            <v>15120</v>
          </cell>
          <cell r="BH584">
            <v>15120</v>
          </cell>
          <cell r="BI584">
            <v>0</v>
          </cell>
          <cell r="BK584">
            <v>15120</v>
          </cell>
          <cell r="BL584">
            <v>15120</v>
          </cell>
          <cell r="BM584">
            <v>15120</v>
          </cell>
          <cell r="BN584">
            <v>15120</v>
          </cell>
        </row>
        <row r="585">
          <cell r="BF585">
            <v>19438</v>
          </cell>
          <cell r="BG585">
            <v>19438</v>
          </cell>
          <cell r="BH585">
            <v>19438</v>
          </cell>
          <cell r="BI585">
            <v>0</v>
          </cell>
          <cell r="BK585">
            <v>19438</v>
          </cell>
          <cell r="BL585">
            <v>19438</v>
          </cell>
          <cell r="BM585">
            <v>19438</v>
          </cell>
          <cell r="BN585">
            <v>19438</v>
          </cell>
        </row>
        <row r="586">
          <cell r="BF586">
            <v>15120</v>
          </cell>
          <cell r="BG586">
            <v>15120</v>
          </cell>
          <cell r="BH586">
            <v>15120</v>
          </cell>
          <cell r="BI586">
            <v>0</v>
          </cell>
          <cell r="BK586">
            <v>15120</v>
          </cell>
          <cell r="BL586">
            <v>15120</v>
          </cell>
          <cell r="BM586">
            <v>15120</v>
          </cell>
          <cell r="BN586">
            <v>15120</v>
          </cell>
        </row>
        <row r="587">
          <cell r="BF587">
            <v>21410</v>
          </cell>
          <cell r="BG587">
            <v>21410</v>
          </cell>
          <cell r="BH587">
            <v>21410</v>
          </cell>
          <cell r="BI587">
            <v>0</v>
          </cell>
          <cell r="BK587">
            <v>21410</v>
          </cell>
          <cell r="BL587">
            <v>21410</v>
          </cell>
          <cell r="BM587">
            <v>21410</v>
          </cell>
          <cell r="BN587">
            <v>21410</v>
          </cell>
        </row>
        <row r="588">
          <cell r="BF588">
            <v>71570</v>
          </cell>
          <cell r="BG588">
            <v>71570</v>
          </cell>
          <cell r="BH588">
            <v>71570</v>
          </cell>
          <cell r="BI588">
            <v>0</v>
          </cell>
          <cell r="BK588">
            <v>71570</v>
          </cell>
          <cell r="BL588">
            <v>71570</v>
          </cell>
          <cell r="BM588">
            <v>71570</v>
          </cell>
          <cell r="BN588">
            <v>71570</v>
          </cell>
        </row>
        <row r="589">
          <cell r="BF589">
            <v>23800</v>
          </cell>
          <cell r="BG589">
            <v>23800</v>
          </cell>
          <cell r="BH589">
            <v>23800</v>
          </cell>
          <cell r="BI589">
            <v>0</v>
          </cell>
          <cell r="BK589">
            <v>23800</v>
          </cell>
          <cell r="BL589">
            <v>23800</v>
          </cell>
          <cell r="BM589">
            <v>23800</v>
          </cell>
          <cell r="BN589">
            <v>23800</v>
          </cell>
        </row>
        <row r="590">
          <cell r="BF590">
            <v>71832</v>
          </cell>
          <cell r="BG590">
            <v>71832</v>
          </cell>
          <cell r="BH590">
            <v>71832</v>
          </cell>
          <cell r="BI590">
            <v>0</v>
          </cell>
          <cell r="BK590">
            <v>71832</v>
          </cell>
          <cell r="BL590">
            <v>71832</v>
          </cell>
          <cell r="BM590">
            <v>71832</v>
          </cell>
          <cell r="BN590">
            <v>71832</v>
          </cell>
        </row>
        <row r="591">
          <cell r="BF591">
            <v>21432</v>
          </cell>
          <cell r="BG591">
            <v>21432</v>
          </cell>
          <cell r="BH591">
            <v>21432</v>
          </cell>
          <cell r="BI591">
            <v>0</v>
          </cell>
          <cell r="BK591">
            <v>21432</v>
          </cell>
          <cell r="BL591">
            <v>21432</v>
          </cell>
          <cell r="BM591">
            <v>21432</v>
          </cell>
          <cell r="BN591">
            <v>21432</v>
          </cell>
        </row>
        <row r="592">
          <cell r="BF592">
            <v>38747</v>
          </cell>
          <cell r="BG592">
            <v>38747</v>
          </cell>
          <cell r="BH592">
            <v>38747</v>
          </cell>
          <cell r="BI592">
            <v>0</v>
          </cell>
          <cell r="BK592">
            <v>38747</v>
          </cell>
          <cell r="BL592">
            <v>38747</v>
          </cell>
          <cell r="BM592">
            <v>38747</v>
          </cell>
          <cell r="BN592">
            <v>38747</v>
          </cell>
        </row>
        <row r="593">
          <cell r="BF593">
            <v>53668</v>
          </cell>
          <cell r="BG593">
            <v>53668</v>
          </cell>
          <cell r="BH593">
            <v>53668</v>
          </cell>
          <cell r="BI593">
            <v>0</v>
          </cell>
          <cell r="BK593">
            <v>53668</v>
          </cell>
          <cell r="BL593">
            <v>53668</v>
          </cell>
          <cell r="BM593">
            <v>53668</v>
          </cell>
          <cell r="BN593">
            <v>53668</v>
          </cell>
        </row>
        <row r="594">
          <cell r="BF594">
            <v>54385</v>
          </cell>
          <cell r="BG594">
            <v>54385</v>
          </cell>
          <cell r="BH594">
            <v>54385</v>
          </cell>
          <cell r="BI594">
            <v>0</v>
          </cell>
          <cell r="BK594">
            <v>54385</v>
          </cell>
          <cell r="BL594">
            <v>54385</v>
          </cell>
          <cell r="BM594">
            <v>54385</v>
          </cell>
          <cell r="BN594">
            <v>54385</v>
          </cell>
        </row>
        <row r="595">
          <cell r="BF595">
            <v>40253</v>
          </cell>
          <cell r="BG595">
            <v>40253</v>
          </cell>
          <cell r="BH595">
            <v>40253</v>
          </cell>
          <cell r="BI595">
            <v>0</v>
          </cell>
          <cell r="BK595">
            <v>40253</v>
          </cell>
          <cell r="BL595">
            <v>40253</v>
          </cell>
          <cell r="BM595">
            <v>40253</v>
          </cell>
          <cell r="BN595">
            <v>40253</v>
          </cell>
        </row>
        <row r="596">
          <cell r="BF596">
            <v>15604</v>
          </cell>
          <cell r="BG596">
            <v>15604</v>
          </cell>
          <cell r="BH596">
            <v>15604</v>
          </cell>
          <cell r="BI596">
            <v>0</v>
          </cell>
          <cell r="BK596">
            <v>15604</v>
          </cell>
          <cell r="BL596">
            <v>15604</v>
          </cell>
          <cell r="BM596">
            <v>15604</v>
          </cell>
          <cell r="BN596">
            <v>15604</v>
          </cell>
        </row>
        <row r="597">
          <cell r="BF597">
            <v>36038</v>
          </cell>
          <cell r="BG597">
            <v>36038</v>
          </cell>
          <cell r="BH597">
            <v>36038</v>
          </cell>
          <cell r="BI597">
            <v>0</v>
          </cell>
          <cell r="BK597">
            <v>36038</v>
          </cell>
          <cell r="BL597">
            <v>36038</v>
          </cell>
          <cell r="BM597">
            <v>36038</v>
          </cell>
          <cell r="BN597">
            <v>36038</v>
          </cell>
        </row>
        <row r="598">
          <cell r="BF598">
            <v>55194</v>
          </cell>
          <cell r="BG598">
            <v>55194</v>
          </cell>
          <cell r="BH598">
            <v>55194</v>
          </cell>
          <cell r="BI598">
            <v>0</v>
          </cell>
          <cell r="BK598">
            <v>55194</v>
          </cell>
          <cell r="BL598">
            <v>55194</v>
          </cell>
          <cell r="BM598">
            <v>55194</v>
          </cell>
          <cell r="BN598">
            <v>55194</v>
          </cell>
        </row>
        <row r="599">
          <cell r="BF599">
            <v>14261</v>
          </cell>
          <cell r="BG599">
            <v>14261</v>
          </cell>
          <cell r="BH599">
            <v>14261</v>
          </cell>
          <cell r="BI599">
            <v>0</v>
          </cell>
          <cell r="BK599">
            <v>14261</v>
          </cell>
          <cell r="BL599">
            <v>14261</v>
          </cell>
          <cell r="BM599">
            <v>14261</v>
          </cell>
          <cell r="BN599">
            <v>14261</v>
          </cell>
        </row>
        <row r="600">
          <cell r="BF600">
            <v>34649</v>
          </cell>
          <cell r="BG600">
            <v>34649</v>
          </cell>
          <cell r="BH600">
            <v>34649</v>
          </cell>
          <cell r="BI600">
            <v>0</v>
          </cell>
          <cell r="BK600">
            <v>34649</v>
          </cell>
          <cell r="BL600">
            <v>34649</v>
          </cell>
          <cell r="BM600">
            <v>34649</v>
          </cell>
          <cell r="BN600">
            <v>34649</v>
          </cell>
        </row>
        <row r="601">
          <cell r="BF601">
            <v>36098</v>
          </cell>
          <cell r="BG601">
            <v>36098</v>
          </cell>
          <cell r="BH601">
            <v>36098</v>
          </cell>
          <cell r="BI601">
            <v>0</v>
          </cell>
          <cell r="BK601">
            <v>36098</v>
          </cell>
          <cell r="BL601">
            <v>36098</v>
          </cell>
          <cell r="BM601">
            <v>36098</v>
          </cell>
          <cell r="BN601">
            <v>36098</v>
          </cell>
        </row>
        <row r="602">
          <cell r="BF602">
            <v>29465</v>
          </cell>
          <cell r="BG602">
            <v>29465</v>
          </cell>
          <cell r="BH602">
            <v>29465</v>
          </cell>
          <cell r="BI602">
            <v>0</v>
          </cell>
          <cell r="BK602">
            <v>29465</v>
          </cell>
          <cell r="BL602">
            <v>29465</v>
          </cell>
          <cell r="BM602">
            <v>29465</v>
          </cell>
          <cell r="BN602">
            <v>29465</v>
          </cell>
        </row>
        <row r="603">
          <cell r="BF603">
            <v>23900</v>
          </cell>
          <cell r="BG603">
            <v>23900</v>
          </cell>
          <cell r="BH603">
            <v>23900</v>
          </cell>
          <cell r="BI603">
            <v>0</v>
          </cell>
          <cell r="BK603">
            <v>23900</v>
          </cell>
          <cell r="BL603">
            <v>23900</v>
          </cell>
          <cell r="BM603">
            <v>23900</v>
          </cell>
          <cell r="BN603">
            <v>23900</v>
          </cell>
        </row>
        <row r="604">
          <cell r="BF604">
            <v>22000</v>
          </cell>
          <cell r="BG604">
            <v>22000</v>
          </cell>
          <cell r="BH604">
            <v>22000</v>
          </cell>
          <cell r="BI604">
            <v>0</v>
          </cell>
          <cell r="BK604">
            <v>22000</v>
          </cell>
          <cell r="BL604">
            <v>22000</v>
          </cell>
          <cell r="BM604">
            <v>22000</v>
          </cell>
          <cell r="BN604">
            <v>22000</v>
          </cell>
        </row>
        <row r="605">
          <cell r="BF605">
            <v>18000</v>
          </cell>
          <cell r="BG605">
            <v>18000</v>
          </cell>
          <cell r="BH605">
            <v>18000</v>
          </cell>
          <cell r="BI605">
            <v>0</v>
          </cell>
          <cell r="BK605">
            <v>18000</v>
          </cell>
          <cell r="BL605">
            <v>18000</v>
          </cell>
          <cell r="BM605">
            <v>18000</v>
          </cell>
          <cell r="BN605">
            <v>18000</v>
          </cell>
        </row>
        <row r="606">
          <cell r="BF606">
            <v>18000</v>
          </cell>
          <cell r="BG606">
            <v>18000</v>
          </cell>
          <cell r="BH606">
            <v>18000</v>
          </cell>
          <cell r="BI606">
            <v>0</v>
          </cell>
          <cell r="BK606">
            <v>18000</v>
          </cell>
          <cell r="BL606">
            <v>18000</v>
          </cell>
          <cell r="BM606">
            <v>18000</v>
          </cell>
          <cell r="BN606">
            <v>18000</v>
          </cell>
        </row>
        <row r="607">
          <cell r="BF607">
            <v>18000</v>
          </cell>
          <cell r="BG607">
            <v>18000</v>
          </cell>
          <cell r="BH607">
            <v>18000</v>
          </cell>
          <cell r="BI607">
            <v>0</v>
          </cell>
          <cell r="BK607">
            <v>18000</v>
          </cell>
          <cell r="BL607">
            <v>18000</v>
          </cell>
          <cell r="BM607">
            <v>18000</v>
          </cell>
          <cell r="BN607">
            <v>18000</v>
          </cell>
        </row>
        <row r="608">
          <cell r="BF608">
            <v>16000</v>
          </cell>
          <cell r="BG608">
            <v>16000</v>
          </cell>
          <cell r="BH608">
            <v>16000</v>
          </cell>
          <cell r="BI608">
            <v>0</v>
          </cell>
          <cell r="BK608">
            <v>16000</v>
          </cell>
          <cell r="BL608">
            <v>16000</v>
          </cell>
          <cell r="BM608">
            <v>16000</v>
          </cell>
          <cell r="BN608">
            <v>16000</v>
          </cell>
        </row>
        <row r="609">
          <cell r="BF609">
            <v>19800</v>
          </cell>
          <cell r="BG609">
            <v>19800</v>
          </cell>
          <cell r="BH609">
            <v>19800</v>
          </cell>
          <cell r="BI609">
            <v>0</v>
          </cell>
          <cell r="BK609">
            <v>19800</v>
          </cell>
          <cell r="BL609">
            <v>19800</v>
          </cell>
          <cell r="BM609">
            <v>19800</v>
          </cell>
          <cell r="BN609">
            <v>19800</v>
          </cell>
        </row>
        <row r="610">
          <cell r="BF610">
            <v>16000</v>
          </cell>
          <cell r="BG610">
            <v>16000</v>
          </cell>
          <cell r="BH610">
            <v>16000</v>
          </cell>
          <cell r="BI610">
            <v>0</v>
          </cell>
          <cell r="BK610">
            <v>16000</v>
          </cell>
          <cell r="BL610">
            <v>16000</v>
          </cell>
          <cell r="BM610">
            <v>16000</v>
          </cell>
          <cell r="BN610">
            <v>16000</v>
          </cell>
        </row>
        <row r="611">
          <cell r="BF611">
            <v>16000</v>
          </cell>
          <cell r="BG611">
            <v>16000</v>
          </cell>
          <cell r="BH611">
            <v>16000</v>
          </cell>
          <cell r="BI611">
            <v>0</v>
          </cell>
          <cell r="BK611">
            <v>16000</v>
          </cell>
          <cell r="BL611">
            <v>16000</v>
          </cell>
          <cell r="BM611">
            <v>16000</v>
          </cell>
          <cell r="BN611">
            <v>16000</v>
          </cell>
        </row>
        <row r="612">
          <cell r="BF612">
            <v>21600</v>
          </cell>
          <cell r="BG612">
            <v>21600</v>
          </cell>
          <cell r="BH612">
            <v>21600</v>
          </cell>
          <cell r="BI612">
            <v>0</v>
          </cell>
          <cell r="BK612">
            <v>21600</v>
          </cell>
          <cell r="BL612">
            <v>21600</v>
          </cell>
          <cell r="BM612">
            <v>21600</v>
          </cell>
          <cell r="BN612">
            <v>21600</v>
          </cell>
        </row>
        <row r="613">
          <cell r="BF613">
            <v>18000</v>
          </cell>
          <cell r="BG613">
            <v>18000</v>
          </cell>
          <cell r="BH613">
            <v>18000</v>
          </cell>
          <cell r="BI613">
            <v>0</v>
          </cell>
          <cell r="BK613">
            <v>18000</v>
          </cell>
          <cell r="BL613">
            <v>18000</v>
          </cell>
          <cell r="BM613">
            <v>18000</v>
          </cell>
          <cell r="BN613">
            <v>18000</v>
          </cell>
        </row>
        <row r="614">
          <cell r="BF614">
            <v>14000</v>
          </cell>
          <cell r="BG614">
            <v>14000</v>
          </cell>
          <cell r="BH614">
            <v>14000</v>
          </cell>
          <cell r="BI614">
            <v>0</v>
          </cell>
          <cell r="BK614">
            <v>14000</v>
          </cell>
          <cell r="BL614">
            <v>14000</v>
          </cell>
          <cell r="BM614">
            <v>14000</v>
          </cell>
          <cell r="BN614">
            <v>14000</v>
          </cell>
        </row>
        <row r="615">
          <cell r="BF615">
            <v>139200</v>
          </cell>
          <cell r="BG615">
            <v>139200</v>
          </cell>
          <cell r="BH615">
            <v>139200</v>
          </cell>
          <cell r="BI615">
            <v>0</v>
          </cell>
          <cell r="BK615">
            <v>139200</v>
          </cell>
          <cell r="BL615">
            <v>139200</v>
          </cell>
          <cell r="BM615">
            <v>139200</v>
          </cell>
          <cell r="BN615">
            <v>139200</v>
          </cell>
        </row>
        <row r="616">
          <cell r="BF616">
            <v>75700</v>
          </cell>
          <cell r="BG616">
            <v>75700</v>
          </cell>
          <cell r="BH616">
            <v>75700</v>
          </cell>
          <cell r="BI616">
            <v>0</v>
          </cell>
          <cell r="BK616">
            <v>75700</v>
          </cell>
          <cell r="BL616">
            <v>75700</v>
          </cell>
          <cell r="BM616">
            <v>75700</v>
          </cell>
          <cell r="BN616">
            <v>75700</v>
          </cell>
        </row>
        <row r="617">
          <cell r="BF617">
            <v>110938</v>
          </cell>
          <cell r="BG617">
            <v>110938</v>
          </cell>
          <cell r="BH617">
            <v>110938</v>
          </cell>
          <cell r="BI617">
            <v>0</v>
          </cell>
          <cell r="BK617">
            <v>110938</v>
          </cell>
          <cell r="BL617">
            <v>110938</v>
          </cell>
          <cell r="BM617">
            <v>110938</v>
          </cell>
          <cell r="BN617">
            <v>110938</v>
          </cell>
        </row>
        <row r="618">
          <cell r="BF618">
            <v>46987</v>
          </cell>
          <cell r="BG618">
            <v>46987</v>
          </cell>
          <cell r="BH618">
            <v>46987</v>
          </cell>
          <cell r="BI618">
            <v>0</v>
          </cell>
          <cell r="BK618">
            <v>46987</v>
          </cell>
          <cell r="BL618">
            <v>46987</v>
          </cell>
          <cell r="BM618">
            <v>46987</v>
          </cell>
          <cell r="BN618">
            <v>46987</v>
          </cell>
        </row>
        <row r="619">
          <cell r="BF619">
            <v>67359</v>
          </cell>
          <cell r="BG619">
            <v>67359</v>
          </cell>
          <cell r="BH619">
            <v>67359</v>
          </cell>
          <cell r="BI619">
            <v>0</v>
          </cell>
          <cell r="BK619">
            <v>67359</v>
          </cell>
          <cell r="BL619">
            <v>67359</v>
          </cell>
          <cell r="BM619">
            <v>67359</v>
          </cell>
          <cell r="BN619">
            <v>67359</v>
          </cell>
        </row>
        <row r="620">
          <cell r="BF620">
            <v>33765</v>
          </cell>
          <cell r="BG620">
            <v>33765</v>
          </cell>
          <cell r="BH620">
            <v>33765</v>
          </cell>
          <cell r="BI620">
            <v>0</v>
          </cell>
          <cell r="BK620">
            <v>33765</v>
          </cell>
          <cell r="BL620">
            <v>33765</v>
          </cell>
          <cell r="BM620">
            <v>33765</v>
          </cell>
          <cell r="BN620">
            <v>33765</v>
          </cell>
        </row>
        <row r="621">
          <cell r="BF621">
            <v>44810</v>
          </cell>
          <cell r="BG621">
            <v>44810</v>
          </cell>
          <cell r="BH621">
            <v>44810</v>
          </cell>
          <cell r="BI621">
            <v>0</v>
          </cell>
          <cell r="BK621">
            <v>44810</v>
          </cell>
          <cell r="BL621">
            <v>44810</v>
          </cell>
          <cell r="BM621">
            <v>44810</v>
          </cell>
          <cell r="BN621">
            <v>44810</v>
          </cell>
        </row>
        <row r="622">
          <cell r="BF622">
            <v>60312</v>
          </cell>
          <cell r="BG622">
            <v>60312</v>
          </cell>
          <cell r="BH622">
            <v>60312</v>
          </cell>
          <cell r="BI622">
            <v>0</v>
          </cell>
          <cell r="BK622">
            <v>60312</v>
          </cell>
          <cell r="BL622">
            <v>60312</v>
          </cell>
          <cell r="BM622">
            <v>60312</v>
          </cell>
          <cell r="BN622">
            <v>60312</v>
          </cell>
        </row>
        <row r="623">
          <cell r="BF623">
            <v>45940</v>
          </cell>
          <cell r="BG623">
            <v>45940</v>
          </cell>
          <cell r="BH623">
            <v>45940</v>
          </cell>
          <cell r="BI623">
            <v>0</v>
          </cell>
          <cell r="BK623">
            <v>45940</v>
          </cell>
          <cell r="BL623">
            <v>45940</v>
          </cell>
          <cell r="BM623">
            <v>45940</v>
          </cell>
          <cell r="BN623">
            <v>45940</v>
          </cell>
        </row>
        <row r="624">
          <cell r="BF624">
            <v>72536</v>
          </cell>
          <cell r="BG624">
            <v>72536</v>
          </cell>
          <cell r="BH624">
            <v>72536</v>
          </cell>
          <cell r="BI624">
            <v>0</v>
          </cell>
          <cell r="BK624">
            <v>72536</v>
          </cell>
          <cell r="BL624">
            <v>72536</v>
          </cell>
          <cell r="BM624">
            <v>72536</v>
          </cell>
          <cell r="BN624">
            <v>72536</v>
          </cell>
        </row>
        <row r="625">
          <cell r="BF625">
            <v>80948</v>
          </cell>
          <cell r="BG625">
            <v>80948</v>
          </cell>
          <cell r="BH625">
            <v>80948</v>
          </cell>
          <cell r="BI625">
            <v>0</v>
          </cell>
          <cell r="BK625">
            <v>80948</v>
          </cell>
          <cell r="BL625">
            <v>80948</v>
          </cell>
          <cell r="BM625">
            <v>80948</v>
          </cell>
          <cell r="BN625">
            <v>80948</v>
          </cell>
        </row>
        <row r="626">
          <cell r="BF626">
            <v>61718</v>
          </cell>
          <cell r="BG626">
            <v>61718</v>
          </cell>
          <cell r="BH626">
            <v>61718</v>
          </cell>
          <cell r="BI626">
            <v>0</v>
          </cell>
          <cell r="BK626">
            <v>61718</v>
          </cell>
          <cell r="BL626">
            <v>61718</v>
          </cell>
          <cell r="BM626">
            <v>61718</v>
          </cell>
          <cell r="BN626">
            <v>61718</v>
          </cell>
        </row>
        <row r="627">
          <cell r="BF627">
            <v>39150</v>
          </cell>
          <cell r="BG627">
            <v>39150</v>
          </cell>
          <cell r="BH627">
            <v>39150</v>
          </cell>
          <cell r="BI627">
            <v>0</v>
          </cell>
          <cell r="BK627">
            <v>39150</v>
          </cell>
          <cell r="BL627">
            <v>39150</v>
          </cell>
          <cell r="BM627">
            <v>39150</v>
          </cell>
          <cell r="BN627">
            <v>39150</v>
          </cell>
        </row>
        <row r="628">
          <cell r="BF628">
            <v>125100</v>
          </cell>
          <cell r="BG628">
            <v>125100</v>
          </cell>
          <cell r="BH628">
            <v>125100</v>
          </cell>
          <cell r="BI628">
            <v>0</v>
          </cell>
          <cell r="BK628">
            <v>125100</v>
          </cell>
          <cell r="BL628">
            <v>125100</v>
          </cell>
          <cell r="BM628">
            <v>125100</v>
          </cell>
          <cell r="BN628">
            <v>125100</v>
          </cell>
        </row>
        <row r="629">
          <cell r="BF629">
            <v>120433</v>
          </cell>
          <cell r="BG629">
            <v>120433</v>
          </cell>
          <cell r="BH629">
            <v>120433</v>
          </cell>
          <cell r="BI629">
            <v>0</v>
          </cell>
          <cell r="BK629">
            <v>120433</v>
          </cell>
          <cell r="BL629">
            <v>120433</v>
          </cell>
          <cell r="BM629">
            <v>120433</v>
          </cell>
          <cell r="BN629">
            <v>120433</v>
          </cell>
        </row>
        <row r="630">
          <cell r="BF630">
            <v>106100</v>
          </cell>
          <cell r="BG630">
            <v>106100</v>
          </cell>
          <cell r="BH630">
            <v>106100</v>
          </cell>
          <cell r="BI630">
            <v>0</v>
          </cell>
          <cell r="BK630">
            <v>106100</v>
          </cell>
          <cell r="BL630">
            <v>106100</v>
          </cell>
          <cell r="BM630">
            <v>106100</v>
          </cell>
          <cell r="BN630">
            <v>106100</v>
          </cell>
        </row>
        <row r="631">
          <cell r="BF631">
            <v>203997</v>
          </cell>
          <cell r="BG631">
            <v>203997</v>
          </cell>
          <cell r="BH631">
            <v>203997</v>
          </cell>
          <cell r="BI631">
            <v>0</v>
          </cell>
          <cell r="BK631">
            <v>203997</v>
          </cell>
          <cell r="BL631">
            <v>203997</v>
          </cell>
          <cell r="BM631">
            <v>203997</v>
          </cell>
          <cell r="BN631">
            <v>203997</v>
          </cell>
        </row>
        <row r="632">
          <cell r="BF632">
            <v>55605</v>
          </cell>
          <cell r="BG632">
            <v>55605</v>
          </cell>
          <cell r="BH632">
            <v>55605</v>
          </cell>
          <cell r="BI632">
            <v>0</v>
          </cell>
          <cell r="BK632">
            <v>55605</v>
          </cell>
          <cell r="BL632">
            <v>55605</v>
          </cell>
          <cell r="BM632">
            <v>55605</v>
          </cell>
          <cell r="BN632">
            <v>55605</v>
          </cell>
        </row>
        <row r="633">
          <cell r="BF633">
            <v>16732</v>
          </cell>
          <cell r="BG633">
            <v>16732</v>
          </cell>
          <cell r="BH633">
            <v>16732</v>
          </cell>
          <cell r="BI633">
            <v>0</v>
          </cell>
          <cell r="BK633">
            <v>16732</v>
          </cell>
          <cell r="BL633">
            <v>16732</v>
          </cell>
          <cell r="BM633">
            <v>16732</v>
          </cell>
          <cell r="BN633">
            <v>16732</v>
          </cell>
        </row>
        <row r="634">
          <cell r="BF634">
            <v>10041</v>
          </cell>
          <cell r="BG634">
            <v>10041</v>
          </cell>
          <cell r="BH634">
            <v>10041</v>
          </cell>
          <cell r="BI634">
            <v>0</v>
          </cell>
          <cell r="BK634">
            <v>10041</v>
          </cell>
          <cell r="BL634">
            <v>10041</v>
          </cell>
          <cell r="BM634">
            <v>10041</v>
          </cell>
          <cell r="BN634">
            <v>10041</v>
          </cell>
        </row>
        <row r="635">
          <cell r="BF635">
            <v>16024</v>
          </cell>
          <cell r="BG635">
            <v>16024</v>
          </cell>
          <cell r="BH635">
            <v>16024</v>
          </cell>
          <cell r="BI635">
            <v>0</v>
          </cell>
          <cell r="BK635">
            <v>16024</v>
          </cell>
          <cell r="BL635">
            <v>16024</v>
          </cell>
          <cell r="BM635">
            <v>16024</v>
          </cell>
          <cell r="BN635">
            <v>16024</v>
          </cell>
        </row>
        <row r="636">
          <cell r="BF636">
            <v>6317</v>
          </cell>
          <cell r="BG636">
            <v>6317</v>
          </cell>
          <cell r="BH636">
            <v>6317</v>
          </cell>
          <cell r="BI636">
            <v>0</v>
          </cell>
          <cell r="BK636">
            <v>6317</v>
          </cell>
          <cell r="BL636">
            <v>6317</v>
          </cell>
          <cell r="BM636">
            <v>6317</v>
          </cell>
          <cell r="BN636">
            <v>6317</v>
          </cell>
        </row>
        <row r="637">
          <cell r="BF637">
            <v>33797</v>
          </cell>
          <cell r="BG637">
            <v>33797</v>
          </cell>
          <cell r="BH637">
            <v>33797</v>
          </cell>
          <cell r="BI637">
            <v>0</v>
          </cell>
          <cell r="BK637">
            <v>33797</v>
          </cell>
          <cell r="BL637">
            <v>33797</v>
          </cell>
          <cell r="BM637">
            <v>33797</v>
          </cell>
          <cell r="BN637">
            <v>33797</v>
          </cell>
        </row>
        <row r="638">
          <cell r="BF638">
            <v>19631</v>
          </cell>
          <cell r="BG638">
            <v>19631</v>
          </cell>
          <cell r="BH638">
            <v>19631</v>
          </cell>
          <cell r="BI638">
            <v>0</v>
          </cell>
          <cell r="BK638">
            <v>19631</v>
          </cell>
          <cell r="BL638">
            <v>19631</v>
          </cell>
          <cell r="BM638">
            <v>19631</v>
          </cell>
          <cell r="BN638">
            <v>19631</v>
          </cell>
        </row>
        <row r="639">
          <cell r="BF639">
            <v>20446</v>
          </cell>
          <cell r="BG639">
            <v>20446</v>
          </cell>
          <cell r="BH639">
            <v>20446</v>
          </cell>
          <cell r="BI639">
            <v>0</v>
          </cell>
          <cell r="BK639">
            <v>20446</v>
          </cell>
          <cell r="BL639">
            <v>20446</v>
          </cell>
          <cell r="BM639">
            <v>20446</v>
          </cell>
          <cell r="BN639">
            <v>20446</v>
          </cell>
        </row>
        <row r="640">
          <cell r="BF640">
            <v>31971</v>
          </cell>
          <cell r="BG640">
            <v>31971</v>
          </cell>
          <cell r="BH640">
            <v>31971</v>
          </cell>
          <cell r="BI640">
            <v>0</v>
          </cell>
          <cell r="BK640">
            <v>31971</v>
          </cell>
          <cell r="BL640">
            <v>31971</v>
          </cell>
          <cell r="BM640">
            <v>31971</v>
          </cell>
          <cell r="BN640">
            <v>31971</v>
          </cell>
        </row>
        <row r="641">
          <cell r="BF641">
            <v>12825</v>
          </cell>
          <cell r="BG641">
            <v>12825</v>
          </cell>
          <cell r="BH641">
            <v>12825</v>
          </cell>
          <cell r="BI641">
            <v>0</v>
          </cell>
          <cell r="BK641">
            <v>12825</v>
          </cell>
          <cell r="BL641">
            <v>12825</v>
          </cell>
          <cell r="BM641">
            <v>12825</v>
          </cell>
          <cell r="BN641">
            <v>12825</v>
          </cell>
        </row>
        <row r="642">
          <cell r="BF642">
            <v>20527</v>
          </cell>
          <cell r="BG642">
            <v>20527</v>
          </cell>
          <cell r="BH642">
            <v>20527</v>
          </cell>
          <cell r="BI642">
            <v>0</v>
          </cell>
          <cell r="BK642">
            <v>20527</v>
          </cell>
          <cell r="BL642">
            <v>20527</v>
          </cell>
          <cell r="BM642">
            <v>20527</v>
          </cell>
          <cell r="BN642">
            <v>20527</v>
          </cell>
        </row>
        <row r="643">
          <cell r="BF643">
            <v>131172</v>
          </cell>
          <cell r="BG643">
            <v>131172</v>
          </cell>
          <cell r="BH643">
            <v>131172</v>
          </cell>
          <cell r="BI643">
            <v>0</v>
          </cell>
          <cell r="BK643">
            <v>131172</v>
          </cell>
          <cell r="BL643">
            <v>131172</v>
          </cell>
          <cell r="BM643">
            <v>131172</v>
          </cell>
          <cell r="BN643">
            <v>131172</v>
          </cell>
        </row>
        <row r="644">
          <cell r="BF644">
            <v>49625</v>
          </cell>
          <cell r="BG644">
            <v>49625</v>
          </cell>
          <cell r="BH644">
            <v>49625</v>
          </cell>
          <cell r="BI644">
            <v>0</v>
          </cell>
          <cell r="BK644">
            <v>49625</v>
          </cell>
          <cell r="BL644">
            <v>49625</v>
          </cell>
          <cell r="BM644">
            <v>49625</v>
          </cell>
          <cell r="BN644">
            <v>49625</v>
          </cell>
        </row>
        <row r="645">
          <cell r="BF645">
            <v>108319</v>
          </cell>
          <cell r="BG645">
            <v>108319</v>
          </cell>
          <cell r="BH645">
            <v>108319</v>
          </cell>
          <cell r="BI645">
            <v>0</v>
          </cell>
          <cell r="BK645">
            <v>108319</v>
          </cell>
          <cell r="BL645">
            <v>108319</v>
          </cell>
          <cell r="BM645">
            <v>108319</v>
          </cell>
          <cell r="BN645">
            <v>108319</v>
          </cell>
        </row>
        <row r="646">
          <cell r="BF646">
            <v>58575</v>
          </cell>
          <cell r="BG646">
            <v>58575</v>
          </cell>
          <cell r="BH646">
            <v>58575</v>
          </cell>
          <cell r="BI646">
            <v>0</v>
          </cell>
          <cell r="BK646">
            <v>58575</v>
          </cell>
          <cell r="BL646">
            <v>58575</v>
          </cell>
          <cell r="BM646">
            <v>58575</v>
          </cell>
          <cell r="BN646">
            <v>58575</v>
          </cell>
        </row>
        <row r="647">
          <cell r="BF647">
            <v>12597</v>
          </cell>
          <cell r="BG647">
            <v>12597</v>
          </cell>
          <cell r="BH647">
            <v>12597</v>
          </cell>
          <cell r="BI647">
            <v>0</v>
          </cell>
          <cell r="BK647">
            <v>12597</v>
          </cell>
          <cell r="BL647">
            <v>12597</v>
          </cell>
          <cell r="BM647">
            <v>12597</v>
          </cell>
          <cell r="BN647">
            <v>12597</v>
          </cell>
        </row>
        <row r="648">
          <cell r="BF648">
            <v>22463</v>
          </cell>
          <cell r="BG648">
            <v>22463</v>
          </cell>
          <cell r="BH648">
            <v>22463</v>
          </cell>
          <cell r="BI648">
            <v>0</v>
          </cell>
          <cell r="BK648">
            <v>22463</v>
          </cell>
          <cell r="BL648">
            <v>22463</v>
          </cell>
          <cell r="BM648">
            <v>22463</v>
          </cell>
          <cell r="BN648">
            <v>22463</v>
          </cell>
        </row>
        <row r="649">
          <cell r="BF649">
            <v>17721</v>
          </cell>
          <cell r="BG649">
            <v>17721</v>
          </cell>
          <cell r="BH649">
            <v>17721</v>
          </cell>
          <cell r="BI649">
            <v>0</v>
          </cell>
          <cell r="BK649">
            <v>17721</v>
          </cell>
          <cell r="BL649">
            <v>17721</v>
          </cell>
          <cell r="BM649">
            <v>17721</v>
          </cell>
          <cell r="BN649">
            <v>17721</v>
          </cell>
        </row>
        <row r="650">
          <cell r="BF650">
            <v>14277</v>
          </cell>
          <cell r="BG650">
            <v>14277</v>
          </cell>
          <cell r="BH650">
            <v>14277</v>
          </cell>
          <cell r="BI650">
            <v>0</v>
          </cell>
          <cell r="BK650">
            <v>14277</v>
          </cell>
          <cell r="BL650">
            <v>14277</v>
          </cell>
          <cell r="BM650">
            <v>14277</v>
          </cell>
          <cell r="BN650">
            <v>14277</v>
          </cell>
        </row>
        <row r="651">
          <cell r="BF651">
            <v>76077</v>
          </cell>
          <cell r="BG651">
            <v>76077</v>
          </cell>
          <cell r="BH651">
            <v>76077</v>
          </cell>
          <cell r="BI651">
            <v>0</v>
          </cell>
          <cell r="BK651">
            <v>76077</v>
          </cell>
          <cell r="BL651">
            <v>76077</v>
          </cell>
          <cell r="BM651">
            <v>76077</v>
          </cell>
          <cell r="BN651">
            <v>76077</v>
          </cell>
        </row>
        <row r="652">
          <cell r="BF652">
            <v>14277</v>
          </cell>
          <cell r="BG652">
            <v>14277</v>
          </cell>
          <cell r="BH652">
            <v>14277</v>
          </cell>
          <cell r="BI652">
            <v>0</v>
          </cell>
          <cell r="BK652">
            <v>14277</v>
          </cell>
          <cell r="BL652">
            <v>14277</v>
          </cell>
          <cell r="BM652">
            <v>14277</v>
          </cell>
          <cell r="BN652">
            <v>14277</v>
          </cell>
        </row>
        <row r="653">
          <cell r="BF653">
            <v>23467</v>
          </cell>
          <cell r="BG653">
            <v>23467</v>
          </cell>
          <cell r="BH653">
            <v>23467</v>
          </cell>
          <cell r="BI653">
            <v>0</v>
          </cell>
          <cell r="BK653">
            <v>23467</v>
          </cell>
          <cell r="BL653">
            <v>23467</v>
          </cell>
          <cell r="BM653">
            <v>23467</v>
          </cell>
          <cell r="BN653">
            <v>23467</v>
          </cell>
        </row>
        <row r="654">
          <cell r="BF654">
            <v>33532</v>
          </cell>
          <cell r="BG654">
            <v>33532</v>
          </cell>
          <cell r="BH654">
            <v>33532</v>
          </cell>
          <cell r="BI654">
            <v>0</v>
          </cell>
          <cell r="BK654">
            <v>33532</v>
          </cell>
          <cell r="BL654">
            <v>33532</v>
          </cell>
          <cell r="BM654">
            <v>33532</v>
          </cell>
          <cell r="BN654">
            <v>33532</v>
          </cell>
        </row>
        <row r="655">
          <cell r="BF655">
            <v>14277</v>
          </cell>
          <cell r="BG655">
            <v>14277</v>
          </cell>
          <cell r="BH655">
            <v>14277</v>
          </cell>
          <cell r="BI655">
            <v>0</v>
          </cell>
          <cell r="BK655">
            <v>14277</v>
          </cell>
          <cell r="BL655">
            <v>14277</v>
          </cell>
          <cell r="BM655">
            <v>14277</v>
          </cell>
          <cell r="BN655">
            <v>14277</v>
          </cell>
        </row>
        <row r="656">
          <cell r="BF656">
            <v>180800</v>
          </cell>
          <cell r="BG656">
            <v>180800</v>
          </cell>
          <cell r="BH656">
            <v>180800</v>
          </cell>
          <cell r="BI656">
            <v>0</v>
          </cell>
          <cell r="BK656">
            <v>180800</v>
          </cell>
          <cell r="BL656">
            <v>180800</v>
          </cell>
          <cell r="BM656">
            <v>180800</v>
          </cell>
          <cell r="BN656">
            <v>180800</v>
          </cell>
        </row>
        <row r="657">
          <cell r="BF657">
            <v>100000</v>
          </cell>
          <cell r="BG657">
            <v>100000</v>
          </cell>
          <cell r="BH657">
            <v>100000</v>
          </cell>
          <cell r="BI657">
            <v>0</v>
          </cell>
          <cell r="BK657">
            <v>100000</v>
          </cell>
          <cell r="BL657">
            <v>100000</v>
          </cell>
          <cell r="BM657">
            <v>100000</v>
          </cell>
          <cell r="BN657">
            <v>100000</v>
          </cell>
        </row>
        <row r="658">
          <cell r="BF658">
            <v>76000</v>
          </cell>
          <cell r="BG658">
            <v>76000</v>
          </cell>
          <cell r="BH658">
            <v>76000</v>
          </cell>
          <cell r="BI658">
            <v>0</v>
          </cell>
          <cell r="BK658">
            <v>76000</v>
          </cell>
          <cell r="BL658">
            <v>76000</v>
          </cell>
          <cell r="BM658">
            <v>76000</v>
          </cell>
          <cell r="BN658">
            <v>76000</v>
          </cell>
        </row>
        <row r="659">
          <cell r="BF659">
            <v>86191</v>
          </cell>
          <cell r="BG659">
            <v>86191</v>
          </cell>
          <cell r="BH659">
            <v>86191</v>
          </cell>
          <cell r="BI659">
            <v>0</v>
          </cell>
          <cell r="BK659">
            <v>86191</v>
          </cell>
          <cell r="BL659">
            <v>86191</v>
          </cell>
          <cell r="BM659">
            <v>86191</v>
          </cell>
          <cell r="BN659">
            <v>86191</v>
          </cell>
        </row>
        <row r="660">
          <cell r="BF660">
            <v>4200</v>
          </cell>
          <cell r="BG660">
            <v>4200</v>
          </cell>
          <cell r="BH660">
            <v>4200</v>
          </cell>
          <cell r="BI660">
            <v>0</v>
          </cell>
          <cell r="BK660">
            <v>4200</v>
          </cell>
          <cell r="BL660">
            <v>4200</v>
          </cell>
          <cell r="BM660">
            <v>4200</v>
          </cell>
          <cell r="BN660">
            <v>4200</v>
          </cell>
        </row>
        <row r="661">
          <cell r="BF661">
            <v>8738</v>
          </cell>
          <cell r="BG661">
            <v>8738</v>
          </cell>
          <cell r="BH661">
            <v>8738</v>
          </cell>
          <cell r="BI661">
            <v>0</v>
          </cell>
          <cell r="BK661">
            <v>8738</v>
          </cell>
          <cell r="BL661">
            <v>8738</v>
          </cell>
          <cell r="BM661">
            <v>8738</v>
          </cell>
          <cell r="BN661">
            <v>8738</v>
          </cell>
        </row>
        <row r="662">
          <cell r="BF662">
            <v>14093</v>
          </cell>
          <cell r="BG662">
            <v>14093</v>
          </cell>
          <cell r="BH662">
            <v>14093</v>
          </cell>
          <cell r="BI662">
            <v>0</v>
          </cell>
          <cell r="BK662">
            <v>14093</v>
          </cell>
          <cell r="BL662">
            <v>14093</v>
          </cell>
          <cell r="BM662">
            <v>14093</v>
          </cell>
          <cell r="BN662">
            <v>14093</v>
          </cell>
        </row>
        <row r="663">
          <cell r="BF663">
            <v>13789</v>
          </cell>
          <cell r="BG663">
            <v>13789</v>
          </cell>
          <cell r="BH663">
            <v>13789</v>
          </cell>
          <cell r="BI663">
            <v>0</v>
          </cell>
          <cell r="BK663">
            <v>13789</v>
          </cell>
          <cell r="BL663">
            <v>13789</v>
          </cell>
          <cell r="BM663">
            <v>13789</v>
          </cell>
          <cell r="BN663">
            <v>13789</v>
          </cell>
        </row>
        <row r="664">
          <cell r="BF664">
            <v>9238</v>
          </cell>
          <cell r="BG664">
            <v>9238</v>
          </cell>
          <cell r="BH664">
            <v>9238</v>
          </cell>
          <cell r="BI664">
            <v>0</v>
          </cell>
          <cell r="BK664">
            <v>9238</v>
          </cell>
          <cell r="BL664">
            <v>9238</v>
          </cell>
          <cell r="BM664">
            <v>9238</v>
          </cell>
          <cell r="BN664">
            <v>9238</v>
          </cell>
        </row>
        <row r="665">
          <cell r="BF665">
            <v>7787</v>
          </cell>
          <cell r="BG665">
            <v>7787</v>
          </cell>
          <cell r="BH665">
            <v>7787</v>
          </cell>
          <cell r="BI665">
            <v>0</v>
          </cell>
          <cell r="BK665">
            <v>7787</v>
          </cell>
          <cell r="BL665">
            <v>7787</v>
          </cell>
          <cell r="BM665">
            <v>7787</v>
          </cell>
          <cell r="BN665">
            <v>7787</v>
          </cell>
        </row>
        <row r="666">
          <cell r="BF666">
            <v>17195</v>
          </cell>
          <cell r="BG666">
            <v>17195</v>
          </cell>
          <cell r="BH666">
            <v>17195</v>
          </cell>
          <cell r="BI666">
            <v>0</v>
          </cell>
          <cell r="BK666">
            <v>17195</v>
          </cell>
          <cell r="BL666">
            <v>17195</v>
          </cell>
          <cell r="BM666">
            <v>17195</v>
          </cell>
          <cell r="BN666">
            <v>17195</v>
          </cell>
        </row>
        <row r="667">
          <cell r="BF667">
            <v>11746</v>
          </cell>
          <cell r="BG667">
            <v>11746</v>
          </cell>
          <cell r="BH667">
            <v>11746</v>
          </cell>
          <cell r="BI667">
            <v>0</v>
          </cell>
          <cell r="BK667">
            <v>11746</v>
          </cell>
          <cell r="BL667">
            <v>11746</v>
          </cell>
          <cell r="BM667">
            <v>11746</v>
          </cell>
          <cell r="BN667">
            <v>11746</v>
          </cell>
        </row>
        <row r="668">
          <cell r="BF668">
            <v>13080</v>
          </cell>
          <cell r="BG668">
            <v>13080</v>
          </cell>
          <cell r="BH668">
            <v>13080</v>
          </cell>
          <cell r="BI668">
            <v>0</v>
          </cell>
          <cell r="BK668">
            <v>13080</v>
          </cell>
          <cell r="BL668">
            <v>13080</v>
          </cell>
          <cell r="BM668">
            <v>13080</v>
          </cell>
          <cell r="BN668">
            <v>13080</v>
          </cell>
        </row>
        <row r="669">
          <cell r="BF669">
            <v>73057</v>
          </cell>
          <cell r="BG669">
            <v>73057</v>
          </cell>
          <cell r="BH669">
            <v>73057</v>
          </cell>
          <cell r="BI669">
            <v>0</v>
          </cell>
          <cell r="BK669">
            <v>73057</v>
          </cell>
          <cell r="BL669">
            <v>73057</v>
          </cell>
          <cell r="BM669">
            <v>73057</v>
          </cell>
          <cell r="BN669">
            <v>73057</v>
          </cell>
        </row>
        <row r="670">
          <cell r="BF670">
            <v>65566</v>
          </cell>
          <cell r="BG670">
            <v>65566</v>
          </cell>
          <cell r="BH670">
            <v>65566</v>
          </cell>
          <cell r="BI670">
            <v>0</v>
          </cell>
          <cell r="BK670">
            <v>65566</v>
          </cell>
          <cell r="BL670">
            <v>65566</v>
          </cell>
          <cell r="BM670">
            <v>65566</v>
          </cell>
          <cell r="BN670">
            <v>65566</v>
          </cell>
        </row>
        <row r="671">
          <cell r="BF671">
            <v>66455</v>
          </cell>
          <cell r="BG671">
            <v>66455</v>
          </cell>
          <cell r="BH671">
            <v>66455</v>
          </cell>
          <cell r="BI671">
            <v>0</v>
          </cell>
          <cell r="BK671">
            <v>66455</v>
          </cell>
          <cell r="BL671">
            <v>66455</v>
          </cell>
          <cell r="BM671">
            <v>66455</v>
          </cell>
          <cell r="BN671">
            <v>66455</v>
          </cell>
        </row>
        <row r="672">
          <cell r="BF672">
            <v>60000</v>
          </cell>
          <cell r="BG672">
            <v>60000</v>
          </cell>
          <cell r="BH672">
            <v>60000</v>
          </cell>
          <cell r="BI672">
            <v>0</v>
          </cell>
          <cell r="BK672">
            <v>60000</v>
          </cell>
          <cell r="BL672">
            <v>60000</v>
          </cell>
          <cell r="BM672">
            <v>60000</v>
          </cell>
          <cell r="BN672">
            <v>60000</v>
          </cell>
        </row>
        <row r="673">
          <cell r="BF673">
            <v>43750</v>
          </cell>
          <cell r="BG673">
            <v>43750</v>
          </cell>
          <cell r="BH673">
            <v>43750</v>
          </cell>
          <cell r="BI673">
            <v>0</v>
          </cell>
          <cell r="BK673">
            <v>43750</v>
          </cell>
          <cell r="BL673">
            <v>43750</v>
          </cell>
          <cell r="BM673">
            <v>43750</v>
          </cell>
          <cell r="BN673">
            <v>43750</v>
          </cell>
        </row>
        <row r="674">
          <cell r="BF674">
            <v>50000</v>
          </cell>
          <cell r="BG674">
            <v>50000</v>
          </cell>
          <cell r="BH674">
            <v>50000</v>
          </cell>
          <cell r="BI674">
            <v>0</v>
          </cell>
          <cell r="BK674">
            <v>50000</v>
          </cell>
          <cell r="BL674">
            <v>50000</v>
          </cell>
          <cell r="BM674">
            <v>50000</v>
          </cell>
          <cell r="BN674">
            <v>50000</v>
          </cell>
        </row>
        <row r="675">
          <cell r="BF675">
            <v>49900</v>
          </cell>
          <cell r="BG675">
            <v>49900</v>
          </cell>
          <cell r="BH675">
            <v>49900</v>
          </cell>
          <cell r="BI675">
            <v>0</v>
          </cell>
          <cell r="BK675">
            <v>49900</v>
          </cell>
          <cell r="BL675">
            <v>49900</v>
          </cell>
          <cell r="BM675">
            <v>49900</v>
          </cell>
          <cell r="BN675">
            <v>49900</v>
          </cell>
        </row>
        <row r="676">
          <cell r="BF676">
            <v>76800</v>
          </cell>
          <cell r="BG676">
            <v>76800</v>
          </cell>
          <cell r="BH676">
            <v>76800</v>
          </cell>
          <cell r="BI676">
            <v>0</v>
          </cell>
          <cell r="BK676">
            <v>76800</v>
          </cell>
          <cell r="BL676">
            <v>76800</v>
          </cell>
          <cell r="BM676">
            <v>76800</v>
          </cell>
          <cell r="BN676">
            <v>76800</v>
          </cell>
        </row>
        <row r="677">
          <cell r="BF677">
            <v>84000</v>
          </cell>
          <cell r="BG677">
            <v>84000</v>
          </cell>
          <cell r="BH677">
            <v>84000</v>
          </cell>
          <cell r="BI677">
            <v>0</v>
          </cell>
          <cell r="BK677">
            <v>84000</v>
          </cell>
          <cell r="BL677">
            <v>84000</v>
          </cell>
          <cell r="BM677">
            <v>84000</v>
          </cell>
          <cell r="BN677">
            <v>84000</v>
          </cell>
        </row>
        <row r="678">
          <cell r="BF678">
            <v>78750</v>
          </cell>
          <cell r="BG678">
            <v>78750</v>
          </cell>
          <cell r="BH678">
            <v>78750</v>
          </cell>
          <cell r="BI678">
            <v>0</v>
          </cell>
          <cell r="BK678">
            <v>78750</v>
          </cell>
          <cell r="BL678">
            <v>78750</v>
          </cell>
          <cell r="BM678">
            <v>78750</v>
          </cell>
          <cell r="BN678">
            <v>78750</v>
          </cell>
        </row>
        <row r="679">
          <cell r="BF679">
            <v>62000</v>
          </cell>
          <cell r="BG679">
            <v>62000</v>
          </cell>
          <cell r="BH679">
            <v>62000</v>
          </cell>
          <cell r="BI679">
            <v>0</v>
          </cell>
          <cell r="BK679">
            <v>62000</v>
          </cell>
          <cell r="BL679">
            <v>62000</v>
          </cell>
          <cell r="BM679">
            <v>62000</v>
          </cell>
          <cell r="BN679">
            <v>62000</v>
          </cell>
        </row>
        <row r="680">
          <cell r="BF680">
            <v>50960</v>
          </cell>
          <cell r="BG680">
            <v>50960</v>
          </cell>
          <cell r="BH680">
            <v>50960</v>
          </cell>
          <cell r="BI680">
            <v>0</v>
          </cell>
          <cell r="BK680">
            <v>50960</v>
          </cell>
          <cell r="BL680">
            <v>50960</v>
          </cell>
          <cell r="BM680">
            <v>50960</v>
          </cell>
          <cell r="BN680">
            <v>50960</v>
          </cell>
        </row>
        <row r="681">
          <cell r="BF681">
            <v>46550</v>
          </cell>
          <cell r="BG681">
            <v>46550</v>
          </cell>
          <cell r="BH681">
            <v>46550</v>
          </cell>
          <cell r="BI681">
            <v>0</v>
          </cell>
          <cell r="BK681">
            <v>46550</v>
          </cell>
          <cell r="BL681">
            <v>46550</v>
          </cell>
          <cell r="BM681">
            <v>46550</v>
          </cell>
          <cell r="BN681">
            <v>46550</v>
          </cell>
        </row>
        <row r="682">
          <cell r="BF682">
            <v>9057</v>
          </cell>
          <cell r="BG682">
            <v>9057</v>
          </cell>
          <cell r="BH682">
            <v>9057</v>
          </cell>
          <cell r="BI682">
            <v>0</v>
          </cell>
          <cell r="BK682">
            <v>9057</v>
          </cell>
          <cell r="BL682">
            <v>9057</v>
          </cell>
          <cell r="BM682">
            <v>9057</v>
          </cell>
          <cell r="BN682">
            <v>9057</v>
          </cell>
        </row>
        <row r="683">
          <cell r="BF683">
            <v>45000</v>
          </cell>
          <cell r="BG683">
            <v>45000</v>
          </cell>
          <cell r="BH683">
            <v>45000</v>
          </cell>
          <cell r="BI683">
            <v>0</v>
          </cell>
          <cell r="BK683">
            <v>45000</v>
          </cell>
          <cell r="BL683">
            <v>45000</v>
          </cell>
          <cell r="BM683">
            <v>45000</v>
          </cell>
          <cell r="BN683">
            <v>45000</v>
          </cell>
        </row>
        <row r="684">
          <cell r="BF684">
            <v>27200</v>
          </cell>
          <cell r="BG684">
            <v>27200</v>
          </cell>
          <cell r="BH684">
            <v>27200</v>
          </cell>
          <cell r="BI684">
            <v>0</v>
          </cell>
          <cell r="BK684">
            <v>27200</v>
          </cell>
          <cell r="BL684">
            <v>27200</v>
          </cell>
          <cell r="BM684">
            <v>27200</v>
          </cell>
          <cell r="BN684">
            <v>27200</v>
          </cell>
        </row>
        <row r="685">
          <cell r="BF685">
            <v>27200</v>
          </cell>
          <cell r="BG685">
            <v>27200</v>
          </cell>
          <cell r="BH685">
            <v>27200</v>
          </cell>
          <cell r="BI685">
            <v>0</v>
          </cell>
          <cell r="BK685">
            <v>27200</v>
          </cell>
          <cell r="BL685">
            <v>27200</v>
          </cell>
          <cell r="BM685">
            <v>27200</v>
          </cell>
          <cell r="BN685">
            <v>27200</v>
          </cell>
        </row>
        <row r="686">
          <cell r="BF686">
            <v>46473</v>
          </cell>
          <cell r="BG686">
            <v>46473</v>
          </cell>
          <cell r="BH686">
            <v>46473</v>
          </cell>
          <cell r="BI686">
            <v>0</v>
          </cell>
          <cell r="BK686">
            <v>46473</v>
          </cell>
          <cell r="BL686">
            <v>46473</v>
          </cell>
          <cell r="BM686">
            <v>46473</v>
          </cell>
          <cell r="BN686">
            <v>46473</v>
          </cell>
        </row>
        <row r="687">
          <cell r="BF687">
            <v>44967</v>
          </cell>
          <cell r="BG687">
            <v>44967</v>
          </cell>
          <cell r="BH687">
            <v>44967</v>
          </cell>
          <cell r="BI687">
            <v>0</v>
          </cell>
          <cell r="BK687">
            <v>44967</v>
          </cell>
          <cell r="BL687">
            <v>44967</v>
          </cell>
          <cell r="BM687">
            <v>44967</v>
          </cell>
          <cell r="BN687">
            <v>44967</v>
          </cell>
        </row>
        <row r="688">
          <cell r="BF688">
            <v>9637</v>
          </cell>
          <cell r="BG688">
            <v>9637</v>
          </cell>
          <cell r="BH688">
            <v>9637</v>
          </cell>
          <cell r="BI688">
            <v>0</v>
          </cell>
          <cell r="BK688">
            <v>9637</v>
          </cell>
          <cell r="BL688">
            <v>9637</v>
          </cell>
          <cell r="BM688">
            <v>9637</v>
          </cell>
          <cell r="BN688">
            <v>9637</v>
          </cell>
        </row>
        <row r="689">
          <cell r="BF689">
            <v>28396</v>
          </cell>
          <cell r="BG689">
            <v>28396</v>
          </cell>
          <cell r="BH689">
            <v>28396</v>
          </cell>
          <cell r="BI689">
            <v>0</v>
          </cell>
          <cell r="BK689">
            <v>28396</v>
          </cell>
          <cell r="BL689">
            <v>28396</v>
          </cell>
          <cell r="BM689">
            <v>28396</v>
          </cell>
          <cell r="BN689">
            <v>28396</v>
          </cell>
        </row>
        <row r="690">
          <cell r="BF690">
            <v>23850</v>
          </cell>
          <cell r="BG690">
            <v>23850</v>
          </cell>
          <cell r="BH690">
            <v>23850</v>
          </cell>
          <cell r="BI690">
            <v>0</v>
          </cell>
          <cell r="BK690">
            <v>23850</v>
          </cell>
          <cell r="BL690">
            <v>23850</v>
          </cell>
          <cell r="BM690">
            <v>23850</v>
          </cell>
          <cell r="BN690">
            <v>23850</v>
          </cell>
        </row>
        <row r="691">
          <cell r="BF691">
            <v>16072</v>
          </cell>
          <cell r="BG691">
            <v>16072</v>
          </cell>
          <cell r="BH691">
            <v>16072</v>
          </cell>
          <cell r="BI691">
            <v>0</v>
          </cell>
          <cell r="BK691">
            <v>16072</v>
          </cell>
          <cell r="BL691">
            <v>16072</v>
          </cell>
          <cell r="BM691">
            <v>16072</v>
          </cell>
          <cell r="BN691">
            <v>16072</v>
          </cell>
        </row>
        <row r="692">
          <cell r="BF692">
            <v>12960</v>
          </cell>
          <cell r="BG692">
            <v>12960</v>
          </cell>
          <cell r="BH692">
            <v>12960</v>
          </cell>
          <cell r="BI692">
            <v>0</v>
          </cell>
          <cell r="BK692">
            <v>12960</v>
          </cell>
          <cell r="BL692">
            <v>12960</v>
          </cell>
          <cell r="BM692">
            <v>12960</v>
          </cell>
          <cell r="BN692">
            <v>12960</v>
          </cell>
        </row>
        <row r="693">
          <cell r="BF693">
            <v>40000</v>
          </cell>
          <cell r="BG693">
            <v>40000</v>
          </cell>
          <cell r="BH693">
            <v>40000</v>
          </cell>
          <cell r="BI693">
            <v>0</v>
          </cell>
          <cell r="BK693">
            <v>40000</v>
          </cell>
          <cell r="BL693">
            <v>40000</v>
          </cell>
          <cell r="BM693">
            <v>40000</v>
          </cell>
          <cell r="BN693">
            <v>40000</v>
          </cell>
        </row>
        <row r="694">
          <cell r="BF694">
            <v>20070</v>
          </cell>
          <cell r="BG694">
            <v>20070</v>
          </cell>
          <cell r="BH694">
            <v>20070</v>
          </cell>
          <cell r="BI694">
            <v>0</v>
          </cell>
          <cell r="BK694">
            <v>20070</v>
          </cell>
          <cell r="BL694">
            <v>20070</v>
          </cell>
          <cell r="BM694">
            <v>20070</v>
          </cell>
          <cell r="BN694">
            <v>20070</v>
          </cell>
        </row>
        <row r="695">
          <cell r="BF695">
            <v>19000</v>
          </cell>
          <cell r="BG695">
            <v>19000</v>
          </cell>
          <cell r="BH695">
            <v>19000</v>
          </cell>
          <cell r="BI695">
            <v>0</v>
          </cell>
          <cell r="BK695">
            <v>19000</v>
          </cell>
          <cell r="BL695">
            <v>19000</v>
          </cell>
          <cell r="BM695">
            <v>19000</v>
          </cell>
          <cell r="BN695">
            <v>19000</v>
          </cell>
        </row>
        <row r="696">
          <cell r="BF696">
            <v>20090</v>
          </cell>
          <cell r="BG696">
            <v>20090</v>
          </cell>
          <cell r="BH696">
            <v>20090</v>
          </cell>
          <cell r="BI696">
            <v>0</v>
          </cell>
          <cell r="BK696">
            <v>20090</v>
          </cell>
          <cell r="BL696">
            <v>20090</v>
          </cell>
          <cell r="BM696">
            <v>20090</v>
          </cell>
          <cell r="BN696">
            <v>20090</v>
          </cell>
        </row>
        <row r="697">
          <cell r="BF697">
            <v>16000</v>
          </cell>
          <cell r="BG697">
            <v>16000</v>
          </cell>
          <cell r="BH697">
            <v>16000</v>
          </cell>
          <cell r="BI697">
            <v>0</v>
          </cell>
          <cell r="BK697">
            <v>16000</v>
          </cell>
          <cell r="BL697">
            <v>16000</v>
          </cell>
          <cell r="BM697">
            <v>16000</v>
          </cell>
          <cell r="BN697">
            <v>16000</v>
          </cell>
        </row>
        <row r="698">
          <cell r="BF698">
            <v>16000</v>
          </cell>
          <cell r="BG698">
            <v>16000</v>
          </cell>
          <cell r="BH698">
            <v>16000</v>
          </cell>
          <cell r="BI698">
            <v>0</v>
          </cell>
          <cell r="BK698">
            <v>16000</v>
          </cell>
          <cell r="BL698">
            <v>16000</v>
          </cell>
          <cell r="BM698">
            <v>16000</v>
          </cell>
          <cell r="BN698">
            <v>16000</v>
          </cell>
        </row>
        <row r="699">
          <cell r="BF699">
            <v>16072</v>
          </cell>
          <cell r="BG699">
            <v>16072</v>
          </cell>
          <cell r="BH699">
            <v>16072</v>
          </cell>
          <cell r="BI699">
            <v>0</v>
          </cell>
          <cell r="BK699">
            <v>16072</v>
          </cell>
          <cell r="BL699">
            <v>16072</v>
          </cell>
          <cell r="BM699">
            <v>16072</v>
          </cell>
          <cell r="BN699">
            <v>16072</v>
          </cell>
        </row>
        <row r="700">
          <cell r="BF700">
            <v>29500</v>
          </cell>
          <cell r="BG700">
            <v>29500</v>
          </cell>
          <cell r="BH700">
            <v>29500</v>
          </cell>
          <cell r="BI700">
            <v>0</v>
          </cell>
          <cell r="BK700">
            <v>29500</v>
          </cell>
          <cell r="BL700">
            <v>29500</v>
          </cell>
          <cell r="BM700">
            <v>29500</v>
          </cell>
          <cell r="BN700">
            <v>29500</v>
          </cell>
        </row>
        <row r="701">
          <cell r="BF701">
            <v>123750</v>
          </cell>
          <cell r="BG701">
            <v>123750</v>
          </cell>
          <cell r="BH701">
            <v>123750</v>
          </cell>
          <cell r="BI701">
            <v>0</v>
          </cell>
          <cell r="BK701">
            <v>123750</v>
          </cell>
          <cell r="BL701">
            <v>123750</v>
          </cell>
          <cell r="BM701">
            <v>123750</v>
          </cell>
          <cell r="BN701">
            <v>123750</v>
          </cell>
        </row>
        <row r="702">
          <cell r="BF702">
            <v>51750</v>
          </cell>
          <cell r="BG702">
            <v>51750</v>
          </cell>
          <cell r="BH702">
            <v>51750</v>
          </cell>
          <cell r="BI702">
            <v>0</v>
          </cell>
          <cell r="BK702">
            <v>51750</v>
          </cell>
          <cell r="BL702">
            <v>51750</v>
          </cell>
          <cell r="BM702">
            <v>51750</v>
          </cell>
          <cell r="BN702">
            <v>51750</v>
          </cell>
        </row>
        <row r="703">
          <cell r="BF703">
            <v>33000</v>
          </cell>
          <cell r="BG703">
            <v>33000</v>
          </cell>
          <cell r="BH703">
            <v>33000</v>
          </cell>
          <cell r="BI703">
            <v>0</v>
          </cell>
          <cell r="BK703">
            <v>33000</v>
          </cell>
          <cell r="BL703">
            <v>33000</v>
          </cell>
          <cell r="BM703">
            <v>33000</v>
          </cell>
          <cell r="BN703">
            <v>33000</v>
          </cell>
        </row>
        <row r="704">
          <cell r="BF704">
            <v>32500</v>
          </cell>
          <cell r="BG704">
            <v>32500</v>
          </cell>
          <cell r="BH704">
            <v>32500</v>
          </cell>
          <cell r="BI704">
            <v>0</v>
          </cell>
          <cell r="BK704">
            <v>32500</v>
          </cell>
          <cell r="BL704">
            <v>32500</v>
          </cell>
          <cell r="BM704">
            <v>32500</v>
          </cell>
          <cell r="BN704">
            <v>32500</v>
          </cell>
        </row>
        <row r="705">
          <cell r="BF705">
            <v>51000</v>
          </cell>
          <cell r="BG705">
            <v>51000</v>
          </cell>
          <cell r="BH705">
            <v>51000</v>
          </cell>
          <cell r="BI705">
            <v>0</v>
          </cell>
          <cell r="BK705">
            <v>51000</v>
          </cell>
          <cell r="BL705">
            <v>51000</v>
          </cell>
          <cell r="BM705">
            <v>51000</v>
          </cell>
          <cell r="BN705">
            <v>51000</v>
          </cell>
        </row>
        <row r="706">
          <cell r="BF706">
            <v>74000</v>
          </cell>
          <cell r="BG706">
            <v>74000</v>
          </cell>
          <cell r="BH706">
            <v>74000</v>
          </cell>
          <cell r="BI706">
            <v>0</v>
          </cell>
          <cell r="BK706">
            <v>74000</v>
          </cell>
          <cell r="BL706">
            <v>74000</v>
          </cell>
          <cell r="BM706">
            <v>74000</v>
          </cell>
          <cell r="BN706">
            <v>74000</v>
          </cell>
        </row>
        <row r="707">
          <cell r="BF707">
            <v>15000</v>
          </cell>
          <cell r="BG707">
            <v>15000</v>
          </cell>
          <cell r="BH707">
            <v>15000</v>
          </cell>
          <cell r="BI707">
            <v>0</v>
          </cell>
          <cell r="BK707">
            <v>15000</v>
          </cell>
          <cell r="BL707">
            <v>15000</v>
          </cell>
          <cell r="BM707">
            <v>15000</v>
          </cell>
          <cell r="BN707">
            <v>15000</v>
          </cell>
        </row>
        <row r="708">
          <cell r="BF708">
            <v>18750</v>
          </cell>
          <cell r="BG708">
            <v>18750</v>
          </cell>
          <cell r="BH708">
            <v>18750</v>
          </cell>
          <cell r="BI708">
            <v>0</v>
          </cell>
          <cell r="BK708">
            <v>18750</v>
          </cell>
          <cell r="BL708">
            <v>18750</v>
          </cell>
          <cell r="BM708">
            <v>18750</v>
          </cell>
          <cell r="BN708">
            <v>18750</v>
          </cell>
        </row>
        <row r="709">
          <cell r="BF709">
            <v>157500</v>
          </cell>
          <cell r="BG709">
            <v>157500</v>
          </cell>
          <cell r="BH709">
            <v>157500</v>
          </cell>
          <cell r="BI709">
            <v>0</v>
          </cell>
          <cell r="BK709">
            <v>157500</v>
          </cell>
          <cell r="BL709">
            <v>157500</v>
          </cell>
          <cell r="BM709">
            <v>157500</v>
          </cell>
          <cell r="BN709">
            <v>157500</v>
          </cell>
        </row>
        <row r="710">
          <cell r="BF710">
            <v>85876</v>
          </cell>
          <cell r="BG710">
            <v>85876</v>
          </cell>
          <cell r="BH710">
            <v>85876</v>
          </cell>
          <cell r="BI710">
            <v>0</v>
          </cell>
          <cell r="BK710">
            <v>85876</v>
          </cell>
          <cell r="BL710">
            <v>85876</v>
          </cell>
          <cell r="BM710">
            <v>85876</v>
          </cell>
          <cell r="BN710">
            <v>85876</v>
          </cell>
        </row>
        <row r="711">
          <cell r="BF711">
            <v>27271</v>
          </cell>
          <cell r="BG711">
            <v>27271</v>
          </cell>
          <cell r="BH711">
            <v>27271</v>
          </cell>
          <cell r="BI711">
            <v>0</v>
          </cell>
          <cell r="BK711">
            <v>27271</v>
          </cell>
          <cell r="BL711">
            <v>27271</v>
          </cell>
          <cell r="BM711">
            <v>27271</v>
          </cell>
          <cell r="BN711">
            <v>27271</v>
          </cell>
        </row>
        <row r="712">
          <cell r="BF712">
            <v>27207</v>
          </cell>
          <cell r="BG712">
            <v>27207</v>
          </cell>
          <cell r="BH712">
            <v>27207</v>
          </cell>
          <cell r="BI712">
            <v>0</v>
          </cell>
          <cell r="BK712">
            <v>27207</v>
          </cell>
          <cell r="BL712">
            <v>27207</v>
          </cell>
          <cell r="BM712">
            <v>27207</v>
          </cell>
          <cell r="BN712">
            <v>27207</v>
          </cell>
        </row>
        <row r="713">
          <cell r="BF713">
            <v>98132</v>
          </cell>
          <cell r="BG713">
            <v>98132</v>
          </cell>
          <cell r="BH713">
            <v>98132</v>
          </cell>
          <cell r="BI713">
            <v>0</v>
          </cell>
          <cell r="BK713">
            <v>98132</v>
          </cell>
          <cell r="BL713">
            <v>98132</v>
          </cell>
          <cell r="BM713">
            <v>98132</v>
          </cell>
          <cell r="BN713">
            <v>98132</v>
          </cell>
        </row>
        <row r="714">
          <cell r="BF714">
            <v>115920</v>
          </cell>
          <cell r="BG714">
            <v>115920</v>
          </cell>
          <cell r="BH714">
            <v>115920</v>
          </cell>
          <cell r="BI714">
            <v>0</v>
          </cell>
          <cell r="BK714">
            <v>115920</v>
          </cell>
          <cell r="BL714">
            <v>115920</v>
          </cell>
          <cell r="BM714">
            <v>115920</v>
          </cell>
          <cell r="BN714">
            <v>115920</v>
          </cell>
        </row>
        <row r="715">
          <cell r="BF715">
            <v>110920</v>
          </cell>
          <cell r="BG715">
            <v>110920</v>
          </cell>
          <cell r="BH715">
            <v>110920</v>
          </cell>
          <cell r="BI715">
            <v>0</v>
          </cell>
          <cell r="BK715">
            <v>110920</v>
          </cell>
          <cell r="BL715">
            <v>110920</v>
          </cell>
          <cell r="BM715">
            <v>110920</v>
          </cell>
          <cell r="BN715">
            <v>110920</v>
          </cell>
        </row>
        <row r="716">
          <cell r="BF716">
            <v>133215</v>
          </cell>
          <cell r="BG716">
            <v>133215</v>
          </cell>
          <cell r="BH716">
            <v>133215</v>
          </cell>
          <cell r="BI716">
            <v>0</v>
          </cell>
          <cell r="BK716">
            <v>133215</v>
          </cell>
          <cell r="BL716">
            <v>133215</v>
          </cell>
          <cell r="BM716">
            <v>133215</v>
          </cell>
          <cell r="BN716">
            <v>133215</v>
          </cell>
        </row>
        <row r="717">
          <cell r="BF717">
            <v>10486</v>
          </cell>
          <cell r="BG717">
            <v>10486</v>
          </cell>
          <cell r="BH717">
            <v>10486</v>
          </cell>
          <cell r="BI717">
            <v>0</v>
          </cell>
          <cell r="BK717">
            <v>10486</v>
          </cell>
          <cell r="BL717">
            <v>10486</v>
          </cell>
          <cell r="BM717">
            <v>10486</v>
          </cell>
          <cell r="BN717">
            <v>10486</v>
          </cell>
        </row>
        <row r="718">
          <cell r="BF718">
            <v>19140</v>
          </cell>
          <cell r="BG718">
            <v>19140</v>
          </cell>
          <cell r="BH718">
            <v>19140</v>
          </cell>
          <cell r="BI718">
            <v>0</v>
          </cell>
          <cell r="BK718">
            <v>19140</v>
          </cell>
          <cell r="BL718">
            <v>19140</v>
          </cell>
          <cell r="BM718">
            <v>19140</v>
          </cell>
          <cell r="BN718">
            <v>19140</v>
          </cell>
        </row>
        <row r="719">
          <cell r="BF719">
            <v>12036</v>
          </cell>
          <cell r="BG719">
            <v>12036</v>
          </cell>
          <cell r="BH719">
            <v>12036</v>
          </cell>
          <cell r="BI719">
            <v>0</v>
          </cell>
          <cell r="BK719">
            <v>12036</v>
          </cell>
          <cell r="BL719">
            <v>12036</v>
          </cell>
          <cell r="BM719">
            <v>12036</v>
          </cell>
          <cell r="BN719">
            <v>12036</v>
          </cell>
        </row>
        <row r="720">
          <cell r="BF720">
            <v>19056</v>
          </cell>
          <cell r="BG720">
            <v>19056</v>
          </cell>
          <cell r="BH720">
            <v>19056</v>
          </cell>
          <cell r="BI720">
            <v>0</v>
          </cell>
          <cell r="BK720">
            <v>19056</v>
          </cell>
          <cell r="BL720">
            <v>19056</v>
          </cell>
          <cell r="BM720">
            <v>19056</v>
          </cell>
          <cell r="BN720">
            <v>19056</v>
          </cell>
        </row>
        <row r="721">
          <cell r="BF721">
            <v>16248</v>
          </cell>
          <cell r="BG721">
            <v>16248</v>
          </cell>
          <cell r="BH721">
            <v>16248</v>
          </cell>
          <cell r="BI721">
            <v>0</v>
          </cell>
          <cell r="BK721">
            <v>16248</v>
          </cell>
          <cell r="BL721">
            <v>16248</v>
          </cell>
          <cell r="BM721">
            <v>16248</v>
          </cell>
          <cell r="BN721">
            <v>16248</v>
          </cell>
        </row>
        <row r="722">
          <cell r="BF722">
            <v>15481</v>
          </cell>
          <cell r="BG722">
            <v>15481</v>
          </cell>
          <cell r="BH722">
            <v>15481</v>
          </cell>
          <cell r="BI722">
            <v>0</v>
          </cell>
          <cell r="BK722">
            <v>15481</v>
          </cell>
          <cell r="BL722">
            <v>15481</v>
          </cell>
          <cell r="BM722">
            <v>15481</v>
          </cell>
          <cell r="BN722">
            <v>15481</v>
          </cell>
        </row>
        <row r="723">
          <cell r="BF723">
            <v>19527</v>
          </cell>
          <cell r="BG723">
            <v>19527</v>
          </cell>
          <cell r="BH723">
            <v>19527</v>
          </cell>
          <cell r="BI723">
            <v>0</v>
          </cell>
          <cell r="BK723">
            <v>19527</v>
          </cell>
          <cell r="BL723">
            <v>19527</v>
          </cell>
          <cell r="BM723">
            <v>19527</v>
          </cell>
          <cell r="BN723">
            <v>19527</v>
          </cell>
        </row>
        <row r="724">
          <cell r="BF724">
            <v>10500</v>
          </cell>
          <cell r="BG724">
            <v>10500</v>
          </cell>
          <cell r="BH724">
            <v>10500</v>
          </cell>
          <cell r="BI724">
            <v>0</v>
          </cell>
          <cell r="BK724">
            <v>10500</v>
          </cell>
          <cell r="BL724">
            <v>10500</v>
          </cell>
          <cell r="BM724">
            <v>10500</v>
          </cell>
          <cell r="BN724">
            <v>10500</v>
          </cell>
        </row>
        <row r="725">
          <cell r="BF725">
            <v>19706</v>
          </cell>
          <cell r="BG725">
            <v>19706</v>
          </cell>
          <cell r="BH725">
            <v>19706</v>
          </cell>
          <cell r="BI725">
            <v>0</v>
          </cell>
          <cell r="BK725">
            <v>19706</v>
          </cell>
          <cell r="BL725">
            <v>19706</v>
          </cell>
          <cell r="BM725">
            <v>19706</v>
          </cell>
          <cell r="BN725">
            <v>19706</v>
          </cell>
        </row>
        <row r="726">
          <cell r="BF726">
            <v>17669</v>
          </cell>
          <cell r="BG726">
            <v>17669</v>
          </cell>
          <cell r="BH726">
            <v>17669</v>
          </cell>
          <cell r="BI726">
            <v>0</v>
          </cell>
          <cell r="BK726">
            <v>17669</v>
          </cell>
          <cell r="BL726">
            <v>17669</v>
          </cell>
          <cell r="BM726">
            <v>17669</v>
          </cell>
          <cell r="BN726">
            <v>17669</v>
          </cell>
        </row>
        <row r="727">
          <cell r="BF727">
            <v>19200</v>
          </cell>
          <cell r="BG727">
            <v>19200</v>
          </cell>
          <cell r="BH727">
            <v>19200</v>
          </cell>
          <cell r="BI727">
            <v>0</v>
          </cell>
          <cell r="BK727">
            <v>19200</v>
          </cell>
          <cell r="BL727">
            <v>19200</v>
          </cell>
          <cell r="BM727">
            <v>19200</v>
          </cell>
          <cell r="BN727">
            <v>19200</v>
          </cell>
        </row>
        <row r="728">
          <cell r="BF728">
            <v>10500</v>
          </cell>
          <cell r="BG728">
            <v>10500</v>
          </cell>
          <cell r="BH728">
            <v>10500</v>
          </cell>
          <cell r="BI728">
            <v>0</v>
          </cell>
          <cell r="BK728">
            <v>10500</v>
          </cell>
          <cell r="BL728">
            <v>10500</v>
          </cell>
          <cell r="BM728">
            <v>10500</v>
          </cell>
          <cell r="BN728">
            <v>10500</v>
          </cell>
        </row>
        <row r="729">
          <cell r="BF729">
            <v>17738</v>
          </cell>
          <cell r="BG729">
            <v>17738</v>
          </cell>
          <cell r="BH729">
            <v>17738</v>
          </cell>
          <cell r="BI729">
            <v>0</v>
          </cell>
          <cell r="BK729">
            <v>17738</v>
          </cell>
          <cell r="BL729">
            <v>17738</v>
          </cell>
          <cell r="BM729">
            <v>17738</v>
          </cell>
          <cell r="BN729">
            <v>17738</v>
          </cell>
        </row>
        <row r="730">
          <cell r="BF730">
            <v>10515</v>
          </cell>
          <cell r="BG730">
            <v>10515</v>
          </cell>
          <cell r="BH730">
            <v>10515</v>
          </cell>
          <cell r="BI730">
            <v>0</v>
          </cell>
          <cell r="BK730">
            <v>10515</v>
          </cell>
          <cell r="BL730">
            <v>10515</v>
          </cell>
          <cell r="BM730">
            <v>10515</v>
          </cell>
          <cell r="BN730">
            <v>10515</v>
          </cell>
        </row>
        <row r="731">
          <cell r="BF731">
            <v>12410</v>
          </cell>
          <cell r="BG731">
            <v>12410</v>
          </cell>
          <cell r="BH731">
            <v>12410</v>
          </cell>
          <cell r="BI731">
            <v>0</v>
          </cell>
          <cell r="BK731">
            <v>12410</v>
          </cell>
          <cell r="BL731">
            <v>12410</v>
          </cell>
          <cell r="BM731">
            <v>12410</v>
          </cell>
          <cell r="BN731">
            <v>12410</v>
          </cell>
        </row>
        <row r="732">
          <cell r="BF732">
            <v>19156</v>
          </cell>
          <cell r="BG732">
            <v>19156</v>
          </cell>
          <cell r="BH732">
            <v>19156</v>
          </cell>
          <cell r="BI732">
            <v>0</v>
          </cell>
          <cell r="BK732">
            <v>19156</v>
          </cell>
          <cell r="BL732">
            <v>19156</v>
          </cell>
          <cell r="BM732">
            <v>19156</v>
          </cell>
          <cell r="BN732">
            <v>19156</v>
          </cell>
        </row>
        <row r="733">
          <cell r="BF733">
            <v>24749</v>
          </cell>
          <cell r="BG733">
            <v>24749</v>
          </cell>
          <cell r="BH733">
            <v>24749</v>
          </cell>
          <cell r="BI733">
            <v>0</v>
          </cell>
          <cell r="BK733">
            <v>24749</v>
          </cell>
          <cell r="BL733">
            <v>24749</v>
          </cell>
          <cell r="BM733">
            <v>24749</v>
          </cell>
          <cell r="BN733">
            <v>24749</v>
          </cell>
        </row>
        <row r="734">
          <cell r="BF734">
            <v>11996</v>
          </cell>
          <cell r="BG734">
            <v>11996</v>
          </cell>
          <cell r="BH734">
            <v>11996</v>
          </cell>
          <cell r="BI734">
            <v>0</v>
          </cell>
          <cell r="BK734">
            <v>11996</v>
          </cell>
          <cell r="BL734">
            <v>11996</v>
          </cell>
          <cell r="BM734">
            <v>11996</v>
          </cell>
          <cell r="BN734">
            <v>11996</v>
          </cell>
        </row>
        <row r="735">
          <cell r="BF735">
            <v>15600</v>
          </cell>
          <cell r="BG735">
            <v>15600</v>
          </cell>
          <cell r="BH735">
            <v>15600</v>
          </cell>
          <cell r="BI735">
            <v>0</v>
          </cell>
          <cell r="BK735">
            <v>15600</v>
          </cell>
          <cell r="BL735">
            <v>15600</v>
          </cell>
          <cell r="BM735">
            <v>15600</v>
          </cell>
          <cell r="BN735">
            <v>15600</v>
          </cell>
        </row>
        <row r="736">
          <cell r="BF736">
            <v>12807</v>
          </cell>
          <cell r="BG736">
            <v>12807</v>
          </cell>
          <cell r="BH736">
            <v>12807</v>
          </cell>
          <cell r="BI736">
            <v>0</v>
          </cell>
          <cell r="BK736">
            <v>12807</v>
          </cell>
          <cell r="BL736">
            <v>12807</v>
          </cell>
          <cell r="BM736">
            <v>12807</v>
          </cell>
          <cell r="BN736">
            <v>12807</v>
          </cell>
        </row>
        <row r="737">
          <cell r="BF737">
            <v>19796</v>
          </cell>
          <cell r="BG737">
            <v>19796</v>
          </cell>
          <cell r="BH737">
            <v>19796</v>
          </cell>
          <cell r="BI737">
            <v>0</v>
          </cell>
          <cell r="BK737">
            <v>19796</v>
          </cell>
          <cell r="BL737">
            <v>19796</v>
          </cell>
          <cell r="BM737">
            <v>19796</v>
          </cell>
          <cell r="BN737">
            <v>19796</v>
          </cell>
        </row>
        <row r="738">
          <cell r="BF738">
            <v>70250</v>
          </cell>
          <cell r="BG738">
            <v>70250</v>
          </cell>
          <cell r="BH738">
            <v>70250</v>
          </cell>
          <cell r="BI738">
            <v>0</v>
          </cell>
          <cell r="BK738">
            <v>70250</v>
          </cell>
          <cell r="BL738">
            <v>70250</v>
          </cell>
          <cell r="BM738">
            <v>70250</v>
          </cell>
          <cell r="BN738">
            <v>70250</v>
          </cell>
        </row>
        <row r="739">
          <cell r="BF739">
            <v>18242</v>
          </cell>
          <cell r="BG739">
            <v>18242</v>
          </cell>
          <cell r="BH739">
            <v>18242</v>
          </cell>
          <cell r="BI739">
            <v>0</v>
          </cell>
          <cell r="BK739">
            <v>18242</v>
          </cell>
          <cell r="BL739">
            <v>18242</v>
          </cell>
          <cell r="BM739">
            <v>18242</v>
          </cell>
          <cell r="BN739">
            <v>18242</v>
          </cell>
        </row>
        <row r="740">
          <cell r="BF740">
            <v>17800</v>
          </cell>
          <cell r="BG740">
            <v>17800</v>
          </cell>
          <cell r="BH740">
            <v>17800</v>
          </cell>
          <cell r="BI740">
            <v>0</v>
          </cell>
          <cell r="BK740">
            <v>17800</v>
          </cell>
          <cell r="BL740">
            <v>17800</v>
          </cell>
          <cell r="BM740">
            <v>17800</v>
          </cell>
          <cell r="BN740">
            <v>17800</v>
          </cell>
        </row>
        <row r="741">
          <cell r="BF741">
            <v>7800</v>
          </cell>
          <cell r="BG741">
            <v>7800</v>
          </cell>
          <cell r="BH741">
            <v>7800</v>
          </cell>
          <cell r="BI741">
            <v>0</v>
          </cell>
          <cell r="BK741">
            <v>7800</v>
          </cell>
          <cell r="BL741">
            <v>7800</v>
          </cell>
          <cell r="BM741">
            <v>7800</v>
          </cell>
          <cell r="BN741">
            <v>7800</v>
          </cell>
        </row>
        <row r="742">
          <cell r="BF742">
            <v>16657</v>
          </cell>
          <cell r="BG742">
            <v>16657</v>
          </cell>
          <cell r="BH742">
            <v>16657</v>
          </cell>
          <cell r="BI742">
            <v>0</v>
          </cell>
          <cell r="BK742">
            <v>16657</v>
          </cell>
          <cell r="BL742">
            <v>16657</v>
          </cell>
          <cell r="BM742">
            <v>16657</v>
          </cell>
          <cell r="BN742">
            <v>16657</v>
          </cell>
        </row>
        <row r="743">
          <cell r="BF743">
            <v>11700</v>
          </cell>
          <cell r="BG743">
            <v>11700</v>
          </cell>
          <cell r="BH743">
            <v>11700</v>
          </cell>
          <cell r="BI743">
            <v>0</v>
          </cell>
          <cell r="BK743">
            <v>11700</v>
          </cell>
          <cell r="BL743">
            <v>11700</v>
          </cell>
          <cell r="BM743">
            <v>11700</v>
          </cell>
          <cell r="BN743">
            <v>11700</v>
          </cell>
        </row>
        <row r="744">
          <cell r="BF744">
            <v>95971</v>
          </cell>
          <cell r="BG744">
            <v>95971</v>
          </cell>
          <cell r="BH744">
            <v>95971</v>
          </cell>
          <cell r="BI744">
            <v>0</v>
          </cell>
          <cell r="BK744">
            <v>95971</v>
          </cell>
          <cell r="BL744">
            <v>95971</v>
          </cell>
          <cell r="BM744">
            <v>95971</v>
          </cell>
          <cell r="BN744">
            <v>95971</v>
          </cell>
        </row>
        <row r="745">
          <cell r="BF745">
            <v>95579</v>
          </cell>
          <cell r="BG745">
            <v>95579</v>
          </cell>
          <cell r="BH745">
            <v>95579</v>
          </cell>
          <cell r="BI745">
            <v>0</v>
          </cell>
          <cell r="BK745">
            <v>95579</v>
          </cell>
          <cell r="BL745">
            <v>95579</v>
          </cell>
          <cell r="BM745">
            <v>95579</v>
          </cell>
          <cell r="BN745">
            <v>95579</v>
          </cell>
        </row>
        <row r="746">
          <cell r="BF746">
            <v>95132</v>
          </cell>
          <cell r="BG746">
            <v>95132</v>
          </cell>
          <cell r="BH746">
            <v>95132</v>
          </cell>
          <cell r="BI746">
            <v>0</v>
          </cell>
          <cell r="BK746">
            <v>95132</v>
          </cell>
          <cell r="BL746">
            <v>95132</v>
          </cell>
          <cell r="BM746">
            <v>95132</v>
          </cell>
          <cell r="BN746">
            <v>95132</v>
          </cell>
        </row>
        <row r="747">
          <cell r="BF747">
            <v>9895</v>
          </cell>
          <cell r="BG747">
            <v>9895</v>
          </cell>
          <cell r="BH747">
            <v>9895</v>
          </cell>
          <cell r="BI747">
            <v>0</v>
          </cell>
          <cell r="BK747">
            <v>9895</v>
          </cell>
          <cell r="BL747">
            <v>9895</v>
          </cell>
          <cell r="BM747">
            <v>9895</v>
          </cell>
          <cell r="BN747">
            <v>9895</v>
          </cell>
        </row>
        <row r="748">
          <cell r="BF748">
            <v>56158</v>
          </cell>
          <cell r="BG748">
            <v>56158</v>
          </cell>
          <cell r="BH748">
            <v>56158</v>
          </cell>
          <cell r="BI748">
            <v>0</v>
          </cell>
          <cell r="BK748">
            <v>56158</v>
          </cell>
          <cell r="BL748">
            <v>56158</v>
          </cell>
          <cell r="BM748">
            <v>56158</v>
          </cell>
          <cell r="BN748">
            <v>56158</v>
          </cell>
        </row>
        <row r="749">
          <cell r="BF749">
            <v>41211</v>
          </cell>
          <cell r="BG749">
            <v>41211</v>
          </cell>
          <cell r="BH749">
            <v>41211</v>
          </cell>
          <cell r="BI749">
            <v>0</v>
          </cell>
          <cell r="BK749">
            <v>41211</v>
          </cell>
          <cell r="BL749">
            <v>41211</v>
          </cell>
          <cell r="BM749">
            <v>41211</v>
          </cell>
          <cell r="BN749">
            <v>41211</v>
          </cell>
        </row>
        <row r="750">
          <cell r="BF750">
            <v>64828</v>
          </cell>
          <cell r="BG750">
            <v>64828</v>
          </cell>
          <cell r="BH750">
            <v>64828</v>
          </cell>
          <cell r="BI750">
            <v>0</v>
          </cell>
          <cell r="BK750">
            <v>64828</v>
          </cell>
          <cell r="BL750">
            <v>64828</v>
          </cell>
          <cell r="BM750">
            <v>64828</v>
          </cell>
          <cell r="BN750">
            <v>64828</v>
          </cell>
        </row>
        <row r="751">
          <cell r="BF751">
            <v>96973</v>
          </cell>
          <cell r="BG751">
            <v>96973</v>
          </cell>
          <cell r="BH751">
            <v>96973</v>
          </cell>
          <cell r="BI751">
            <v>0</v>
          </cell>
          <cell r="BK751">
            <v>96973</v>
          </cell>
          <cell r="BL751">
            <v>96973</v>
          </cell>
          <cell r="BM751">
            <v>96973</v>
          </cell>
          <cell r="BN751">
            <v>96973</v>
          </cell>
        </row>
        <row r="752">
          <cell r="BF752">
            <v>93948</v>
          </cell>
          <cell r="BG752">
            <v>93948</v>
          </cell>
          <cell r="BH752">
            <v>93948</v>
          </cell>
          <cell r="BI752">
            <v>0</v>
          </cell>
          <cell r="BK752">
            <v>93948</v>
          </cell>
          <cell r="BL752">
            <v>93948</v>
          </cell>
          <cell r="BM752">
            <v>93948</v>
          </cell>
          <cell r="BN752">
            <v>93948</v>
          </cell>
        </row>
        <row r="753">
          <cell r="BF753">
            <v>76898</v>
          </cell>
          <cell r="BG753">
            <v>76898</v>
          </cell>
          <cell r="BH753">
            <v>76898</v>
          </cell>
          <cell r="BI753">
            <v>0</v>
          </cell>
          <cell r="BK753">
            <v>76898</v>
          </cell>
          <cell r="BL753">
            <v>76898</v>
          </cell>
          <cell r="BM753">
            <v>76898</v>
          </cell>
          <cell r="BN753">
            <v>76898</v>
          </cell>
        </row>
        <row r="754">
          <cell r="BF754">
            <v>33177</v>
          </cell>
          <cell r="BG754">
            <v>33177</v>
          </cell>
          <cell r="BH754">
            <v>33177</v>
          </cell>
          <cell r="BI754">
            <v>0</v>
          </cell>
          <cell r="BK754">
            <v>33177</v>
          </cell>
          <cell r="BL754">
            <v>33177</v>
          </cell>
          <cell r="BM754">
            <v>33177</v>
          </cell>
          <cell r="BN754">
            <v>33177</v>
          </cell>
        </row>
        <row r="755">
          <cell r="BF755">
            <v>31026</v>
          </cell>
          <cell r="BG755">
            <v>31026</v>
          </cell>
          <cell r="BH755">
            <v>31026</v>
          </cell>
          <cell r="BI755">
            <v>0</v>
          </cell>
          <cell r="BK755">
            <v>31026</v>
          </cell>
          <cell r="BL755">
            <v>31026</v>
          </cell>
          <cell r="BM755">
            <v>31026</v>
          </cell>
          <cell r="BN755">
            <v>31026</v>
          </cell>
        </row>
        <row r="756">
          <cell r="BF756">
            <v>97643</v>
          </cell>
          <cell r="BG756">
            <v>97643</v>
          </cell>
          <cell r="BH756">
            <v>97643</v>
          </cell>
          <cell r="BI756">
            <v>0</v>
          </cell>
          <cell r="BK756">
            <v>97643</v>
          </cell>
          <cell r="BL756">
            <v>97643</v>
          </cell>
          <cell r="BM756">
            <v>97643</v>
          </cell>
          <cell r="BN756">
            <v>97643</v>
          </cell>
        </row>
        <row r="757">
          <cell r="BF757">
            <v>152859</v>
          </cell>
          <cell r="BG757">
            <v>152859</v>
          </cell>
          <cell r="BH757">
            <v>152859</v>
          </cell>
          <cell r="BI757">
            <v>0</v>
          </cell>
          <cell r="BK757">
            <v>152859</v>
          </cell>
          <cell r="BL757">
            <v>152859</v>
          </cell>
          <cell r="BM757">
            <v>152859</v>
          </cell>
          <cell r="BN757">
            <v>152859</v>
          </cell>
        </row>
        <row r="758">
          <cell r="BF758">
            <v>133313</v>
          </cell>
          <cell r="BG758">
            <v>133313</v>
          </cell>
          <cell r="BH758">
            <v>133313</v>
          </cell>
          <cell r="BI758">
            <v>0</v>
          </cell>
          <cell r="BK758">
            <v>133313</v>
          </cell>
          <cell r="BL758">
            <v>133313</v>
          </cell>
          <cell r="BM758">
            <v>133313</v>
          </cell>
          <cell r="BN758">
            <v>133313</v>
          </cell>
        </row>
        <row r="759">
          <cell r="BF759">
            <v>3600</v>
          </cell>
          <cell r="BG759">
            <v>3600</v>
          </cell>
          <cell r="BH759">
            <v>3600</v>
          </cell>
          <cell r="BI759">
            <v>0</v>
          </cell>
          <cell r="BK759">
            <v>3600</v>
          </cell>
          <cell r="BL759">
            <v>3600</v>
          </cell>
          <cell r="BM759">
            <v>3600</v>
          </cell>
          <cell r="BN759">
            <v>3600</v>
          </cell>
        </row>
        <row r="760">
          <cell r="BF760">
            <v>283037</v>
          </cell>
          <cell r="BG760">
            <v>283037</v>
          </cell>
          <cell r="BH760">
            <v>283037</v>
          </cell>
          <cell r="BI760">
            <v>0</v>
          </cell>
          <cell r="BK760">
            <v>283037</v>
          </cell>
          <cell r="BL760">
            <v>283037</v>
          </cell>
          <cell r="BM760">
            <v>283037</v>
          </cell>
          <cell r="BN760">
            <v>283037</v>
          </cell>
        </row>
        <row r="761">
          <cell r="BF761">
            <v>210450</v>
          </cell>
          <cell r="BG761">
            <v>210450</v>
          </cell>
          <cell r="BH761">
            <v>210450</v>
          </cell>
          <cell r="BI761">
            <v>0</v>
          </cell>
          <cell r="BK761">
            <v>210450</v>
          </cell>
          <cell r="BL761">
            <v>210450</v>
          </cell>
          <cell r="BM761">
            <v>210450</v>
          </cell>
          <cell r="BN761">
            <v>210450</v>
          </cell>
        </row>
        <row r="762">
          <cell r="BF762">
            <v>85566</v>
          </cell>
          <cell r="BG762">
            <v>85566</v>
          </cell>
          <cell r="BH762">
            <v>85566</v>
          </cell>
          <cell r="BI762">
            <v>0</v>
          </cell>
          <cell r="BK762">
            <v>85566</v>
          </cell>
          <cell r="BL762">
            <v>85566</v>
          </cell>
          <cell r="BM762">
            <v>85566</v>
          </cell>
          <cell r="BN762">
            <v>85566</v>
          </cell>
        </row>
        <row r="763">
          <cell r="BF763">
            <v>513122</v>
          </cell>
          <cell r="BG763">
            <v>513122</v>
          </cell>
          <cell r="BH763">
            <v>513122</v>
          </cell>
          <cell r="BI763">
            <v>0</v>
          </cell>
          <cell r="BK763">
            <v>513122</v>
          </cell>
          <cell r="BL763">
            <v>513122</v>
          </cell>
          <cell r="BM763">
            <v>513122</v>
          </cell>
          <cell r="BN763">
            <v>513122</v>
          </cell>
        </row>
        <row r="764">
          <cell r="BF764">
            <v>383380</v>
          </cell>
          <cell r="BG764">
            <v>383380</v>
          </cell>
          <cell r="BH764">
            <v>383380</v>
          </cell>
          <cell r="BI764">
            <v>0</v>
          </cell>
          <cell r="BK764">
            <v>383380</v>
          </cell>
          <cell r="BL764">
            <v>383380</v>
          </cell>
          <cell r="BM764">
            <v>383380</v>
          </cell>
          <cell r="BN764">
            <v>383380</v>
          </cell>
        </row>
        <row r="765">
          <cell r="BF765">
            <v>324000</v>
          </cell>
          <cell r="BG765">
            <v>324000</v>
          </cell>
          <cell r="BH765">
            <v>324000</v>
          </cell>
          <cell r="BI765">
            <v>0</v>
          </cell>
          <cell r="BK765">
            <v>324000</v>
          </cell>
          <cell r="BL765">
            <v>324000</v>
          </cell>
          <cell r="BM765">
            <v>324000</v>
          </cell>
          <cell r="BN765">
            <v>324000</v>
          </cell>
        </row>
        <row r="766">
          <cell r="BF766">
            <v>116946</v>
          </cell>
          <cell r="BG766">
            <v>116946</v>
          </cell>
          <cell r="BH766">
            <v>116946</v>
          </cell>
          <cell r="BI766">
            <v>0</v>
          </cell>
          <cell r="BK766">
            <v>116946</v>
          </cell>
          <cell r="BL766">
            <v>116946</v>
          </cell>
          <cell r="BM766">
            <v>116946</v>
          </cell>
          <cell r="BN766">
            <v>116946</v>
          </cell>
        </row>
        <row r="767">
          <cell r="BF767">
            <v>323070</v>
          </cell>
          <cell r="BG767">
            <v>323070</v>
          </cell>
          <cell r="BH767">
            <v>323070</v>
          </cell>
          <cell r="BI767">
            <v>0</v>
          </cell>
          <cell r="BK767">
            <v>323070</v>
          </cell>
          <cell r="BL767">
            <v>323070</v>
          </cell>
          <cell r="BM767">
            <v>323070</v>
          </cell>
          <cell r="BN767">
            <v>323070</v>
          </cell>
        </row>
        <row r="768">
          <cell r="BF768">
            <v>92669</v>
          </cell>
          <cell r="BG768">
            <v>92669</v>
          </cell>
          <cell r="BH768">
            <v>92669</v>
          </cell>
          <cell r="BI768">
            <v>0</v>
          </cell>
          <cell r="BK768">
            <v>92669</v>
          </cell>
          <cell r="BL768">
            <v>92669</v>
          </cell>
          <cell r="BM768">
            <v>92669</v>
          </cell>
          <cell r="BN768">
            <v>92669</v>
          </cell>
        </row>
        <row r="769">
          <cell r="BF769">
            <v>93436</v>
          </cell>
          <cell r="BG769">
            <v>93436</v>
          </cell>
          <cell r="BH769">
            <v>93436</v>
          </cell>
          <cell r="BI769">
            <v>0</v>
          </cell>
          <cell r="BK769">
            <v>93436</v>
          </cell>
          <cell r="BL769">
            <v>93436</v>
          </cell>
          <cell r="BM769">
            <v>93436</v>
          </cell>
          <cell r="BN769">
            <v>93436</v>
          </cell>
        </row>
        <row r="770">
          <cell r="BF770">
            <v>513240</v>
          </cell>
          <cell r="BG770">
            <v>513240</v>
          </cell>
          <cell r="BH770">
            <v>513240</v>
          </cell>
          <cell r="BI770">
            <v>0</v>
          </cell>
          <cell r="BK770">
            <v>513240</v>
          </cell>
          <cell r="BL770">
            <v>513240</v>
          </cell>
          <cell r="BM770">
            <v>513240</v>
          </cell>
          <cell r="BN770">
            <v>513240</v>
          </cell>
        </row>
        <row r="771">
          <cell r="BF771">
            <v>266160</v>
          </cell>
          <cell r="BG771">
            <v>266160</v>
          </cell>
          <cell r="BH771">
            <v>266160</v>
          </cell>
          <cell r="BI771">
            <v>0</v>
          </cell>
          <cell r="BK771">
            <v>266160</v>
          </cell>
          <cell r="BL771">
            <v>266160</v>
          </cell>
          <cell r="BM771">
            <v>266160</v>
          </cell>
          <cell r="BN771">
            <v>266160</v>
          </cell>
        </row>
        <row r="772">
          <cell r="BF772">
            <v>266811</v>
          </cell>
          <cell r="BG772">
            <v>266811</v>
          </cell>
          <cell r="BH772">
            <v>266811</v>
          </cell>
          <cell r="BI772">
            <v>0</v>
          </cell>
          <cell r="BK772">
            <v>266811</v>
          </cell>
          <cell r="BL772">
            <v>266811</v>
          </cell>
          <cell r="BM772">
            <v>266811</v>
          </cell>
          <cell r="BN772">
            <v>266811</v>
          </cell>
        </row>
        <row r="773">
          <cell r="BF773">
            <v>237600</v>
          </cell>
          <cell r="BG773">
            <v>237600</v>
          </cell>
          <cell r="BH773">
            <v>237600</v>
          </cell>
          <cell r="BI773">
            <v>0</v>
          </cell>
          <cell r="BK773">
            <v>237600</v>
          </cell>
          <cell r="BL773">
            <v>237600</v>
          </cell>
          <cell r="BM773">
            <v>237600</v>
          </cell>
          <cell r="BN773">
            <v>237600</v>
          </cell>
        </row>
        <row r="774">
          <cell r="BF774">
            <v>271616</v>
          </cell>
          <cell r="BG774">
            <v>271616</v>
          </cell>
          <cell r="BH774">
            <v>271616</v>
          </cell>
          <cell r="BI774">
            <v>0</v>
          </cell>
          <cell r="BK774">
            <v>271616</v>
          </cell>
          <cell r="BL774">
            <v>271616</v>
          </cell>
          <cell r="BM774">
            <v>271616</v>
          </cell>
          <cell r="BN774">
            <v>271616</v>
          </cell>
        </row>
        <row r="775">
          <cell r="BF775">
            <v>104880</v>
          </cell>
          <cell r="BG775">
            <v>104880</v>
          </cell>
          <cell r="BH775">
            <v>104880</v>
          </cell>
          <cell r="BI775">
            <v>0</v>
          </cell>
          <cell r="BK775">
            <v>104880</v>
          </cell>
          <cell r="BL775">
            <v>104880</v>
          </cell>
          <cell r="BM775">
            <v>104880</v>
          </cell>
          <cell r="BN775">
            <v>104880</v>
          </cell>
        </row>
        <row r="776">
          <cell r="BF776">
            <v>104880</v>
          </cell>
          <cell r="BG776">
            <v>104880</v>
          </cell>
          <cell r="BH776">
            <v>104880</v>
          </cell>
          <cell r="BI776">
            <v>0</v>
          </cell>
          <cell r="BK776">
            <v>104880</v>
          </cell>
          <cell r="BL776">
            <v>104880</v>
          </cell>
          <cell r="BM776">
            <v>104880</v>
          </cell>
          <cell r="BN776">
            <v>104880</v>
          </cell>
        </row>
        <row r="777">
          <cell r="BF777">
            <v>46324</v>
          </cell>
          <cell r="BG777">
            <v>46324</v>
          </cell>
          <cell r="BH777">
            <v>46324</v>
          </cell>
          <cell r="BI777">
            <v>0</v>
          </cell>
          <cell r="BK777">
            <v>46324</v>
          </cell>
          <cell r="BL777">
            <v>46324</v>
          </cell>
          <cell r="BM777">
            <v>46324</v>
          </cell>
          <cell r="BN777">
            <v>46324</v>
          </cell>
        </row>
        <row r="778">
          <cell r="BF778">
            <v>80256</v>
          </cell>
          <cell r="BG778">
            <v>80256</v>
          </cell>
          <cell r="BH778">
            <v>80256</v>
          </cell>
          <cell r="BI778">
            <v>0</v>
          </cell>
          <cell r="BK778">
            <v>80256</v>
          </cell>
          <cell r="BL778">
            <v>80256</v>
          </cell>
          <cell r="BM778">
            <v>80256</v>
          </cell>
          <cell r="BN778">
            <v>80256</v>
          </cell>
        </row>
        <row r="779">
          <cell r="BF779">
            <v>62130</v>
          </cell>
          <cell r="BG779">
            <v>62130</v>
          </cell>
          <cell r="BH779">
            <v>62130</v>
          </cell>
          <cell r="BI779">
            <v>0</v>
          </cell>
          <cell r="BK779">
            <v>62130</v>
          </cell>
          <cell r="BL779">
            <v>62130</v>
          </cell>
          <cell r="BM779">
            <v>62130</v>
          </cell>
          <cell r="BN779">
            <v>62130</v>
          </cell>
        </row>
        <row r="780">
          <cell r="BF780">
            <v>49460</v>
          </cell>
          <cell r="BG780">
            <v>49460</v>
          </cell>
          <cell r="BH780">
            <v>49460</v>
          </cell>
          <cell r="BI780">
            <v>0</v>
          </cell>
          <cell r="BK780">
            <v>49460</v>
          </cell>
          <cell r="BL780">
            <v>49460</v>
          </cell>
          <cell r="BM780">
            <v>49460</v>
          </cell>
          <cell r="BN780">
            <v>49460</v>
          </cell>
        </row>
        <row r="781">
          <cell r="BF781">
            <v>195100</v>
          </cell>
          <cell r="BG781">
            <v>195100</v>
          </cell>
          <cell r="BH781">
            <v>195100</v>
          </cell>
          <cell r="BI781">
            <v>0</v>
          </cell>
          <cell r="BK781">
            <v>195100</v>
          </cell>
          <cell r="BL781">
            <v>195100</v>
          </cell>
          <cell r="BM781">
            <v>195100</v>
          </cell>
          <cell r="BN781">
            <v>195100</v>
          </cell>
        </row>
        <row r="782">
          <cell r="BF782">
            <v>21176</v>
          </cell>
          <cell r="BG782">
            <v>21176</v>
          </cell>
          <cell r="BH782">
            <v>21176</v>
          </cell>
          <cell r="BI782">
            <v>0</v>
          </cell>
          <cell r="BK782">
            <v>21176</v>
          </cell>
          <cell r="BL782">
            <v>21176</v>
          </cell>
          <cell r="BM782">
            <v>21176</v>
          </cell>
          <cell r="BN782">
            <v>21176</v>
          </cell>
        </row>
        <row r="783">
          <cell r="BF783">
            <v>85999</v>
          </cell>
          <cell r="BG783">
            <v>85999</v>
          </cell>
          <cell r="BH783">
            <v>85999</v>
          </cell>
          <cell r="BI783">
            <v>0</v>
          </cell>
          <cell r="BK783">
            <v>85999</v>
          </cell>
          <cell r="BL783">
            <v>85999</v>
          </cell>
          <cell r="BM783">
            <v>85999</v>
          </cell>
          <cell r="BN783">
            <v>85999</v>
          </cell>
        </row>
        <row r="784">
          <cell r="BF784">
            <v>776515</v>
          </cell>
          <cell r="BG784">
            <v>776515</v>
          </cell>
          <cell r="BH784">
            <v>776515</v>
          </cell>
          <cell r="BI784">
            <v>0</v>
          </cell>
          <cell r="BK784">
            <v>776515</v>
          </cell>
          <cell r="BL784">
            <v>776515</v>
          </cell>
          <cell r="BM784">
            <v>776515</v>
          </cell>
          <cell r="BN784">
            <v>776515</v>
          </cell>
        </row>
        <row r="785">
          <cell r="BF785">
            <v>258950</v>
          </cell>
          <cell r="BG785">
            <v>258950</v>
          </cell>
          <cell r="BH785">
            <v>258950</v>
          </cell>
          <cell r="BI785">
            <v>0</v>
          </cell>
          <cell r="BK785">
            <v>258950</v>
          </cell>
          <cell r="BL785">
            <v>258950</v>
          </cell>
          <cell r="BM785">
            <v>258950</v>
          </cell>
          <cell r="BN785">
            <v>258950</v>
          </cell>
        </row>
        <row r="786">
          <cell r="BF786">
            <v>579575</v>
          </cell>
          <cell r="BG786">
            <v>579575</v>
          </cell>
          <cell r="BH786">
            <v>579575</v>
          </cell>
          <cell r="BI786">
            <v>0</v>
          </cell>
          <cell r="BK786">
            <v>579575</v>
          </cell>
          <cell r="BL786">
            <v>579575</v>
          </cell>
          <cell r="BM786">
            <v>579575</v>
          </cell>
          <cell r="BN786">
            <v>579575</v>
          </cell>
        </row>
        <row r="787">
          <cell r="BF787">
            <v>651909</v>
          </cell>
          <cell r="BG787">
            <v>651909</v>
          </cell>
          <cell r="BH787">
            <v>651909</v>
          </cell>
          <cell r="BI787">
            <v>0</v>
          </cell>
          <cell r="BK787">
            <v>651909</v>
          </cell>
          <cell r="BL787">
            <v>651909</v>
          </cell>
          <cell r="BM787">
            <v>651909</v>
          </cell>
          <cell r="BN787">
            <v>651909</v>
          </cell>
        </row>
        <row r="788">
          <cell r="BF788">
            <v>201918</v>
          </cell>
          <cell r="BG788">
            <v>201918</v>
          </cell>
          <cell r="BH788">
            <v>201918</v>
          </cell>
          <cell r="BI788">
            <v>0</v>
          </cell>
          <cell r="BK788">
            <v>201918</v>
          </cell>
          <cell r="BL788">
            <v>201918</v>
          </cell>
          <cell r="BM788">
            <v>201918</v>
          </cell>
          <cell r="BN788">
            <v>201918</v>
          </cell>
        </row>
        <row r="789">
          <cell r="BF789">
            <v>66974</v>
          </cell>
          <cell r="BG789">
            <v>66974</v>
          </cell>
          <cell r="BH789">
            <v>66974</v>
          </cell>
          <cell r="BI789">
            <v>0</v>
          </cell>
          <cell r="BK789">
            <v>66974</v>
          </cell>
          <cell r="BL789">
            <v>66974</v>
          </cell>
          <cell r="BM789">
            <v>66974</v>
          </cell>
          <cell r="BN789">
            <v>66974</v>
          </cell>
        </row>
        <row r="790">
          <cell r="BF790">
            <v>67208</v>
          </cell>
          <cell r="BG790">
            <v>67208</v>
          </cell>
          <cell r="BH790">
            <v>67208</v>
          </cell>
          <cell r="BI790">
            <v>0</v>
          </cell>
          <cell r="BK790">
            <v>67208</v>
          </cell>
          <cell r="BL790">
            <v>67208</v>
          </cell>
          <cell r="BM790">
            <v>67208</v>
          </cell>
          <cell r="BN790">
            <v>67208</v>
          </cell>
        </row>
        <row r="791">
          <cell r="BF791">
            <v>154208</v>
          </cell>
          <cell r="BG791">
            <v>154208</v>
          </cell>
          <cell r="BH791">
            <v>154208</v>
          </cell>
          <cell r="BI791">
            <v>0</v>
          </cell>
          <cell r="BK791">
            <v>154208</v>
          </cell>
          <cell r="BL791">
            <v>154208</v>
          </cell>
          <cell r="BM791">
            <v>154208</v>
          </cell>
          <cell r="BN791">
            <v>154208</v>
          </cell>
        </row>
        <row r="792">
          <cell r="BF792">
            <v>102009</v>
          </cell>
          <cell r="BG792">
            <v>102009</v>
          </cell>
          <cell r="BH792">
            <v>102009</v>
          </cell>
          <cell r="BI792">
            <v>0</v>
          </cell>
          <cell r="BK792">
            <v>102009</v>
          </cell>
          <cell r="BL792">
            <v>102009</v>
          </cell>
          <cell r="BM792">
            <v>102009</v>
          </cell>
          <cell r="BN792">
            <v>102009</v>
          </cell>
        </row>
        <row r="793">
          <cell r="BF793">
            <v>92984</v>
          </cell>
          <cell r="BG793">
            <v>92984</v>
          </cell>
          <cell r="BH793">
            <v>92984</v>
          </cell>
          <cell r="BI793">
            <v>0</v>
          </cell>
          <cell r="BK793">
            <v>92984</v>
          </cell>
          <cell r="BL793">
            <v>92984</v>
          </cell>
          <cell r="BM793">
            <v>92984</v>
          </cell>
          <cell r="BN793">
            <v>92984</v>
          </cell>
        </row>
        <row r="794">
          <cell r="BF794">
            <v>102009</v>
          </cell>
          <cell r="BG794">
            <v>102009</v>
          </cell>
          <cell r="BH794">
            <v>102009</v>
          </cell>
          <cell r="BI794">
            <v>0</v>
          </cell>
          <cell r="BK794">
            <v>102009</v>
          </cell>
          <cell r="BL794">
            <v>102009</v>
          </cell>
          <cell r="BM794">
            <v>102009</v>
          </cell>
          <cell r="BN794">
            <v>102009</v>
          </cell>
        </row>
        <row r="795">
          <cell r="BF795">
            <v>41784</v>
          </cell>
          <cell r="BG795">
            <v>41784</v>
          </cell>
          <cell r="BH795">
            <v>41784</v>
          </cell>
          <cell r="BI795">
            <v>0</v>
          </cell>
          <cell r="BK795">
            <v>41784</v>
          </cell>
          <cell r="BL795">
            <v>41784</v>
          </cell>
          <cell r="BM795">
            <v>41784</v>
          </cell>
          <cell r="BN795">
            <v>41784</v>
          </cell>
        </row>
        <row r="796">
          <cell r="BF796">
            <v>42004</v>
          </cell>
          <cell r="BG796">
            <v>42004</v>
          </cell>
          <cell r="BH796">
            <v>42004</v>
          </cell>
          <cell r="BI796">
            <v>0</v>
          </cell>
          <cell r="BK796">
            <v>42004</v>
          </cell>
          <cell r="BL796">
            <v>42004</v>
          </cell>
          <cell r="BM796">
            <v>42004</v>
          </cell>
          <cell r="BN796">
            <v>42004</v>
          </cell>
        </row>
        <row r="797">
          <cell r="BF797">
            <v>47000</v>
          </cell>
          <cell r="BG797">
            <v>47000</v>
          </cell>
          <cell r="BH797">
            <v>47000</v>
          </cell>
          <cell r="BI797">
            <v>0</v>
          </cell>
          <cell r="BK797">
            <v>47000</v>
          </cell>
          <cell r="BL797">
            <v>47000</v>
          </cell>
          <cell r="BM797">
            <v>47000</v>
          </cell>
          <cell r="BN797">
            <v>47000</v>
          </cell>
        </row>
        <row r="798">
          <cell r="BF798">
            <v>47000</v>
          </cell>
          <cell r="BG798">
            <v>47000</v>
          </cell>
          <cell r="BH798">
            <v>47000</v>
          </cell>
          <cell r="BI798">
            <v>0</v>
          </cell>
          <cell r="BK798">
            <v>47000</v>
          </cell>
          <cell r="BL798">
            <v>47000</v>
          </cell>
          <cell r="BM798">
            <v>47000</v>
          </cell>
          <cell r="BN798">
            <v>47000</v>
          </cell>
        </row>
        <row r="799">
          <cell r="BF799">
            <v>42863</v>
          </cell>
          <cell r="BG799">
            <v>42863</v>
          </cell>
          <cell r="BH799">
            <v>42863</v>
          </cell>
          <cell r="BI799">
            <v>0</v>
          </cell>
          <cell r="BK799">
            <v>42863</v>
          </cell>
          <cell r="BL799">
            <v>42863</v>
          </cell>
          <cell r="BM799">
            <v>42863</v>
          </cell>
          <cell r="BN799">
            <v>42863</v>
          </cell>
        </row>
        <row r="800">
          <cell r="BF800">
            <v>66000</v>
          </cell>
          <cell r="BG800">
            <v>66000</v>
          </cell>
          <cell r="BH800">
            <v>66000</v>
          </cell>
          <cell r="BI800">
            <v>0</v>
          </cell>
          <cell r="BK800">
            <v>66000</v>
          </cell>
          <cell r="BL800">
            <v>66000</v>
          </cell>
          <cell r="BM800">
            <v>66000</v>
          </cell>
          <cell r="BN800">
            <v>66000</v>
          </cell>
        </row>
        <row r="801">
          <cell r="BF801">
            <v>57600</v>
          </cell>
          <cell r="BG801">
            <v>57600</v>
          </cell>
          <cell r="BH801">
            <v>57600</v>
          </cell>
          <cell r="BI801">
            <v>0</v>
          </cell>
          <cell r="BK801">
            <v>57600</v>
          </cell>
          <cell r="BL801">
            <v>57600</v>
          </cell>
          <cell r="BM801">
            <v>57600</v>
          </cell>
          <cell r="BN801">
            <v>57600</v>
          </cell>
        </row>
        <row r="802">
          <cell r="BF802">
            <v>65000</v>
          </cell>
          <cell r="BG802">
            <v>65000</v>
          </cell>
          <cell r="BH802">
            <v>65000</v>
          </cell>
          <cell r="BI802">
            <v>0</v>
          </cell>
          <cell r="BK802">
            <v>65000</v>
          </cell>
          <cell r="BL802">
            <v>65000</v>
          </cell>
          <cell r="BM802">
            <v>65000</v>
          </cell>
          <cell r="BN802">
            <v>65000</v>
          </cell>
        </row>
        <row r="803">
          <cell r="BF803">
            <v>80640</v>
          </cell>
          <cell r="BG803">
            <v>80640</v>
          </cell>
          <cell r="BH803">
            <v>80640</v>
          </cell>
          <cell r="BI803">
            <v>0</v>
          </cell>
          <cell r="BK803">
            <v>80640</v>
          </cell>
          <cell r="BL803">
            <v>80640</v>
          </cell>
          <cell r="BM803">
            <v>80640</v>
          </cell>
          <cell r="BN803">
            <v>80640</v>
          </cell>
        </row>
        <row r="804">
          <cell r="BF804">
            <v>78000</v>
          </cell>
          <cell r="BG804">
            <v>78000</v>
          </cell>
          <cell r="BH804">
            <v>78000</v>
          </cell>
          <cell r="BI804">
            <v>0</v>
          </cell>
          <cell r="BK804">
            <v>78000</v>
          </cell>
          <cell r="BL804">
            <v>78000</v>
          </cell>
          <cell r="BM804">
            <v>78000</v>
          </cell>
          <cell r="BN804">
            <v>78000</v>
          </cell>
        </row>
        <row r="805">
          <cell r="BF805">
            <v>37000</v>
          </cell>
          <cell r="BG805">
            <v>37000</v>
          </cell>
          <cell r="BH805">
            <v>37000</v>
          </cell>
          <cell r="BI805">
            <v>0</v>
          </cell>
          <cell r="BK805">
            <v>37000</v>
          </cell>
          <cell r="BL805">
            <v>37000</v>
          </cell>
          <cell r="BM805">
            <v>37000</v>
          </cell>
          <cell r="BN805">
            <v>37000</v>
          </cell>
        </row>
        <row r="806">
          <cell r="BF806">
            <v>92800</v>
          </cell>
          <cell r="BG806">
            <v>92800</v>
          </cell>
          <cell r="BH806">
            <v>92800</v>
          </cell>
          <cell r="BI806">
            <v>0</v>
          </cell>
          <cell r="BK806">
            <v>92800</v>
          </cell>
          <cell r="BL806">
            <v>92800</v>
          </cell>
          <cell r="BM806">
            <v>92800</v>
          </cell>
          <cell r="BN806">
            <v>92800</v>
          </cell>
        </row>
        <row r="807">
          <cell r="BF807">
            <v>21500</v>
          </cell>
          <cell r="BG807">
            <v>21500</v>
          </cell>
          <cell r="BH807">
            <v>21500</v>
          </cell>
          <cell r="BI807">
            <v>0</v>
          </cell>
          <cell r="BK807">
            <v>21500</v>
          </cell>
          <cell r="BL807">
            <v>21500</v>
          </cell>
          <cell r="BM807">
            <v>21500</v>
          </cell>
          <cell r="BN807">
            <v>21500</v>
          </cell>
        </row>
        <row r="808">
          <cell r="BF808">
            <v>101744</v>
          </cell>
          <cell r="BG808">
            <v>101744</v>
          </cell>
          <cell r="BH808">
            <v>101744</v>
          </cell>
          <cell r="BI808">
            <v>0</v>
          </cell>
          <cell r="BK808">
            <v>101744</v>
          </cell>
          <cell r="BL808">
            <v>101744</v>
          </cell>
          <cell r="BM808">
            <v>101744</v>
          </cell>
          <cell r="BN808">
            <v>101744</v>
          </cell>
        </row>
        <row r="809">
          <cell r="BF809">
            <v>26650</v>
          </cell>
          <cell r="BG809">
            <v>26650</v>
          </cell>
          <cell r="BH809">
            <v>26650</v>
          </cell>
          <cell r="BI809">
            <v>0</v>
          </cell>
          <cell r="BK809">
            <v>26650</v>
          </cell>
          <cell r="BL809">
            <v>26650</v>
          </cell>
          <cell r="BM809">
            <v>26650</v>
          </cell>
          <cell r="BN809">
            <v>26650</v>
          </cell>
        </row>
        <row r="810">
          <cell r="BF810">
            <v>64551</v>
          </cell>
          <cell r="BG810">
            <v>64551</v>
          </cell>
          <cell r="BH810">
            <v>64551</v>
          </cell>
          <cell r="BI810">
            <v>0</v>
          </cell>
          <cell r="BK810">
            <v>64551</v>
          </cell>
          <cell r="BL810">
            <v>64551</v>
          </cell>
          <cell r="BM810">
            <v>64551</v>
          </cell>
          <cell r="BN810">
            <v>64551</v>
          </cell>
        </row>
        <row r="811">
          <cell r="BF811">
            <v>64800</v>
          </cell>
          <cell r="BG811">
            <v>64800</v>
          </cell>
          <cell r="BH811">
            <v>64800</v>
          </cell>
          <cell r="BI811">
            <v>0</v>
          </cell>
          <cell r="BK811">
            <v>64800</v>
          </cell>
          <cell r="BL811">
            <v>64800</v>
          </cell>
          <cell r="BM811">
            <v>64800</v>
          </cell>
          <cell r="BN811">
            <v>64800</v>
          </cell>
        </row>
        <row r="812">
          <cell r="BF812">
            <v>46462</v>
          </cell>
          <cell r="BG812">
            <v>46462</v>
          </cell>
          <cell r="BH812">
            <v>46462</v>
          </cell>
          <cell r="BI812">
            <v>0</v>
          </cell>
          <cell r="BK812">
            <v>46462</v>
          </cell>
          <cell r="BL812">
            <v>46462</v>
          </cell>
          <cell r="BM812">
            <v>46462</v>
          </cell>
          <cell r="BN812">
            <v>46462</v>
          </cell>
        </row>
        <row r="813">
          <cell r="BF813">
            <v>56800</v>
          </cell>
          <cell r="BG813">
            <v>56800</v>
          </cell>
          <cell r="BH813">
            <v>56800</v>
          </cell>
          <cell r="BI813">
            <v>0</v>
          </cell>
          <cell r="BK813">
            <v>56800</v>
          </cell>
          <cell r="BL813">
            <v>56800</v>
          </cell>
          <cell r="BM813">
            <v>56800</v>
          </cell>
          <cell r="BN813">
            <v>56800</v>
          </cell>
        </row>
        <row r="814">
          <cell r="BF814">
            <v>64000</v>
          </cell>
          <cell r="BG814">
            <v>64000</v>
          </cell>
          <cell r="BH814">
            <v>64000</v>
          </cell>
          <cell r="BI814">
            <v>0</v>
          </cell>
          <cell r="BK814">
            <v>64000</v>
          </cell>
          <cell r="BL814">
            <v>64000</v>
          </cell>
          <cell r="BM814">
            <v>64000</v>
          </cell>
          <cell r="BN814">
            <v>64000</v>
          </cell>
        </row>
        <row r="815">
          <cell r="BF815">
            <v>31950</v>
          </cell>
          <cell r="BG815">
            <v>31950</v>
          </cell>
          <cell r="BH815">
            <v>31950</v>
          </cell>
          <cell r="BI815">
            <v>0</v>
          </cell>
          <cell r="BK815">
            <v>31950</v>
          </cell>
          <cell r="BL815">
            <v>31950</v>
          </cell>
          <cell r="BM815">
            <v>31950</v>
          </cell>
          <cell r="BN815">
            <v>31950</v>
          </cell>
        </row>
        <row r="816">
          <cell r="BF816">
            <v>36000</v>
          </cell>
          <cell r="BG816">
            <v>36000</v>
          </cell>
          <cell r="BH816">
            <v>36000</v>
          </cell>
          <cell r="BI816">
            <v>0</v>
          </cell>
          <cell r="BK816">
            <v>36000</v>
          </cell>
          <cell r="BL816">
            <v>36000</v>
          </cell>
          <cell r="BM816">
            <v>36000</v>
          </cell>
          <cell r="BN816">
            <v>36000</v>
          </cell>
        </row>
        <row r="817">
          <cell r="BF817">
            <v>79200</v>
          </cell>
          <cell r="BG817">
            <v>79200</v>
          </cell>
          <cell r="BH817">
            <v>79200</v>
          </cell>
          <cell r="BI817">
            <v>0</v>
          </cell>
          <cell r="BK817">
            <v>79200</v>
          </cell>
          <cell r="BL817">
            <v>79200</v>
          </cell>
          <cell r="BM817">
            <v>79200</v>
          </cell>
          <cell r="BN817">
            <v>79200</v>
          </cell>
        </row>
        <row r="818">
          <cell r="BF818">
            <v>139429</v>
          </cell>
          <cell r="BG818">
            <v>139429</v>
          </cell>
          <cell r="BH818">
            <v>139429</v>
          </cell>
          <cell r="BI818">
            <v>0</v>
          </cell>
          <cell r="BK818">
            <v>139429</v>
          </cell>
          <cell r="BL818">
            <v>139429</v>
          </cell>
          <cell r="BM818">
            <v>139429</v>
          </cell>
          <cell r="BN818">
            <v>139429</v>
          </cell>
        </row>
        <row r="819">
          <cell r="BF819">
            <v>90058</v>
          </cell>
          <cell r="BG819">
            <v>90058</v>
          </cell>
          <cell r="BH819">
            <v>90058</v>
          </cell>
          <cell r="BI819">
            <v>0</v>
          </cell>
          <cell r="BK819">
            <v>90058</v>
          </cell>
          <cell r="BL819">
            <v>90058</v>
          </cell>
          <cell r="BM819">
            <v>90058</v>
          </cell>
          <cell r="BN819">
            <v>90058</v>
          </cell>
        </row>
        <row r="820">
          <cell r="BF820">
            <v>40000</v>
          </cell>
          <cell r="BG820">
            <v>40000</v>
          </cell>
          <cell r="BH820">
            <v>40000</v>
          </cell>
          <cell r="BI820">
            <v>0</v>
          </cell>
          <cell r="BK820">
            <v>40000</v>
          </cell>
          <cell r="BL820">
            <v>40000</v>
          </cell>
          <cell r="BM820">
            <v>40000</v>
          </cell>
          <cell r="BN820">
            <v>40000</v>
          </cell>
        </row>
        <row r="821">
          <cell r="BF821">
            <v>73570</v>
          </cell>
          <cell r="BG821">
            <v>73570</v>
          </cell>
          <cell r="BH821">
            <v>73570</v>
          </cell>
          <cell r="BI821">
            <v>0</v>
          </cell>
          <cell r="BK821">
            <v>73570</v>
          </cell>
          <cell r="BL821">
            <v>73570</v>
          </cell>
          <cell r="BM821">
            <v>73570</v>
          </cell>
          <cell r="BN821">
            <v>73570</v>
          </cell>
        </row>
        <row r="822">
          <cell r="BF822">
            <v>43500</v>
          </cell>
          <cell r="BG822">
            <v>43500</v>
          </cell>
          <cell r="BH822">
            <v>43500</v>
          </cell>
          <cell r="BI822">
            <v>0</v>
          </cell>
          <cell r="BK822">
            <v>43500</v>
          </cell>
          <cell r="BL822">
            <v>43500</v>
          </cell>
          <cell r="BM822">
            <v>43500</v>
          </cell>
          <cell r="BN822">
            <v>43500</v>
          </cell>
        </row>
        <row r="823">
          <cell r="BF823">
            <v>31920</v>
          </cell>
          <cell r="BG823">
            <v>31920</v>
          </cell>
          <cell r="BH823">
            <v>31920</v>
          </cell>
          <cell r="BI823">
            <v>0</v>
          </cell>
          <cell r="BK823">
            <v>31920</v>
          </cell>
          <cell r="BL823">
            <v>31920</v>
          </cell>
          <cell r="BM823">
            <v>31920</v>
          </cell>
          <cell r="BN823">
            <v>31920</v>
          </cell>
        </row>
        <row r="824">
          <cell r="BF824">
            <v>247018</v>
          </cell>
          <cell r="BG824">
            <v>247018</v>
          </cell>
          <cell r="BH824">
            <v>247018</v>
          </cell>
          <cell r="BI824">
            <v>0</v>
          </cell>
          <cell r="BK824">
            <v>247018</v>
          </cell>
          <cell r="BL824">
            <v>247018</v>
          </cell>
          <cell r="BM824">
            <v>247018</v>
          </cell>
          <cell r="BN824">
            <v>247018</v>
          </cell>
        </row>
        <row r="825">
          <cell r="BF825">
            <v>292310</v>
          </cell>
          <cell r="BG825">
            <v>292310</v>
          </cell>
          <cell r="BH825">
            <v>292310</v>
          </cell>
          <cell r="BI825">
            <v>0</v>
          </cell>
          <cell r="BK825">
            <v>292310</v>
          </cell>
          <cell r="BL825">
            <v>292310</v>
          </cell>
          <cell r="BM825">
            <v>292310</v>
          </cell>
          <cell r="BN825">
            <v>292310</v>
          </cell>
        </row>
        <row r="826"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</row>
        <row r="827">
          <cell r="BF827">
            <v>867140</v>
          </cell>
          <cell r="BG827">
            <v>867140</v>
          </cell>
          <cell r="BH827">
            <v>867140</v>
          </cell>
          <cell r="BI827">
            <v>0</v>
          </cell>
          <cell r="BK827">
            <v>867140</v>
          </cell>
          <cell r="BL827">
            <v>867140</v>
          </cell>
          <cell r="BM827">
            <v>867140</v>
          </cell>
          <cell r="BN827">
            <v>867140</v>
          </cell>
        </row>
        <row r="828">
          <cell r="BF828">
            <v>157252</v>
          </cell>
          <cell r="BG828">
            <v>157252</v>
          </cell>
          <cell r="BH828">
            <v>157252</v>
          </cell>
          <cell r="BI828">
            <v>0</v>
          </cell>
          <cell r="BK828">
            <v>157252</v>
          </cell>
          <cell r="BL828">
            <v>157252</v>
          </cell>
          <cell r="BM828">
            <v>157252</v>
          </cell>
          <cell r="BN828">
            <v>157252</v>
          </cell>
        </row>
        <row r="829">
          <cell r="BF829">
            <v>16000</v>
          </cell>
          <cell r="BG829">
            <v>16000</v>
          </cell>
          <cell r="BH829">
            <v>16000</v>
          </cell>
          <cell r="BI829">
            <v>0</v>
          </cell>
          <cell r="BK829">
            <v>16000</v>
          </cell>
          <cell r="BL829">
            <v>16000</v>
          </cell>
          <cell r="BM829">
            <v>16000</v>
          </cell>
          <cell r="BN829">
            <v>16000</v>
          </cell>
        </row>
        <row r="830">
          <cell r="BF830">
            <v>129600</v>
          </cell>
          <cell r="BG830">
            <v>129600</v>
          </cell>
          <cell r="BH830">
            <v>129600</v>
          </cell>
          <cell r="BI830">
            <v>0</v>
          </cell>
          <cell r="BK830">
            <v>129600</v>
          </cell>
          <cell r="BL830">
            <v>129600</v>
          </cell>
          <cell r="BM830">
            <v>129600</v>
          </cell>
          <cell r="BN830">
            <v>129600</v>
          </cell>
        </row>
        <row r="831">
          <cell r="BF831">
            <v>309208</v>
          </cell>
          <cell r="BG831">
            <v>309208</v>
          </cell>
          <cell r="BH831">
            <v>309208</v>
          </cell>
          <cell r="BI831">
            <v>0</v>
          </cell>
          <cell r="BK831">
            <v>309208</v>
          </cell>
          <cell r="BL831">
            <v>309208</v>
          </cell>
          <cell r="BM831">
            <v>309208</v>
          </cell>
          <cell r="BN831">
            <v>309208</v>
          </cell>
        </row>
        <row r="832">
          <cell r="BF832">
            <v>112000</v>
          </cell>
          <cell r="BG832">
            <v>112000</v>
          </cell>
          <cell r="BH832">
            <v>112000</v>
          </cell>
          <cell r="BI832">
            <v>0</v>
          </cell>
          <cell r="BK832">
            <v>112000</v>
          </cell>
          <cell r="BL832">
            <v>112000</v>
          </cell>
          <cell r="BM832">
            <v>112000</v>
          </cell>
          <cell r="BN832">
            <v>112000</v>
          </cell>
        </row>
        <row r="833">
          <cell r="BF833">
            <v>127600</v>
          </cell>
          <cell r="BG833">
            <v>127600</v>
          </cell>
          <cell r="BH833">
            <v>127600</v>
          </cell>
          <cell r="BI833">
            <v>0</v>
          </cell>
          <cell r="BK833">
            <v>127600</v>
          </cell>
          <cell r="BL833">
            <v>127600</v>
          </cell>
          <cell r="BM833">
            <v>127600</v>
          </cell>
          <cell r="BN833">
            <v>127600</v>
          </cell>
        </row>
        <row r="834">
          <cell r="BF834">
            <v>65400</v>
          </cell>
          <cell r="BG834">
            <v>65400</v>
          </cell>
          <cell r="BH834">
            <v>65400</v>
          </cell>
          <cell r="BI834">
            <v>0</v>
          </cell>
          <cell r="BK834">
            <v>65400</v>
          </cell>
          <cell r="BL834">
            <v>65400</v>
          </cell>
          <cell r="BM834">
            <v>65400</v>
          </cell>
          <cell r="BN834">
            <v>65400</v>
          </cell>
        </row>
        <row r="835">
          <cell r="BF835">
            <v>259656</v>
          </cell>
          <cell r="BG835">
            <v>259656</v>
          </cell>
          <cell r="BH835">
            <v>259656</v>
          </cell>
          <cell r="BI835">
            <v>0</v>
          </cell>
          <cell r="BK835">
            <v>259656</v>
          </cell>
          <cell r="BL835">
            <v>259656</v>
          </cell>
          <cell r="BM835">
            <v>259656</v>
          </cell>
          <cell r="BN835">
            <v>259656</v>
          </cell>
        </row>
        <row r="836">
          <cell r="BF836">
            <v>176000</v>
          </cell>
          <cell r="BG836">
            <v>176000</v>
          </cell>
          <cell r="BH836">
            <v>176000</v>
          </cell>
          <cell r="BI836">
            <v>0</v>
          </cell>
          <cell r="BK836">
            <v>176000</v>
          </cell>
          <cell r="BL836">
            <v>176000</v>
          </cell>
          <cell r="BM836">
            <v>176000</v>
          </cell>
          <cell r="BN836">
            <v>176000</v>
          </cell>
        </row>
        <row r="837">
          <cell r="BF837">
            <v>155200</v>
          </cell>
          <cell r="BG837">
            <v>155200</v>
          </cell>
          <cell r="BH837">
            <v>155200</v>
          </cell>
          <cell r="BI837">
            <v>0</v>
          </cell>
          <cell r="BK837">
            <v>155200</v>
          </cell>
          <cell r="BL837">
            <v>155200</v>
          </cell>
          <cell r="BM837">
            <v>155200</v>
          </cell>
          <cell r="BN837">
            <v>155200</v>
          </cell>
        </row>
        <row r="838">
          <cell r="BF838">
            <v>101190</v>
          </cell>
          <cell r="BG838">
            <v>101190</v>
          </cell>
          <cell r="BH838">
            <v>101190</v>
          </cell>
          <cell r="BI838">
            <v>0</v>
          </cell>
          <cell r="BK838">
            <v>101190</v>
          </cell>
          <cell r="BL838">
            <v>101190</v>
          </cell>
          <cell r="BM838">
            <v>101190</v>
          </cell>
          <cell r="BN838">
            <v>101190</v>
          </cell>
        </row>
        <row r="839">
          <cell r="BF839">
            <v>202418</v>
          </cell>
          <cell r="BG839">
            <v>202418</v>
          </cell>
          <cell r="BH839">
            <v>202418</v>
          </cell>
          <cell r="BI839">
            <v>0</v>
          </cell>
          <cell r="BK839">
            <v>202418</v>
          </cell>
          <cell r="BL839">
            <v>202418</v>
          </cell>
          <cell r="BM839">
            <v>202418</v>
          </cell>
          <cell r="BN839">
            <v>202418</v>
          </cell>
        </row>
        <row r="840">
          <cell r="BF840">
            <v>201933</v>
          </cell>
          <cell r="BG840">
            <v>201933</v>
          </cell>
          <cell r="BH840">
            <v>201933</v>
          </cell>
          <cell r="BI840">
            <v>0</v>
          </cell>
          <cell r="BK840">
            <v>201933</v>
          </cell>
          <cell r="BL840">
            <v>201933</v>
          </cell>
          <cell r="BM840">
            <v>201933</v>
          </cell>
          <cell r="BN840">
            <v>201933</v>
          </cell>
        </row>
        <row r="841">
          <cell r="BF841">
            <v>34000</v>
          </cell>
          <cell r="BG841">
            <v>34000</v>
          </cell>
          <cell r="BH841">
            <v>34000</v>
          </cell>
          <cell r="BI841">
            <v>0</v>
          </cell>
          <cell r="BK841">
            <v>34000</v>
          </cell>
          <cell r="BL841">
            <v>34000</v>
          </cell>
          <cell r="BM841">
            <v>34000</v>
          </cell>
          <cell r="BN841">
            <v>34000</v>
          </cell>
        </row>
        <row r="842">
          <cell r="BF842">
            <v>34000</v>
          </cell>
          <cell r="BG842">
            <v>34000</v>
          </cell>
          <cell r="BH842">
            <v>34000</v>
          </cell>
          <cell r="BI842">
            <v>0</v>
          </cell>
          <cell r="BK842">
            <v>34000</v>
          </cell>
          <cell r="BL842">
            <v>34000</v>
          </cell>
          <cell r="BM842">
            <v>34000</v>
          </cell>
          <cell r="BN842">
            <v>34000</v>
          </cell>
        </row>
        <row r="843">
          <cell r="BF843">
            <v>34000</v>
          </cell>
          <cell r="BG843">
            <v>34000</v>
          </cell>
          <cell r="BH843">
            <v>34000</v>
          </cell>
          <cell r="BI843">
            <v>0</v>
          </cell>
          <cell r="BK843">
            <v>34000</v>
          </cell>
          <cell r="BL843">
            <v>34000</v>
          </cell>
          <cell r="BM843">
            <v>34000</v>
          </cell>
          <cell r="BN843">
            <v>34000</v>
          </cell>
        </row>
        <row r="844">
          <cell r="BF844">
            <v>59803</v>
          </cell>
          <cell r="BG844">
            <v>59803</v>
          </cell>
          <cell r="BH844">
            <v>59803</v>
          </cell>
          <cell r="BI844">
            <v>0</v>
          </cell>
          <cell r="BK844">
            <v>59803</v>
          </cell>
          <cell r="BL844">
            <v>59803</v>
          </cell>
          <cell r="BM844">
            <v>59803</v>
          </cell>
          <cell r="BN844">
            <v>59803</v>
          </cell>
        </row>
        <row r="845">
          <cell r="BF845">
            <v>88591</v>
          </cell>
          <cell r="BG845">
            <v>88591</v>
          </cell>
          <cell r="BH845">
            <v>88591</v>
          </cell>
          <cell r="BI845">
            <v>0</v>
          </cell>
          <cell r="BK845">
            <v>88591</v>
          </cell>
          <cell r="BL845">
            <v>88591</v>
          </cell>
          <cell r="BM845">
            <v>88591</v>
          </cell>
          <cell r="BN845">
            <v>88591</v>
          </cell>
        </row>
        <row r="846">
          <cell r="BF846">
            <v>94400</v>
          </cell>
          <cell r="BG846">
            <v>94400</v>
          </cell>
          <cell r="BH846">
            <v>94400</v>
          </cell>
          <cell r="BI846">
            <v>0</v>
          </cell>
          <cell r="BK846">
            <v>94400</v>
          </cell>
          <cell r="BL846">
            <v>94400</v>
          </cell>
          <cell r="BM846">
            <v>94400</v>
          </cell>
          <cell r="BN846">
            <v>94400</v>
          </cell>
        </row>
        <row r="847">
          <cell r="BF847">
            <v>96000</v>
          </cell>
          <cell r="BG847">
            <v>96000</v>
          </cell>
          <cell r="BH847">
            <v>96000</v>
          </cell>
          <cell r="BI847">
            <v>0</v>
          </cell>
          <cell r="BK847">
            <v>96000</v>
          </cell>
          <cell r="BL847">
            <v>96000</v>
          </cell>
          <cell r="BM847">
            <v>96000</v>
          </cell>
          <cell r="BN847">
            <v>96000</v>
          </cell>
        </row>
        <row r="848">
          <cell r="BF848">
            <v>84800</v>
          </cell>
          <cell r="BG848">
            <v>84800</v>
          </cell>
          <cell r="BH848">
            <v>84800</v>
          </cell>
          <cell r="BI848">
            <v>0</v>
          </cell>
          <cell r="BK848">
            <v>84800</v>
          </cell>
          <cell r="BL848">
            <v>84800</v>
          </cell>
          <cell r="BM848">
            <v>84800</v>
          </cell>
          <cell r="BN848">
            <v>84800</v>
          </cell>
        </row>
        <row r="849">
          <cell r="BF849">
            <v>88000</v>
          </cell>
          <cell r="BG849">
            <v>88000</v>
          </cell>
          <cell r="BH849">
            <v>88000</v>
          </cell>
          <cell r="BI849">
            <v>0</v>
          </cell>
          <cell r="BK849">
            <v>88000</v>
          </cell>
          <cell r="BL849">
            <v>88000</v>
          </cell>
          <cell r="BM849">
            <v>88000</v>
          </cell>
          <cell r="BN849">
            <v>88000</v>
          </cell>
        </row>
        <row r="850">
          <cell r="BF850">
            <v>193200</v>
          </cell>
          <cell r="BG850">
            <v>193200</v>
          </cell>
          <cell r="BH850">
            <v>193200</v>
          </cell>
          <cell r="BI850">
            <v>0</v>
          </cell>
          <cell r="BK850">
            <v>193200</v>
          </cell>
          <cell r="BL850">
            <v>193200</v>
          </cell>
          <cell r="BM850">
            <v>193200</v>
          </cell>
          <cell r="BN850">
            <v>193200</v>
          </cell>
        </row>
        <row r="851">
          <cell r="BF851">
            <v>100000</v>
          </cell>
          <cell r="BG851">
            <v>100000</v>
          </cell>
          <cell r="BH851">
            <v>100000</v>
          </cell>
          <cell r="BI851">
            <v>0</v>
          </cell>
          <cell r="BK851">
            <v>100000</v>
          </cell>
          <cell r="BL851">
            <v>100000</v>
          </cell>
          <cell r="BM851">
            <v>100000</v>
          </cell>
          <cell r="BN851">
            <v>100000</v>
          </cell>
        </row>
        <row r="852">
          <cell r="BF852">
            <v>100000</v>
          </cell>
          <cell r="BG852">
            <v>100000</v>
          </cell>
          <cell r="BH852">
            <v>100000</v>
          </cell>
          <cell r="BI852">
            <v>0</v>
          </cell>
          <cell r="BK852">
            <v>100000</v>
          </cell>
          <cell r="BL852">
            <v>100000</v>
          </cell>
          <cell r="BM852">
            <v>100000</v>
          </cell>
          <cell r="BN852">
            <v>100000</v>
          </cell>
        </row>
        <row r="853">
          <cell r="BF853">
            <v>288948</v>
          </cell>
          <cell r="BG853">
            <v>288948</v>
          </cell>
          <cell r="BH853">
            <v>288948</v>
          </cell>
          <cell r="BI853">
            <v>0</v>
          </cell>
          <cell r="BK853">
            <v>288948</v>
          </cell>
          <cell r="BL853">
            <v>288948</v>
          </cell>
          <cell r="BM853">
            <v>288948</v>
          </cell>
          <cell r="BN853">
            <v>288948</v>
          </cell>
        </row>
        <row r="854">
          <cell r="BF854">
            <v>300000</v>
          </cell>
          <cell r="BG854">
            <v>300000</v>
          </cell>
          <cell r="BH854">
            <v>300000</v>
          </cell>
          <cell r="BI854">
            <v>0</v>
          </cell>
          <cell r="BK854">
            <v>300000</v>
          </cell>
          <cell r="BL854">
            <v>300000</v>
          </cell>
          <cell r="BM854">
            <v>300000</v>
          </cell>
          <cell r="BN854">
            <v>300000</v>
          </cell>
        </row>
        <row r="855">
          <cell r="BF855">
            <v>108210</v>
          </cell>
          <cell r="BG855">
            <v>108210</v>
          </cell>
          <cell r="BH855">
            <v>108210</v>
          </cell>
          <cell r="BI855">
            <v>0</v>
          </cell>
          <cell r="BK855">
            <v>108210</v>
          </cell>
          <cell r="BL855">
            <v>108210</v>
          </cell>
          <cell r="BM855">
            <v>108210</v>
          </cell>
          <cell r="BN855">
            <v>108210</v>
          </cell>
        </row>
        <row r="856">
          <cell r="BF856">
            <v>84567</v>
          </cell>
          <cell r="BG856">
            <v>84567</v>
          </cell>
          <cell r="BH856">
            <v>84567</v>
          </cell>
          <cell r="BI856">
            <v>0</v>
          </cell>
          <cell r="BK856">
            <v>84567</v>
          </cell>
          <cell r="BL856">
            <v>84567</v>
          </cell>
          <cell r="BM856">
            <v>84567</v>
          </cell>
          <cell r="BN856">
            <v>84567</v>
          </cell>
        </row>
        <row r="857">
          <cell r="BF857">
            <v>174741</v>
          </cell>
          <cell r="BG857">
            <v>174741</v>
          </cell>
          <cell r="BH857">
            <v>174741</v>
          </cell>
          <cell r="BI857">
            <v>0</v>
          </cell>
          <cell r="BK857">
            <v>174741</v>
          </cell>
          <cell r="BL857">
            <v>174741</v>
          </cell>
          <cell r="BM857">
            <v>174741</v>
          </cell>
          <cell r="BN857">
            <v>174741</v>
          </cell>
        </row>
        <row r="858">
          <cell r="BF858">
            <v>162000</v>
          </cell>
          <cell r="BG858">
            <v>162000</v>
          </cell>
          <cell r="BH858">
            <v>162000</v>
          </cell>
          <cell r="BI858">
            <v>0</v>
          </cell>
          <cell r="BK858">
            <v>162000</v>
          </cell>
          <cell r="BL858">
            <v>162000</v>
          </cell>
          <cell r="BM858">
            <v>162000</v>
          </cell>
          <cell r="BN858">
            <v>162000</v>
          </cell>
        </row>
        <row r="859">
          <cell r="BF859">
            <v>125889</v>
          </cell>
          <cell r="BG859">
            <v>125889</v>
          </cell>
          <cell r="BH859">
            <v>125889</v>
          </cell>
          <cell r="BI859">
            <v>0</v>
          </cell>
          <cell r="BK859">
            <v>125889</v>
          </cell>
          <cell r="BL859">
            <v>125889</v>
          </cell>
          <cell r="BM859">
            <v>125889</v>
          </cell>
          <cell r="BN859">
            <v>125889</v>
          </cell>
        </row>
        <row r="860">
          <cell r="BF860">
            <v>190000</v>
          </cell>
          <cell r="BG860">
            <v>190000</v>
          </cell>
          <cell r="BH860">
            <v>190000</v>
          </cell>
          <cell r="BI860">
            <v>0</v>
          </cell>
          <cell r="BK860">
            <v>190000</v>
          </cell>
          <cell r="BL860">
            <v>190000</v>
          </cell>
          <cell r="BM860">
            <v>190000</v>
          </cell>
          <cell r="BN860">
            <v>190000</v>
          </cell>
        </row>
        <row r="861">
          <cell r="BF861">
            <v>60000</v>
          </cell>
          <cell r="BG861">
            <v>60000</v>
          </cell>
          <cell r="BH861">
            <v>60000</v>
          </cell>
          <cell r="BI861">
            <v>0</v>
          </cell>
          <cell r="BK861">
            <v>60000</v>
          </cell>
          <cell r="BL861">
            <v>60000</v>
          </cell>
          <cell r="BM861">
            <v>60000</v>
          </cell>
          <cell r="BN861">
            <v>60000</v>
          </cell>
        </row>
        <row r="862">
          <cell r="BF862">
            <v>147840</v>
          </cell>
          <cell r="BG862">
            <v>147840</v>
          </cell>
          <cell r="BH862">
            <v>147840</v>
          </cell>
          <cell r="BI862">
            <v>0</v>
          </cell>
          <cell r="BK862">
            <v>147840</v>
          </cell>
          <cell r="BL862">
            <v>147840</v>
          </cell>
          <cell r="BM862">
            <v>147840</v>
          </cell>
          <cell r="BN862">
            <v>147840</v>
          </cell>
        </row>
        <row r="863">
          <cell r="BF863">
            <v>141616</v>
          </cell>
          <cell r="BG863">
            <v>141616</v>
          </cell>
          <cell r="BH863">
            <v>141616</v>
          </cell>
          <cell r="BI863">
            <v>0</v>
          </cell>
          <cell r="BK863">
            <v>141616</v>
          </cell>
          <cell r="BL863">
            <v>141616</v>
          </cell>
          <cell r="BM863">
            <v>141616</v>
          </cell>
          <cell r="BN863">
            <v>141616</v>
          </cell>
        </row>
        <row r="864">
          <cell r="BF864">
            <v>104948</v>
          </cell>
          <cell r="BG864">
            <v>104948</v>
          </cell>
          <cell r="BH864">
            <v>104948</v>
          </cell>
          <cell r="BI864">
            <v>0</v>
          </cell>
          <cell r="BK864">
            <v>104948</v>
          </cell>
          <cell r="BL864">
            <v>104948</v>
          </cell>
          <cell r="BM864">
            <v>104948</v>
          </cell>
          <cell r="BN864">
            <v>104948</v>
          </cell>
        </row>
        <row r="865">
          <cell r="BF865">
            <v>68962</v>
          </cell>
          <cell r="BG865">
            <v>68962</v>
          </cell>
          <cell r="BH865">
            <v>68962</v>
          </cell>
          <cell r="BI865">
            <v>0</v>
          </cell>
          <cell r="BK865">
            <v>68962</v>
          </cell>
          <cell r="BL865">
            <v>68962</v>
          </cell>
          <cell r="BM865">
            <v>68962</v>
          </cell>
          <cell r="BN865">
            <v>68962</v>
          </cell>
        </row>
        <row r="866">
          <cell r="BF866">
            <v>68962</v>
          </cell>
          <cell r="BG866">
            <v>68962</v>
          </cell>
          <cell r="BH866">
            <v>68962</v>
          </cell>
          <cell r="BI866">
            <v>0</v>
          </cell>
          <cell r="BK866">
            <v>68962</v>
          </cell>
          <cell r="BL866">
            <v>68962</v>
          </cell>
          <cell r="BM866">
            <v>68962</v>
          </cell>
          <cell r="BN866">
            <v>68962</v>
          </cell>
        </row>
        <row r="867">
          <cell r="BF867">
            <v>39750</v>
          </cell>
          <cell r="BG867">
            <v>39750</v>
          </cell>
          <cell r="BH867">
            <v>39750</v>
          </cell>
          <cell r="BI867">
            <v>0</v>
          </cell>
          <cell r="BK867">
            <v>39750</v>
          </cell>
          <cell r="BL867">
            <v>39750</v>
          </cell>
          <cell r="BM867">
            <v>39750</v>
          </cell>
          <cell r="BN867">
            <v>39750</v>
          </cell>
        </row>
        <row r="868">
          <cell r="BF868">
            <v>36000</v>
          </cell>
          <cell r="BG868">
            <v>36000</v>
          </cell>
          <cell r="BH868">
            <v>36000</v>
          </cell>
          <cell r="BI868">
            <v>0</v>
          </cell>
          <cell r="BK868">
            <v>36000</v>
          </cell>
          <cell r="BL868">
            <v>36000</v>
          </cell>
          <cell r="BM868">
            <v>36000</v>
          </cell>
          <cell r="BN868">
            <v>36000</v>
          </cell>
        </row>
        <row r="869">
          <cell r="BF869">
            <v>178013</v>
          </cell>
          <cell r="BG869">
            <v>178013</v>
          </cell>
          <cell r="BH869">
            <v>178013</v>
          </cell>
          <cell r="BI869">
            <v>0</v>
          </cell>
          <cell r="BK869">
            <v>178013</v>
          </cell>
          <cell r="BL869">
            <v>178013</v>
          </cell>
          <cell r="BM869">
            <v>178013</v>
          </cell>
          <cell r="BN869">
            <v>178013</v>
          </cell>
        </row>
        <row r="870">
          <cell r="BF870">
            <v>636480</v>
          </cell>
          <cell r="BG870">
            <v>636480</v>
          </cell>
          <cell r="BH870">
            <v>636480</v>
          </cell>
          <cell r="BI870">
            <v>0</v>
          </cell>
          <cell r="BK870">
            <v>636480</v>
          </cell>
          <cell r="BL870">
            <v>636480</v>
          </cell>
          <cell r="BM870">
            <v>636480</v>
          </cell>
          <cell r="BN870">
            <v>636480</v>
          </cell>
        </row>
        <row r="871">
          <cell r="BF871">
            <v>149483</v>
          </cell>
          <cell r="BG871">
            <v>149483</v>
          </cell>
          <cell r="BH871">
            <v>149483</v>
          </cell>
          <cell r="BI871">
            <v>0</v>
          </cell>
          <cell r="BK871">
            <v>149483</v>
          </cell>
          <cell r="BL871">
            <v>149483</v>
          </cell>
          <cell r="BM871">
            <v>149483</v>
          </cell>
          <cell r="BN871">
            <v>149483</v>
          </cell>
        </row>
        <row r="872">
          <cell r="BF872">
            <v>176000</v>
          </cell>
          <cell r="BG872">
            <v>176000</v>
          </cell>
          <cell r="BH872">
            <v>176000</v>
          </cell>
          <cell r="BI872">
            <v>0</v>
          </cell>
          <cell r="BK872">
            <v>176000</v>
          </cell>
          <cell r="BL872">
            <v>176000</v>
          </cell>
          <cell r="BM872">
            <v>176000</v>
          </cell>
          <cell r="BN872">
            <v>176000</v>
          </cell>
        </row>
        <row r="873">
          <cell r="BF873">
            <v>64000</v>
          </cell>
          <cell r="BG873">
            <v>64000</v>
          </cell>
          <cell r="BH873">
            <v>64000</v>
          </cell>
          <cell r="BI873">
            <v>0</v>
          </cell>
          <cell r="BK873">
            <v>64000</v>
          </cell>
          <cell r="BL873">
            <v>64000</v>
          </cell>
          <cell r="BM873">
            <v>64000</v>
          </cell>
          <cell r="BN873">
            <v>64000</v>
          </cell>
        </row>
        <row r="874">
          <cell r="BF874">
            <v>124800</v>
          </cell>
          <cell r="BG874">
            <v>124800</v>
          </cell>
          <cell r="BH874">
            <v>124800</v>
          </cell>
          <cell r="BI874">
            <v>0</v>
          </cell>
          <cell r="BK874">
            <v>124800</v>
          </cell>
          <cell r="BL874">
            <v>124800</v>
          </cell>
          <cell r="BM874">
            <v>124800</v>
          </cell>
          <cell r="BN874">
            <v>124800</v>
          </cell>
        </row>
        <row r="875">
          <cell r="BF875">
            <v>200000</v>
          </cell>
          <cell r="BG875">
            <v>200000</v>
          </cell>
          <cell r="BH875">
            <v>200000</v>
          </cell>
          <cell r="BI875">
            <v>0</v>
          </cell>
          <cell r="BK875">
            <v>200000</v>
          </cell>
          <cell r="BL875">
            <v>200000</v>
          </cell>
          <cell r="BM875">
            <v>200000</v>
          </cell>
          <cell r="BN875">
            <v>200000</v>
          </cell>
        </row>
        <row r="876">
          <cell r="BF876">
            <v>200000</v>
          </cell>
          <cell r="BG876">
            <v>200000</v>
          </cell>
          <cell r="BH876">
            <v>200000</v>
          </cell>
          <cell r="BI876">
            <v>0</v>
          </cell>
          <cell r="BK876">
            <v>200000</v>
          </cell>
          <cell r="BL876">
            <v>200000</v>
          </cell>
          <cell r="BM876">
            <v>200000</v>
          </cell>
          <cell r="BN876">
            <v>200000</v>
          </cell>
        </row>
        <row r="877">
          <cell r="BF877">
            <v>80000</v>
          </cell>
          <cell r="BG877">
            <v>80000</v>
          </cell>
          <cell r="BH877">
            <v>80000</v>
          </cell>
          <cell r="BI877">
            <v>0</v>
          </cell>
          <cell r="BK877">
            <v>80000</v>
          </cell>
          <cell r="BL877">
            <v>80000</v>
          </cell>
          <cell r="BM877">
            <v>80000</v>
          </cell>
          <cell r="BN877">
            <v>80000</v>
          </cell>
        </row>
        <row r="878">
          <cell r="BF878">
            <v>126000</v>
          </cell>
          <cell r="BG878">
            <v>126000</v>
          </cell>
          <cell r="BH878">
            <v>126000</v>
          </cell>
          <cell r="BI878">
            <v>0</v>
          </cell>
          <cell r="BK878">
            <v>126000</v>
          </cell>
          <cell r="BL878">
            <v>126000</v>
          </cell>
          <cell r="BM878">
            <v>126000</v>
          </cell>
          <cell r="BN878">
            <v>126000</v>
          </cell>
        </row>
        <row r="879">
          <cell r="BF879">
            <v>158000</v>
          </cell>
          <cell r="BG879">
            <v>158000</v>
          </cell>
          <cell r="BH879">
            <v>158000</v>
          </cell>
          <cell r="BI879">
            <v>0</v>
          </cell>
          <cell r="BK879">
            <v>158000</v>
          </cell>
          <cell r="BL879">
            <v>158000</v>
          </cell>
          <cell r="BM879">
            <v>158000</v>
          </cell>
          <cell r="BN879">
            <v>158000</v>
          </cell>
        </row>
        <row r="880">
          <cell r="BF880">
            <v>113298</v>
          </cell>
          <cell r="BG880">
            <v>113298</v>
          </cell>
          <cell r="BH880">
            <v>113298</v>
          </cell>
          <cell r="BI880">
            <v>0</v>
          </cell>
          <cell r="BK880">
            <v>113298</v>
          </cell>
          <cell r="BL880">
            <v>113298</v>
          </cell>
          <cell r="BM880">
            <v>113298</v>
          </cell>
          <cell r="BN880">
            <v>113298</v>
          </cell>
        </row>
        <row r="881">
          <cell r="BF881">
            <v>73214</v>
          </cell>
          <cell r="BG881">
            <v>73214</v>
          </cell>
          <cell r="BH881">
            <v>73214</v>
          </cell>
          <cell r="BI881">
            <v>0</v>
          </cell>
          <cell r="BK881">
            <v>73214</v>
          </cell>
          <cell r="BL881">
            <v>73214</v>
          </cell>
          <cell r="BM881">
            <v>73214</v>
          </cell>
          <cell r="BN881">
            <v>73214</v>
          </cell>
        </row>
        <row r="882">
          <cell r="BF882">
            <v>168758</v>
          </cell>
          <cell r="BG882">
            <v>168758</v>
          </cell>
          <cell r="BH882">
            <v>168758</v>
          </cell>
          <cell r="BI882">
            <v>0</v>
          </cell>
          <cell r="BK882">
            <v>168758</v>
          </cell>
          <cell r="BL882">
            <v>168758</v>
          </cell>
          <cell r="BM882">
            <v>168758</v>
          </cell>
          <cell r="BN882">
            <v>168758</v>
          </cell>
        </row>
        <row r="883">
          <cell r="BF883">
            <v>145520</v>
          </cell>
          <cell r="BG883">
            <v>145520</v>
          </cell>
          <cell r="BH883">
            <v>145520</v>
          </cell>
          <cell r="BI883">
            <v>0</v>
          </cell>
          <cell r="BK883">
            <v>145520</v>
          </cell>
          <cell r="BL883">
            <v>145520</v>
          </cell>
          <cell r="BM883">
            <v>145520</v>
          </cell>
          <cell r="BN883">
            <v>145520</v>
          </cell>
        </row>
        <row r="884">
          <cell r="BF884">
            <v>143550</v>
          </cell>
          <cell r="BG884">
            <v>143550</v>
          </cell>
          <cell r="BH884">
            <v>143550</v>
          </cell>
          <cell r="BI884">
            <v>0</v>
          </cell>
          <cell r="BK884">
            <v>143550</v>
          </cell>
          <cell r="BL884">
            <v>143550</v>
          </cell>
          <cell r="BM884">
            <v>143550</v>
          </cell>
          <cell r="BN884">
            <v>143550</v>
          </cell>
        </row>
        <row r="885">
          <cell r="BF885">
            <v>306785</v>
          </cell>
          <cell r="BG885">
            <v>306785</v>
          </cell>
          <cell r="BH885">
            <v>306785</v>
          </cell>
          <cell r="BI885">
            <v>0</v>
          </cell>
          <cell r="BK885">
            <v>306785</v>
          </cell>
          <cell r="BL885">
            <v>306785</v>
          </cell>
          <cell r="BM885">
            <v>306785</v>
          </cell>
          <cell r="BN885">
            <v>306785</v>
          </cell>
        </row>
        <row r="886">
          <cell r="BF886">
            <v>57058</v>
          </cell>
          <cell r="BG886">
            <v>57058</v>
          </cell>
          <cell r="BH886">
            <v>57058</v>
          </cell>
          <cell r="BI886">
            <v>0</v>
          </cell>
          <cell r="BK886">
            <v>57058</v>
          </cell>
          <cell r="BL886">
            <v>57058</v>
          </cell>
          <cell r="BM886">
            <v>57058</v>
          </cell>
          <cell r="BN886">
            <v>57058</v>
          </cell>
        </row>
        <row r="887">
          <cell r="BF887">
            <v>96000</v>
          </cell>
          <cell r="BG887">
            <v>96000</v>
          </cell>
          <cell r="BH887">
            <v>96000</v>
          </cell>
          <cell r="BI887">
            <v>0</v>
          </cell>
          <cell r="BK887">
            <v>96000</v>
          </cell>
          <cell r="BL887">
            <v>96000</v>
          </cell>
          <cell r="BM887">
            <v>96000</v>
          </cell>
          <cell r="BN887">
            <v>96000</v>
          </cell>
        </row>
        <row r="888">
          <cell r="BF888">
            <v>57600</v>
          </cell>
          <cell r="BG888">
            <v>57600</v>
          </cell>
          <cell r="BH888">
            <v>57600</v>
          </cell>
          <cell r="BI888">
            <v>0</v>
          </cell>
          <cell r="BK888">
            <v>57600</v>
          </cell>
          <cell r="BL888">
            <v>57600</v>
          </cell>
          <cell r="BM888">
            <v>57600</v>
          </cell>
          <cell r="BN888">
            <v>57600</v>
          </cell>
        </row>
        <row r="889">
          <cell r="BF889">
            <v>57600</v>
          </cell>
          <cell r="BG889">
            <v>57600</v>
          </cell>
          <cell r="BH889">
            <v>57600</v>
          </cell>
          <cell r="BI889">
            <v>0</v>
          </cell>
          <cell r="BK889">
            <v>57600</v>
          </cell>
          <cell r="BL889">
            <v>57600</v>
          </cell>
          <cell r="BM889">
            <v>57600</v>
          </cell>
          <cell r="BN889">
            <v>57600</v>
          </cell>
        </row>
        <row r="890">
          <cell r="BF890">
            <v>80000</v>
          </cell>
          <cell r="BG890">
            <v>80000</v>
          </cell>
          <cell r="BH890">
            <v>80000</v>
          </cell>
          <cell r="BI890">
            <v>0</v>
          </cell>
          <cell r="BK890">
            <v>80000</v>
          </cell>
          <cell r="BL890">
            <v>80000</v>
          </cell>
          <cell r="BM890">
            <v>80000</v>
          </cell>
          <cell r="BN890">
            <v>80000</v>
          </cell>
        </row>
        <row r="891">
          <cell r="BF891">
            <v>88000</v>
          </cell>
          <cell r="BG891">
            <v>88000</v>
          </cell>
          <cell r="BH891">
            <v>88000</v>
          </cell>
          <cell r="BI891">
            <v>0</v>
          </cell>
          <cell r="BK891">
            <v>88000</v>
          </cell>
          <cell r="BL891">
            <v>88000</v>
          </cell>
          <cell r="BM891">
            <v>88000</v>
          </cell>
          <cell r="BN891">
            <v>88000</v>
          </cell>
        </row>
        <row r="892">
          <cell r="BF892">
            <v>70400</v>
          </cell>
          <cell r="BG892">
            <v>70400</v>
          </cell>
          <cell r="BH892">
            <v>70400</v>
          </cell>
          <cell r="BI892">
            <v>0</v>
          </cell>
          <cell r="BK892">
            <v>70400</v>
          </cell>
          <cell r="BL892">
            <v>70400</v>
          </cell>
          <cell r="BM892">
            <v>70400</v>
          </cell>
          <cell r="BN892">
            <v>70400</v>
          </cell>
        </row>
        <row r="893">
          <cell r="BF893">
            <v>80000</v>
          </cell>
          <cell r="BG893">
            <v>80000</v>
          </cell>
          <cell r="BH893">
            <v>80000</v>
          </cell>
          <cell r="BI893">
            <v>0</v>
          </cell>
          <cell r="BK893">
            <v>80000</v>
          </cell>
          <cell r="BL893">
            <v>80000</v>
          </cell>
          <cell r="BM893">
            <v>80000</v>
          </cell>
          <cell r="BN893">
            <v>80000</v>
          </cell>
        </row>
        <row r="894">
          <cell r="BF894">
            <v>68800</v>
          </cell>
          <cell r="BG894">
            <v>68800</v>
          </cell>
          <cell r="BH894">
            <v>68800</v>
          </cell>
          <cell r="BI894">
            <v>0</v>
          </cell>
          <cell r="BK894">
            <v>68800</v>
          </cell>
          <cell r="BL894">
            <v>68800</v>
          </cell>
          <cell r="BM894">
            <v>68800</v>
          </cell>
          <cell r="BN894">
            <v>68800</v>
          </cell>
        </row>
        <row r="895">
          <cell r="BF895">
            <v>83250</v>
          </cell>
          <cell r="BG895">
            <v>83250</v>
          </cell>
          <cell r="BH895">
            <v>83250</v>
          </cell>
          <cell r="BI895">
            <v>0</v>
          </cell>
          <cell r="BK895">
            <v>83250</v>
          </cell>
          <cell r="BL895">
            <v>83250</v>
          </cell>
          <cell r="BM895">
            <v>83250</v>
          </cell>
          <cell r="BN895">
            <v>83250</v>
          </cell>
        </row>
        <row r="896">
          <cell r="BF896">
            <v>40000</v>
          </cell>
          <cell r="BG896">
            <v>40000</v>
          </cell>
          <cell r="BH896">
            <v>40000</v>
          </cell>
          <cell r="BI896">
            <v>0</v>
          </cell>
          <cell r="BK896">
            <v>40000</v>
          </cell>
          <cell r="BL896">
            <v>40000</v>
          </cell>
          <cell r="BM896">
            <v>40000</v>
          </cell>
          <cell r="BN896">
            <v>40000</v>
          </cell>
        </row>
        <row r="897">
          <cell r="BF897">
            <v>23660</v>
          </cell>
          <cell r="BG897">
            <v>23660</v>
          </cell>
          <cell r="BH897">
            <v>23660</v>
          </cell>
          <cell r="BI897">
            <v>0</v>
          </cell>
          <cell r="BK897">
            <v>23660</v>
          </cell>
          <cell r="BL897">
            <v>23660</v>
          </cell>
          <cell r="BM897">
            <v>23660</v>
          </cell>
          <cell r="BN897">
            <v>23660</v>
          </cell>
        </row>
        <row r="898">
          <cell r="BF898">
            <v>112000</v>
          </cell>
          <cell r="BG898">
            <v>112000</v>
          </cell>
          <cell r="BH898">
            <v>112000</v>
          </cell>
          <cell r="BI898">
            <v>0</v>
          </cell>
          <cell r="BK898">
            <v>112000</v>
          </cell>
          <cell r="BL898">
            <v>112000</v>
          </cell>
          <cell r="BM898">
            <v>112000</v>
          </cell>
          <cell r="BN898">
            <v>112000</v>
          </cell>
        </row>
        <row r="899">
          <cell r="BF899">
            <v>210000</v>
          </cell>
          <cell r="BG899">
            <v>210000</v>
          </cell>
          <cell r="BH899">
            <v>210000</v>
          </cell>
          <cell r="BI899">
            <v>0</v>
          </cell>
          <cell r="BK899">
            <v>210000</v>
          </cell>
          <cell r="BL899">
            <v>210000</v>
          </cell>
          <cell r="BM899">
            <v>210000</v>
          </cell>
          <cell r="BN899">
            <v>210000</v>
          </cell>
        </row>
        <row r="900">
          <cell r="BF900">
            <v>96800</v>
          </cell>
          <cell r="BG900">
            <v>96800</v>
          </cell>
          <cell r="BH900">
            <v>96800</v>
          </cell>
          <cell r="BI900">
            <v>0</v>
          </cell>
          <cell r="BK900">
            <v>96800</v>
          </cell>
          <cell r="BL900">
            <v>96800</v>
          </cell>
          <cell r="BM900">
            <v>96800</v>
          </cell>
          <cell r="BN900">
            <v>96800</v>
          </cell>
        </row>
        <row r="901">
          <cell r="BF901">
            <v>38350</v>
          </cell>
          <cell r="BG901">
            <v>38350</v>
          </cell>
          <cell r="BH901">
            <v>38350</v>
          </cell>
          <cell r="BI901">
            <v>0</v>
          </cell>
          <cell r="BK901">
            <v>38350</v>
          </cell>
          <cell r="BL901">
            <v>38350</v>
          </cell>
          <cell r="BM901">
            <v>38350</v>
          </cell>
          <cell r="BN901">
            <v>38350</v>
          </cell>
        </row>
        <row r="902">
          <cell r="BF902">
            <v>70400</v>
          </cell>
          <cell r="BG902">
            <v>70400</v>
          </cell>
          <cell r="BH902">
            <v>70400</v>
          </cell>
          <cell r="BI902">
            <v>0</v>
          </cell>
          <cell r="BK902">
            <v>70400</v>
          </cell>
          <cell r="BL902">
            <v>70400</v>
          </cell>
          <cell r="BM902">
            <v>70400</v>
          </cell>
          <cell r="BN902">
            <v>70400</v>
          </cell>
        </row>
        <row r="903">
          <cell r="BF903">
            <v>98593</v>
          </cell>
          <cell r="BG903">
            <v>98593</v>
          </cell>
          <cell r="BH903">
            <v>98593</v>
          </cell>
          <cell r="BI903">
            <v>0</v>
          </cell>
          <cell r="BK903">
            <v>98593</v>
          </cell>
          <cell r="BL903">
            <v>98593</v>
          </cell>
          <cell r="BM903">
            <v>98593</v>
          </cell>
          <cell r="BN903">
            <v>98593</v>
          </cell>
        </row>
        <row r="904">
          <cell r="BF904">
            <v>252000</v>
          </cell>
          <cell r="BG904">
            <v>252000</v>
          </cell>
          <cell r="BH904">
            <v>252000</v>
          </cell>
          <cell r="BI904">
            <v>0</v>
          </cell>
          <cell r="BK904">
            <v>252000</v>
          </cell>
          <cell r="BL904">
            <v>252000</v>
          </cell>
          <cell r="BM904">
            <v>252000</v>
          </cell>
          <cell r="BN904">
            <v>252000</v>
          </cell>
        </row>
        <row r="905">
          <cell r="BF905">
            <v>800000</v>
          </cell>
          <cell r="BG905">
            <v>800000</v>
          </cell>
          <cell r="BH905">
            <v>800000</v>
          </cell>
          <cell r="BI905">
            <v>0</v>
          </cell>
          <cell r="BK905">
            <v>800000</v>
          </cell>
          <cell r="BL905">
            <v>800000</v>
          </cell>
          <cell r="BM905">
            <v>800000</v>
          </cell>
          <cell r="BN905">
            <v>800000</v>
          </cell>
        </row>
        <row r="906">
          <cell r="BF906">
            <v>83062</v>
          </cell>
          <cell r="BG906">
            <v>83062</v>
          </cell>
          <cell r="BH906">
            <v>83062</v>
          </cell>
          <cell r="BI906">
            <v>0</v>
          </cell>
          <cell r="BK906">
            <v>83062</v>
          </cell>
          <cell r="BL906">
            <v>83062</v>
          </cell>
          <cell r="BM906">
            <v>83062</v>
          </cell>
          <cell r="BN906">
            <v>83062</v>
          </cell>
        </row>
        <row r="907">
          <cell r="BF907">
            <v>40495</v>
          </cell>
          <cell r="BG907">
            <v>40495</v>
          </cell>
          <cell r="BH907">
            <v>40495</v>
          </cell>
          <cell r="BI907">
            <v>0</v>
          </cell>
          <cell r="BK907">
            <v>40495</v>
          </cell>
          <cell r="BL907">
            <v>40495</v>
          </cell>
          <cell r="BM907">
            <v>40495</v>
          </cell>
          <cell r="BN907">
            <v>40495</v>
          </cell>
        </row>
        <row r="908">
          <cell r="BF908">
            <v>100000</v>
          </cell>
          <cell r="BG908">
            <v>100000</v>
          </cell>
          <cell r="BH908">
            <v>100000</v>
          </cell>
          <cell r="BI908">
            <v>0</v>
          </cell>
          <cell r="BK908">
            <v>100000</v>
          </cell>
          <cell r="BL908">
            <v>100000</v>
          </cell>
          <cell r="BM908">
            <v>100000</v>
          </cell>
          <cell r="BN908">
            <v>100000</v>
          </cell>
        </row>
        <row r="909">
          <cell r="BF909">
            <v>221415</v>
          </cell>
          <cell r="BG909">
            <v>221415</v>
          </cell>
          <cell r="BH909">
            <v>221415</v>
          </cell>
          <cell r="BI909">
            <v>0</v>
          </cell>
          <cell r="BK909">
            <v>221415</v>
          </cell>
          <cell r="BL909">
            <v>221415</v>
          </cell>
          <cell r="BM909">
            <v>221415</v>
          </cell>
          <cell r="BN909">
            <v>221415</v>
          </cell>
        </row>
        <row r="910">
          <cell r="BF910">
            <v>63821</v>
          </cell>
          <cell r="BG910">
            <v>63821</v>
          </cell>
          <cell r="BH910">
            <v>63821</v>
          </cell>
          <cell r="BI910">
            <v>0</v>
          </cell>
          <cell r="BK910">
            <v>63821</v>
          </cell>
          <cell r="BL910">
            <v>63821</v>
          </cell>
          <cell r="BM910">
            <v>63821</v>
          </cell>
          <cell r="BN910">
            <v>63821</v>
          </cell>
        </row>
        <row r="911">
          <cell r="BF911">
            <v>75997</v>
          </cell>
          <cell r="BG911">
            <v>75997</v>
          </cell>
          <cell r="BH911">
            <v>75997</v>
          </cell>
          <cell r="BI911">
            <v>0</v>
          </cell>
          <cell r="BK911">
            <v>75997</v>
          </cell>
          <cell r="BL911">
            <v>75997</v>
          </cell>
          <cell r="BM911">
            <v>75997</v>
          </cell>
          <cell r="BN911">
            <v>75997</v>
          </cell>
        </row>
        <row r="912">
          <cell r="BF912">
            <v>97672</v>
          </cell>
          <cell r="BG912">
            <v>97672</v>
          </cell>
          <cell r="BH912">
            <v>97672</v>
          </cell>
          <cell r="BI912">
            <v>0</v>
          </cell>
          <cell r="BK912">
            <v>97672</v>
          </cell>
          <cell r="BL912">
            <v>97672</v>
          </cell>
          <cell r="BM912">
            <v>97672</v>
          </cell>
          <cell r="BN912">
            <v>97672</v>
          </cell>
        </row>
        <row r="913">
          <cell r="BF913">
            <v>268538</v>
          </cell>
          <cell r="BG913">
            <v>268538</v>
          </cell>
          <cell r="BH913">
            <v>268538</v>
          </cell>
          <cell r="BI913">
            <v>0</v>
          </cell>
          <cell r="BK913">
            <v>268538</v>
          </cell>
          <cell r="BL913">
            <v>268538</v>
          </cell>
          <cell r="BM913">
            <v>268538</v>
          </cell>
          <cell r="BN913">
            <v>268538</v>
          </cell>
        </row>
        <row r="914">
          <cell r="BF914">
            <v>319800</v>
          </cell>
          <cell r="BG914">
            <v>319800</v>
          </cell>
          <cell r="BH914">
            <v>319800</v>
          </cell>
          <cell r="BI914">
            <v>0</v>
          </cell>
          <cell r="BK914">
            <v>319800</v>
          </cell>
          <cell r="BL914">
            <v>319800</v>
          </cell>
          <cell r="BM914">
            <v>319800</v>
          </cell>
          <cell r="BN914">
            <v>319800</v>
          </cell>
        </row>
        <row r="915">
          <cell r="BF915">
            <v>221344</v>
          </cell>
          <cell r="BG915">
            <v>221344</v>
          </cell>
          <cell r="BH915">
            <v>221344</v>
          </cell>
          <cell r="BI915">
            <v>0</v>
          </cell>
          <cell r="BK915">
            <v>221344</v>
          </cell>
          <cell r="BL915">
            <v>221344</v>
          </cell>
          <cell r="BM915">
            <v>221344</v>
          </cell>
          <cell r="BN915">
            <v>221344</v>
          </cell>
        </row>
        <row r="916">
          <cell r="BF916">
            <v>150700</v>
          </cell>
          <cell r="BG916">
            <v>150700</v>
          </cell>
          <cell r="BH916">
            <v>150700</v>
          </cell>
          <cell r="BI916">
            <v>0</v>
          </cell>
          <cell r="BK916">
            <v>150700</v>
          </cell>
          <cell r="BL916">
            <v>150700</v>
          </cell>
          <cell r="BM916">
            <v>150700</v>
          </cell>
          <cell r="BN916">
            <v>150700</v>
          </cell>
        </row>
        <row r="917">
          <cell r="BF917">
            <v>75250</v>
          </cell>
          <cell r="BG917">
            <v>75250</v>
          </cell>
          <cell r="BH917">
            <v>75250</v>
          </cell>
          <cell r="BI917">
            <v>0</v>
          </cell>
          <cell r="BK917">
            <v>75250</v>
          </cell>
          <cell r="BL917">
            <v>75250</v>
          </cell>
          <cell r="BM917">
            <v>75250</v>
          </cell>
          <cell r="BN917">
            <v>75250</v>
          </cell>
        </row>
        <row r="918">
          <cell r="BF918">
            <v>33500</v>
          </cell>
          <cell r="BG918">
            <v>33500</v>
          </cell>
          <cell r="BH918">
            <v>33500</v>
          </cell>
          <cell r="BI918">
            <v>0</v>
          </cell>
          <cell r="BK918">
            <v>33500</v>
          </cell>
          <cell r="BL918">
            <v>33500</v>
          </cell>
          <cell r="BM918">
            <v>33500</v>
          </cell>
          <cell r="BN918">
            <v>33500</v>
          </cell>
        </row>
        <row r="919">
          <cell r="BF919">
            <v>40800</v>
          </cell>
          <cell r="BG919">
            <v>40800</v>
          </cell>
          <cell r="BH919">
            <v>40800</v>
          </cell>
          <cell r="BI919">
            <v>0</v>
          </cell>
          <cell r="BK919">
            <v>40800</v>
          </cell>
          <cell r="BL919">
            <v>40800</v>
          </cell>
          <cell r="BM919">
            <v>40800</v>
          </cell>
          <cell r="BN919">
            <v>40800</v>
          </cell>
        </row>
        <row r="920">
          <cell r="BF920">
            <v>40845</v>
          </cell>
          <cell r="BG920">
            <v>40845</v>
          </cell>
          <cell r="BH920">
            <v>40845</v>
          </cell>
          <cell r="BI920">
            <v>0</v>
          </cell>
          <cell r="BK920">
            <v>40845</v>
          </cell>
          <cell r="BL920">
            <v>40845</v>
          </cell>
          <cell r="BM920">
            <v>40845</v>
          </cell>
          <cell r="BN920">
            <v>40845</v>
          </cell>
        </row>
        <row r="921">
          <cell r="BF921">
            <v>92000</v>
          </cell>
          <cell r="BG921">
            <v>92000</v>
          </cell>
          <cell r="BH921">
            <v>92000</v>
          </cell>
          <cell r="BI921">
            <v>0</v>
          </cell>
          <cell r="BK921">
            <v>92000</v>
          </cell>
          <cell r="BL921">
            <v>92000</v>
          </cell>
          <cell r="BM921">
            <v>92000</v>
          </cell>
          <cell r="BN921">
            <v>92000</v>
          </cell>
        </row>
        <row r="922">
          <cell r="BF922">
            <v>91758</v>
          </cell>
          <cell r="BG922">
            <v>91758</v>
          </cell>
          <cell r="BH922">
            <v>91758</v>
          </cell>
          <cell r="BI922">
            <v>0</v>
          </cell>
          <cell r="BK922">
            <v>91758</v>
          </cell>
          <cell r="BL922">
            <v>91758</v>
          </cell>
          <cell r="BM922">
            <v>91758</v>
          </cell>
          <cell r="BN922">
            <v>91758</v>
          </cell>
        </row>
        <row r="923">
          <cell r="BF923">
            <v>133082</v>
          </cell>
          <cell r="BG923">
            <v>133082</v>
          </cell>
          <cell r="BH923">
            <v>133082</v>
          </cell>
          <cell r="BI923">
            <v>0</v>
          </cell>
          <cell r="BK923">
            <v>133082</v>
          </cell>
          <cell r="BL923">
            <v>133082</v>
          </cell>
          <cell r="BM923">
            <v>133082</v>
          </cell>
          <cell r="BN923">
            <v>133082</v>
          </cell>
        </row>
        <row r="924">
          <cell r="BF924">
            <v>35200</v>
          </cell>
          <cell r="BG924">
            <v>35200</v>
          </cell>
          <cell r="BH924">
            <v>35200</v>
          </cell>
          <cell r="BI924">
            <v>0</v>
          </cell>
          <cell r="BK924">
            <v>35200</v>
          </cell>
          <cell r="BL924">
            <v>35200</v>
          </cell>
          <cell r="BM924">
            <v>35200</v>
          </cell>
          <cell r="BN924">
            <v>35200</v>
          </cell>
        </row>
        <row r="925">
          <cell r="BF925">
            <v>20160</v>
          </cell>
          <cell r="BG925">
            <v>20160</v>
          </cell>
          <cell r="BH925">
            <v>20160</v>
          </cell>
          <cell r="BI925">
            <v>0</v>
          </cell>
          <cell r="BK925">
            <v>20160</v>
          </cell>
          <cell r="BL925">
            <v>20160</v>
          </cell>
          <cell r="BM925">
            <v>20160</v>
          </cell>
          <cell r="BN925">
            <v>20160</v>
          </cell>
        </row>
        <row r="926">
          <cell r="BF926">
            <v>63000</v>
          </cell>
          <cell r="BG926">
            <v>63000</v>
          </cell>
          <cell r="BH926">
            <v>63000</v>
          </cell>
          <cell r="BI926">
            <v>0</v>
          </cell>
          <cell r="BK926">
            <v>63000</v>
          </cell>
          <cell r="BL926">
            <v>63000</v>
          </cell>
          <cell r="BM926">
            <v>63000</v>
          </cell>
          <cell r="BN926">
            <v>63000</v>
          </cell>
        </row>
        <row r="927">
          <cell r="BF927">
            <v>63000</v>
          </cell>
          <cell r="BG927">
            <v>63000</v>
          </cell>
          <cell r="BH927">
            <v>63000</v>
          </cell>
          <cell r="BI927">
            <v>0</v>
          </cell>
          <cell r="BK927">
            <v>63000</v>
          </cell>
          <cell r="BL927">
            <v>63000</v>
          </cell>
          <cell r="BM927">
            <v>63000</v>
          </cell>
          <cell r="BN927">
            <v>63000</v>
          </cell>
        </row>
        <row r="928">
          <cell r="BF928">
            <v>31000</v>
          </cell>
          <cell r="BG928">
            <v>31000</v>
          </cell>
          <cell r="BH928">
            <v>31000</v>
          </cell>
          <cell r="BI928">
            <v>0</v>
          </cell>
          <cell r="BK928">
            <v>31000</v>
          </cell>
          <cell r="BL928">
            <v>31000</v>
          </cell>
          <cell r="BM928">
            <v>31000</v>
          </cell>
          <cell r="BN928">
            <v>31000</v>
          </cell>
        </row>
        <row r="929">
          <cell r="BF929">
            <v>82800</v>
          </cell>
          <cell r="BG929">
            <v>82800</v>
          </cell>
          <cell r="BH929">
            <v>82800</v>
          </cell>
          <cell r="BI929">
            <v>0</v>
          </cell>
          <cell r="BK929">
            <v>82800</v>
          </cell>
          <cell r="BL929">
            <v>82800</v>
          </cell>
          <cell r="BM929">
            <v>82800</v>
          </cell>
          <cell r="BN929">
            <v>82800</v>
          </cell>
        </row>
        <row r="930">
          <cell r="BF930">
            <v>45000</v>
          </cell>
          <cell r="BG930">
            <v>45000</v>
          </cell>
          <cell r="BH930">
            <v>45000</v>
          </cell>
          <cell r="BI930">
            <v>0</v>
          </cell>
          <cell r="BK930">
            <v>45000</v>
          </cell>
          <cell r="BL930">
            <v>45000</v>
          </cell>
          <cell r="BM930">
            <v>45000</v>
          </cell>
          <cell r="BN930">
            <v>45000</v>
          </cell>
        </row>
        <row r="931">
          <cell r="BF931">
            <v>50400</v>
          </cell>
          <cell r="BG931">
            <v>50400</v>
          </cell>
          <cell r="BH931">
            <v>50400</v>
          </cell>
          <cell r="BI931">
            <v>0</v>
          </cell>
          <cell r="BK931">
            <v>50400</v>
          </cell>
          <cell r="BL931">
            <v>50400</v>
          </cell>
          <cell r="BM931">
            <v>50400</v>
          </cell>
          <cell r="BN931">
            <v>50400</v>
          </cell>
        </row>
        <row r="932">
          <cell r="BF932">
            <v>67200</v>
          </cell>
          <cell r="BG932">
            <v>67200</v>
          </cell>
          <cell r="BH932">
            <v>67200</v>
          </cell>
          <cell r="BI932">
            <v>0</v>
          </cell>
          <cell r="BK932">
            <v>67200</v>
          </cell>
          <cell r="BL932">
            <v>67200</v>
          </cell>
          <cell r="BM932">
            <v>67200</v>
          </cell>
          <cell r="BN932">
            <v>67200</v>
          </cell>
        </row>
        <row r="933">
          <cell r="BF933">
            <v>219104</v>
          </cell>
          <cell r="BG933">
            <v>219104</v>
          </cell>
          <cell r="BH933">
            <v>219104</v>
          </cell>
          <cell r="BI933">
            <v>0</v>
          </cell>
          <cell r="BK933">
            <v>219104</v>
          </cell>
          <cell r="BL933">
            <v>219104</v>
          </cell>
          <cell r="BM933">
            <v>219104</v>
          </cell>
          <cell r="BN933">
            <v>219104</v>
          </cell>
        </row>
        <row r="934">
          <cell r="BF934">
            <v>599152</v>
          </cell>
          <cell r="BG934">
            <v>599152</v>
          </cell>
          <cell r="BH934">
            <v>599152</v>
          </cell>
          <cell r="BI934">
            <v>0</v>
          </cell>
          <cell r="BK934">
            <v>599152</v>
          </cell>
          <cell r="BL934">
            <v>599152</v>
          </cell>
          <cell r="BM934">
            <v>599152</v>
          </cell>
          <cell r="BN934">
            <v>599152</v>
          </cell>
        </row>
        <row r="935">
          <cell r="BF935">
            <v>223200</v>
          </cell>
          <cell r="BG935">
            <v>223200</v>
          </cell>
          <cell r="BH935">
            <v>223200</v>
          </cell>
          <cell r="BI935">
            <v>0</v>
          </cell>
          <cell r="BK935">
            <v>223200</v>
          </cell>
          <cell r="BL935">
            <v>223200</v>
          </cell>
          <cell r="BM935">
            <v>223200</v>
          </cell>
          <cell r="BN935">
            <v>223200</v>
          </cell>
        </row>
        <row r="936">
          <cell r="BF936">
            <v>275000</v>
          </cell>
          <cell r="BG936">
            <v>275000</v>
          </cell>
          <cell r="BH936">
            <v>275000</v>
          </cell>
          <cell r="BI936">
            <v>0</v>
          </cell>
          <cell r="BK936">
            <v>275000</v>
          </cell>
          <cell r="BL936">
            <v>275000</v>
          </cell>
          <cell r="BM936">
            <v>275000</v>
          </cell>
          <cell r="BN936">
            <v>275000</v>
          </cell>
        </row>
        <row r="937">
          <cell r="BF937">
            <v>96275</v>
          </cell>
          <cell r="BG937">
            <v>96275</v>
          </cell>
          <cell r="BH937">
            <v>96275</v>
          </cell>
          <cell r="BI937">
            <v>0</v>
          </cell>
          <cell r="BK937">
            <v>96275</v>
          </cell>
          <cell r="BL937">
            <v>96275</v>
          </cell>
          <cell r="BM937">
            <v>96275</v>
          </cell>
          <cell r="BN937">
            <v>96275</v>
          </cell>
        </row>
        <row r="938">
          <cell r="BF938">
            <v>488569</v>
          </cell>
          <cell r="BG938">
            <v>488569</v>
          </cell>
          <cell r="BH938">
            <v>488569</v>
          </cell>
          <cell r="BI938">
            <v>0</v>
          </cell>
          <cell r="BK938">
            <v>488569</v>
          </cell>
          <cell r="BL938">
            <v>488569</v>
          </cell>
          <cell r="BM938">
            <v>488569</v>
          </cell>
          <cell r="BN938">
            <v>488569</v>
          </cell>
        </row>
        <row r="939">
          <cell r="BF939">
            <v>303000</v>
          </cell>
          <cell r="BG939">
            <v>303000</v>
          </cell>
          <cell r="BH939">
            <v>303000</v>
          </cell>
          <cell r="BI939">
            <v>0</v>
          </cell>
          <cell r="BK939">
            <v>303000</v>
          </cell>
          <cell r="BL939">
            <v>303000</v>
          </cell>
          <cell r="BM939">
            <v>303000</v>
          </cell>
          <cell r="BN939">
            <v>303000</v>
          </cell>
        </row>
        <row r="940">
          <cell r="BF940">
            <v>124617</v>
          </cell>
          <cell r="BG940">
            <v>124617</v>
          </cell>
          <cell r="BH940">
            <v>124617</v>
          </cell>
          <cell r="BI940">
            <v>0</v>
          </cell>
          <cell r="BK940">
            <v>124617</v>
          </cell>
          <cell r="BL940">
            <v>124617</v>
          </cell>
          <cell r="BM940">
            <v>124617</v>
          </cell>
          <cell r="BN940">
            <v>124617</v>
          </cell>
        </row>
        <row r="941">
          <cell r="BF941">
            <v>121634</v>
          </cell>
          <cell r="BG941">
            <v>121634</v>
          </cell>
          <cell r="BH941">
            <v>121634</v>
          </cell>
          <cell r="BI941">
            <v>0</v>
          </cell>
          <cell r="BK941">
            <v>121634</v>
          </cell>
          <cell r="BL941">
            <v>121634</v>
          </cell>
          <cell r="BM941">
            <v>121634</v>
          </cell>
          <cell r="BN941">
            <v>121634</v>
          </cell>
        </row>
        <row r="942">
          <cell r="BF942">
            <v>119660</v>
          </cell>
          <cell r="BG942">
            <v>119660</v>
          </cell>
          <cell r="BH942">
            <v>119660</v>
          </cell>
          <cell r="BI942">
            <v>0</v>
          </cell>
          <cell r="BK942">
            <v>119660</v>
          </cell>
          <cell r="BL942">
            <v>119660</v>
          </cell>
          <cell r="BM942">
            <v>119660</v>
          </cell>
          <cell r="BN942">
            <v>119660</v>
          </cell>
        </row>
        <row r="943">
          <cell r="BF943">
            <v>100668</v>
          </cell>
          <cell r="BG943">
            <v>100668</v>
          </cell>
          <cell r="BH943">
            <v>100668</v>
          </cell>
          <cell r="BI943">
            <v>0</v>
          </cell>
          <cell r="BK943">
            <v>100668</v>
          </cell>
          <cell r="BL943">
            <v>100668</v>
          </cell>
          <cell r="BM943">
            <v>100668</v>
          </cell>
          <cell r="BN943">
            <v>100668</v>
          </cell>
        </row>
        <row r="944">
          <cell r="BF944">
            <v>98125</v>
          </cell>
          <cell r="BG944">
            <v>98125</v>
          </cell>
          <cell r="BH944">
            <v>98125</v>
          </cell>
          <cell r="BI944">
            <v>0</v>
          </cell>
          <cell r="BK944">
            <v>98125</v>
          </cell>
          <cell r="BL944">
            <v>98125</v>
          </cell>
          <cell r="BM944">
            <v>98125</v>
          </cell>
          <cell r="BN944">
            <v>98125</v>
          </cell>
        </row>
        <row r="945">
          <cell r="BF945">
            <v>203500</v>
          </cell>
          <cell r="BG945">
            <v>203500</v>
          </cell>
          <cell r="BH945">
            <v>203500</v>
          </cell>
          <cell r="BI945">
            <v>0</v>
          </cell>
          <cell r="BK945">
            <v>203500</v>
          </cell>
          <cell r="BL945">
            <v>203500</v>
          </cell>
          <cell r="BM945">
            <v>203500</v>
          </cell>
          <cell r="BN945">
            <v>203500</v>
          </cell>
        </row>
        <row r="946">
          <cell r="BF946">
            <v>232880</v>
          </cell>
          <cell r="BG946">
            <v>232880</v>
          </cell>
          <cell r="BH946">
            <v>232880</v>
          </cell>
          <cell r="BI946">
            <v>0</v>
          </cell>
          <cell r="BK946">
            <v>232880</v>
          </cell>
          <cell r="BL946">
            <v>232880</v>
          </cell>
          <cell r="BM946">
            <v>232880</v>
          </cell>
          <cell r="BN946">
            <v>232880</v>
          </cell>
        </row>
        <row r="947">
          <cell r="BF947">
            <v>76000</v>
          </cell>
          <cell r="BG947">
            <v>76000</v>
          </cell>
          <cell r="BH947">
            <v>76000</v>
          </cell>
          <cell r="BI947">
            <v>0</v>
          </cell>
          <cell r="BK947">
            <v>76000</v>
          </cell>
          <cell r="BL947">
            <v>76000</v>
          </cell>
          <cell r="BM947">
            <v>76000</v>
          </cell>
          <cell r="BN947">
            <v>76000</v>
          </cell>
        </row>
        <row r="948">
          <cell r="BF948">
            <v>104160</v>
          </cell>
          <cell r="BG948">
            <v>104160</v>
          </cell>
          <cell r="BH948">
            <v>104160</v>
          </cell>
          <cell r="BI948">
            <v>0</v>
          </cell>
          <cell r="BK948">
            <v>104160</v>
          </cell>
          <cell r="BL948">
            <v>104160</v>
          </cell>
          <cell r="BM948">
            <v>104160</v>
          </cell>
          <cell r="BN948">
            <v>104160</v>
          </cell>
        </row>
        <row r="949">
          <cell r="BF949">
            <v>91080</v>
          </cell>
          <cell r="BG949">
            <v>91080</v>
          </cell>
          <cell r="BH949">
            <v>91080</v>
          </cell>
          <cell r="BI949">
            <v>0</v>
          </cell>
          <cell r="BK949">
            <v>91080</v>
          </cell>
          <cell r="BL949">
            <v>91080</v>
          </cell>
          <cell r="BM949">
            <v>91080</v>
          </cell>
          <cell r="BN949">
            <v>91080</v>
          </cell>
        </row>
        <row r="950">
          <cell r="BF950">
            <v>65280</v>
          </cell>
          <cell r="BG950">
            <v>65280</v>
          </cell>
          <cell r="BH950">
            <v>65280</v>
          </cell>
          <cell r="BI950">
            <v>0</v>
          </cell>
          <cell r="BK950">
            <v>65280</v>
          </cell>
          <cell r="BL950">
            <v>65280</v>
          </cell>
          <cell r="BM950">
            <v>65280</v>
          </cell>
          <cell r="BN950">
            <v>65280</v>
          </cell>
        </row>
        <row r="951">
          <cell r="BF951">
            <v>320482</v>
          </cell>
          <cell r="BG951">
            <v>320482</v>
          </cell>
          <cell r="BH951">
            <v>320482</v>
          </cell>
          <cell r="BI951">
            <v>0</v>
          </cell>
          <cell r="BK951">
            <v>320482</v>
          </cell>
          <cell r="BL951">
            <v>320482</v>
          </cell>
          <cell r="BM951">
            <v>320482</v>
          </cell>
          <cell r="BN951">
            <v>320482</v>
          </cell>
        </row>
        <row r="952">
          <cell r="BF952">
            <v>203704</v>
          </cell>
          <cell r="BG952">
            <v>203704</v>
          </cell>
          <cell r="BH952">
            <v>203704</v>
          </cell>
          <cell r="BI952">
            <v>0</v>
          </cell>
          <cell r="BK952">
            <v>203704</v>
          </cell>
          <cell r="BL952">
            <v>203704</v>
          </cell>
          <cell r="BM952">
            <v>203704</v>
          </cell>
          <cell r="BN952">
            <v>203704</v>
          </cell>
        </row>
        <row r="953">
          <cell r="BF953">
            <v>265000</v>
          </cell>
          <cell r="BG953">
            <v>265000</v>
          </cell>
          <cell r="BH953">
            <v>265000</v>
          </cell>
          <cell r="BI953">
            <v>0</v>
          </cell>
          <cell r="BK953">
            <v>265000</v>
          </cell>
          <cell r="BL953">
            <v>265000</v>
          </cell>
          <cell r="BM953">
            <v>265000</v>
          </cell>
          <cell r="BN953">
            <v>265000</v>
          </cell>
        </row>
        <row r="954">
          <cell r="BF954">
            <v>507000</v>
          </cell>
          <cell r="BG954">
            <v>507000</v>
          </cell>
          <cell r="BH954">
            <v>507000</v>
          </cell>
          <cell r="BI954">
            <v>0</v>
          </cell>
          <cell r="BK954">
            <v>507000</v>
          </cell>
          <cell r="BL954">
            <v>507000</v>
          </cell>
          <cell r="BM954">
            <v>507000</v>
          </cell>
          <cell r="BN954">
            <v>507000</v>
          </cell>
        </row>
        <row r="955">
          <cell r="BF955">
            <v>30970</v>
          </cell>
          <cell r="BG955">
            <v>30970</v>
          </cell>
          <cell r="BH955">
            <v>30970</v>
          </cell>
          <cell r="BI955">
            <v>0</v>
          </cell>
          <cell r="BK955">
            <v>30970</v>
          </cell>
          <cell r="BL955">
            <v>30970</v>
          </cell>
          <cell r="BM955">
            <v>30970</v>
          </cell>
          <cell r="BN955">
            <v>30970</v>
          </cell>
        </row>
        <row r="956">
          <cell r="BF956">
            <v>58500</v>
          </cell>
          <cell r="BG956">
            <v>58500</v>
          </cell>
          <cell r="BH956">
            <v>58500</v>
          </cell>
          <cell r="BI956">
            <v>0</v>
          </cell>
          <cell r="BK956">
            <v>58500</v>
          </cell>
          <cell r="BL956">
            <v>58500</v>
          </cell>
          <cell r="BM956">
            <v>58500</v>
          </cell>
          <cell r="BN956">
            <v>58500</v>
          </cell>
        </row>
        <row r="957">
          <cell r="BF957">
            <v>100098</v>
          </cell>
          <cell r="BG957">
            <v>100098</v>
          </cell>
          <cell r="BH957">
            <v>100098</v>
          </cell>
          <cell r="BI957">
            <v>0</v>
          </cell>
          <cell r="BK957">
            <v>100098</v>
          </cell>
          <cell r="BL957">
            <v>100098</v>
          </cell>
          <cell r="BM957">
            <v>100098</v>
          </cell>
          <cell r="BN957">
            <v>100098</v>
          </cell>
        </row>
        <row r="958">
          <cell r="BF958">
            <v>83200</v>
          </cell>
          <cell r="BG958">
            <v>83200</v>
          </cell>
          <cell r="BH958">
            <v>83200</v>
          </cell>
          <cell r="BI958">
            <v>0</v>
          </cell>
          <cell r="BK958">
            <v>83200</v>
          </cell>
          <cell r="BL958">
            <v>83200</v>
          </cell>
          <cell r="BM958">
            <v>83200</v>
          </cell>
          <cell r="BN958">
            <v>83200</v>
          </cell>
        </row>
        <row r="959">
          <cell r="BF959">
            <v>108800</v>
          </cell>
          <cell r="BG959">
            <v>108800</v>
          </cell>
          <cell r="BH959">
            <v>108800</v>
          </cell>
          <cell r="BI959">
            <v>0</v>
          </cell>
          <cell r="BK959">
            <v>108800</v>
          </cell>
          <cell r="BL959">
            <v>108800</v>
          </cell>
          <cell r="BM959">
            <v>108800</v>
          </cell>
          <cell r="BN959">
            <v>108800</v>
          </cell>
        </row>
        <row r="960">
          <cell r="BF960">
            <v>545000</v>
          </cell>
          <cell r="BG960">
            <v>545000</v>
          </cell>
          <cell r="BH960">
            <v>545000</v>
          </cell>
          <cell r="BI960">
            <v>0</v>
          </cell>
          <cell r="BK960">
            <v>545000</v>
          </cell>
          <cell r="BL960">
            <v>545000</v>
          </cell>
          <cell r="BM960">
            <v>545000</v>
          </cell>
          <cell r="BN960">
            <v>545000</v>
          </cell>
        </row>
        <row r="961">
          <cell r="BF961">
            <v>213460</v>
          </cell>
          <cell r="BG961">
            <v>213460</v>
          </cell>
          <cell r="BH961">
            <v>213460</v>
          </cell>
          <cell r="BI961">
            <v>0</v>
          </cell>
          <cell r="BK961">
            <v>213460</v>
          </cell>
          <cell r="BL961">
            <v>213460</v>
          </cell>
          <cell r="BM961">
            <v>213460</v>
          </cell>
          <cell r="BN961">
            <v>213460</v>
          </cell>
        </row>
        <row r="962">
          <cell r="BF962">
            <v>387500</v>
          </cell>
          <cell r="BG962">
            <v>387500</v>
          </cell>
          <cell r="BH962">
            <v>387500</v>
          </cell>
          <cell r="BI962">
            <v>0</v>
          </cell>
          <cell r="BK962">
            <v>387500</v>
          </cell>
          <cell r="BL962">
            <v>387500</v>
          </cell>
          <cell r="BM962">
            <v>387500</v>
          </cell>
          <cell r="BN962">
            <v>387500</v>
          </cell>
        </row>
        <row r="963">
          <cell r="BF963">
            <v>846155</v>
          </cell>
          <cell r="BG963">
            <v>846155</v>
          </cell>
          <cell r="BH963">
            <v>846155</v>
          </cell>
          <cell r="BI963">
            <v>0</v>
          </cell>
          <cell r="BK963">
            <v>846155</v>
          </cell>
          <cell r="BL963">
            <v>846155</v>
          </cell>
          <cell r="BM963">
            <v>846155</v>
          </cell>
          <cell r="BN963">
            <v>846155</v>
          </cell>
        </row>
        <row r="964">
          <cell r="BF964">
            <v>610949</v>
          </cell>
          <cell r="BG964">
            <v>610949</v>
          </cell>
          <cell r="BH964">
            <v>610949</v>
          </cell>
          <cell r="BI964">
            <v>0</v>
          </cell>
          <cell r="BK964">
            <v>610949</v>
          </cell>
          <cell r="BL964">
            <v>610949</v>
          </cell>
          <cell r="BM964">
            <v>610949</v>
          </cell>
          <cell r="BN964">
            <v>610949</v>
          </cell>
        </row>
        <row r="965">
          <cell r="BF965">
            <v>1000000</v>
          </cell>
          <cell r="BG965">
            <v>1000000</v>
          </cell>
          <cell r="BH965">
            <v>1000000</v>
          </cell>
          <cell r="BI965">
            <v>0</v>
          </cell>
          <cell r="BK965">
            <v>1000000</v>
          </cell>
          <cell r="BL965">
            <v>1000000</v>
          </cell>
          <cell r="BM965">
            <v>1000000</v>
          </cell>
          <cell r="BN965">
            <v>1000000</v>
          </cell>
        </row>
        <row r="966">
          <cell r="BF966">
            <v>772000</v>
          </cell>
          <cell r="BG966">
            <v>772000</v>
          </cell>
          <cell r="BH966">
            <v>772000</v>
          </cell>
          <cell r="BI966">
            <v>0</v>
          </cell>
          <cell r="BK966">
            <v>772000</v>
          </cell>
          <cell r="BL966">
            <v>772000</v>
          </cell>
          <cell r="BM966">
            <v>772000</v>
          </cell>
          <cell r="BN966">
            <v>772000</v>
          </cell>
        </row>
        <row r="967">
          <cell r="BF967">
            <v>143400</v>
          </cell>
          <cell r="BG967">
            <v>143400</v>
          </cell>
          <cell r="BH967">
            <v>143400</v>
          </cell>
          <cell r="BI967">
            <v>0</v>
          </cell>
          <cell r="BK967">
            <v>143400</v>
          </cell>
          <cell r="BL967">
            <v>143400</v>
          </cell>
          <cell r="BM967">
            <v>143400</v>
          </cell>
          <cell r="BN967">
            <v>143400</v>
          </cell>
        </row>
        <row r="968">
          <cell r="BF968">
            <v>181350</v>
          </cell>
          <cell r="BG968">
            <v>181350</v>
          </cell>
          <cell r="BH968">
            <v>181350</v>
          </cell>
          <cell r="BI968">
            <v>0</v>
          </cell>
          <cell r="BK968">
            <v>181350</v>
          </cell>
          <cell r="BL968">
            <v>181350</v>
          </cell>
          <cell r="BM968">
            <v>181350</v>
          </cell>
          <cell r="BN968">
            <v>181350</v>
          </cell>
        </row>
        <row r="969">
          <cell r="BF969">
            <v>355200</v>
          </cell>
          <cell r="BG969">
            <v>355200</v>
          </cell>
          <cell r="BH969">
            <v>355200</v>
          </cell>
          <cell r="BI969">
            <v>0</v>
          </cell>
          <cell r="BK969">
            <v>355200</v>
          </cell>
          <cell r="BL969">
            <v>355200</v>
          </cell>
          <cell r="BM969">
            <v>355200</v>
          </cell>
          <cell r="BN969">
            <v>355200</v>
          </cell>
        </row>
        <row r="970"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</row>
        <row r="971">
          <cell r="BF971">
            <v>670908</v>
          </cell>
          <cell r="BG971">
            <v>670908</v>
          </cell>
          <cell r="BH971">
            <v>670908</v>
          </cell>
          <cell r="BI971">
            <v>0</v>
          </cell>
          <cell r="BK971">
            <v>670908</v>
          </cell>
          <cell r="BL971">
            <v>670908</v>
          </cell>
          <cell r="BM971">
            <v>670908</v>
          </cell>
          <cell r="BN971">
            <v>670908</v>
          </cell>
        </row>
        <row r="972">
          <cell r="BF972">
            <v>885802</v>
          </cell>
          <cell r="BG972">
            <v>885802</v>
          </cell>
          <cell r="BH972">
            <v>885802</v>
          </cell>
          <cell r="BI972">
            <v>0</v>
          </cell>
          <cell r="BK972">
            <v>885802</v>
          </cell>
          <cell r="BL972">
            <v>885802</v>
          </cell>
          <cell r="BM972">
            <v>885802</v>
          </cell>
          <cell r="BN972">
            <v>885802</v>
          </cell>
        </row>
        <row r="973">
          <cell r="BF973">
            <v>558700</v>
          </cell>
          <cell r="BG973">
            <v>558700</v>
          </cell>
          <cell r="BH973">
            <v>558700</v>
          </cell>
          <cell r="BI973">
            <v>0</v>
          </cell>
          <cell r="BK973">
            <v>558700</v>
          </cell>
          <cell r="BL973">
            <v>558700</v>
          </cell>
          <cell r="BM973">
            <v>558700</v>
          </cell>
          <cell r="BN973">
            <v>558700</v>
          </cell>
        </row>
        <row r="974">
          <cell r="BF974">
            <v>303091</v>
          </cell>
          <cell r="BG974">
            <v>303091</v>
          </cell>
          <cell r="BH974">
            <v>303091</v>
          </cell>
          <cell r="BI974">
            <v>0</v>
          </cell>
          <cell r="BK974">
            <v>303091</v>
          </cell>
          <cell r="BL974">
            <v>303091</v>
          </cell>
          <cell r="BM974">
            <v>303091</v>
          </cell>
          <cell r="BN974">
            <v>303091</v>
          </cell>
        </row>
        <row r="975">
          <cell r="BF975">
            <v>116200</v>
          </cell>
          <cell r="BG975">
            <v>116200</v>
          </cell>
          <cell r="BH975">
            <v>116200</v>
          </cell>
          <cell r="BI975">
            <v>0</v>
          </cell>
          <cell r="BK975">
            <v>116200</v>
          </cell>
          <cell r="BL975">
            <v>116200</v>
          </cell>
          <cell r="BM975">
            <v>116200</v>
          </cell>
          <cell r="BN975">
            <v>116200</v>
          </cell>
        </row>
        <row r="976">
          <cell r="BF976">
            <v>115200</v>
          </cell>
          <cell r="BG976">
            <v>115200</v>
          </cell>
          <cell r="BH976">
            <v>115200</v>
          </cell>
          <cell r="BI976">
            <v>0</v>
          </cell>
          <cell r="BK976">
            <v>115200</v>
          </cell>
          <cell r="BL976">
            <v>115200</v>
          </cell>
          <cell r="BM976">
            <v>115200</v>
          </cell>
          <cell r="BN976">
            <v>115200</v>
          </cell>
        </row>
        <row r="977">
          <cell r="BF977">
            <v>189090</v>
          </cell>
          <cell r="BG977">
            <v>189090</v>
          </cell>
          <cell r="BH977">
            <v>189090</v>
          </cell>
          <cell r="BI977">
            <v>0</v>
          </cell>
          <cell r="BK977">
            <v>189090</v>
          </cell>
          <cell r="BL977">
            <v>189090</v>
          </cell>
          <cell r="BM977">
            <v>189090</v>
          </cell>
          <cell r="BN977">
            <v>189090</v>
          </cell>
        </row>
        <row r="978">
          <cell r="BF978">
            <v>262992</v>
          </cell>
          <cell r="BG978">
            <v>262992</v>
          </cell>
          <cell r="BH978">
            <v>262992</v>
          </cell>
          <cell r="BI978">
            <v>0</v>
          </cell>
          <cell r="BK978">
            <v>262992</v>
          </cell>
          <cell r="BL978">
            <v>262992</v>
          </cell>
          <cell r="BM978">
            <v>262992</v>
          </cell>
          <cell r="BN978">
            <v>262992</v>
          </cell>
        </row>
        <row r="979">
          <cell r="BF979">
            <v>799344</v>
          </cell>
          <cell r="BG979">
            <v>799344</v>
          </cell>
          <cell r="BH979">
            <v>799344</v>
          </cell>
          <cell r="BI979">
            <v>0</v>
          </cell>
          <cell r="BK979">
            <v>799344</v>
          </cell>
          <cell r="BL979">
            <v>799344</v>
          </cell>
          <cell r="BM979">
            <v>799344</v>
          </cell>
          <cell r="BN979">
            <v>799344</v>
          </cell>
        </row>
        <row r="980">
          <cell r="BF980">
            <v>437117</v>
          </cell>
          <cell r="BG980">
            <v>437117</v>
          </cell>
          <cell r="BH980">
            <v>437117</v>
          </cell>
          <cell r="BI980">
            <v>0</v>
          </cell>
          <cell r="BK980">
            <v>437117</v>
          </cell>
          <cell r="BL980">
            <v>437117</v>
          </cell>
          <cell r="BM980">
            <v>437117</v>
          </cell>
          <cell r="BN980">
            <v>437117</v>
          </cell>
        </row>
        <row r="981">
          <cell r="BF981">
            <v>102000</v>
          </cell>
          <cell r="BG981">
            <v>102000</v>
          </cell>
          <cell r="BH981">
            <v>102000</v>
          </cell>
          <cell r="BI981">
            <v>0</v>
          </cell>
          <cell r="BK981">
            <v>102000</v>
          </cell>
          <cell r="BL981">
            <v>102000</v>
          </cell>
          <cell r="BM981">
            <v>102000</v>
          </cell>
          <cell r="BN981">
            <v>102000</v>
          </cell>
        </row>
        <row r="982">
          <cell r="BF982">
            <v>585510</v>
          </cell>
          <cell r="BG982">
            <v>585510</v>
          </cell>
          <cell r="BH982">
            <v>585510</v>
          </cell>
          <cell r="BI982">
            <v>0</v>
          </cell>
          <cell r="BK982">
            <v>585510</v>
          </cell>
          <cell r="BL982">
            <v>585510</v>
          </cell>
          <cell r="BM982">
            <v>585510</v>
          </cell>
          <cell r="BN982">
            <v>585510</v>
          </cell>
        </row>
        <row r="983">
          <cell r="BF983">
            <v>181032</v>
          </cell>
          <cell r="BG983">
            <v>181032</v>
          </cell>
          <cell r="BH983">
            <v>181032</v>
          </cell>
          <cell r="BI983">
            <v>0</v>
          </cell>
          <cell r="BK983">
            <v>181032</v>
          </cell>
          <cell r="BL983">
            <v>181032</v>
          </cell>
          <cell r="BM983">
            <v>181032</v>
          </cell>
          <cell r="BN983">
            <v>181032</v>
          </cell>
        </row>
        <row r="984">
          <cell r="BF984">
            <v>340849</v>
          </cell>
          <cell r="BG984">
            <v>340849</v>
          </cell>
          <cell r="BH984">
            <v>340849</v>
          </cell>
          <cell r="BI984">
            <v>0</v>
          </cell>
          <cell r="BK984">
            <v>340849</v>
          </cell>
          <cell r="BL984">
            <v>340849</v>
          </cell>
          <cell r="BM984">
            <v>340849</v>
          </cell>
          <cell r="BN984">
            <v>340849</v>
          </cell>
        </row>
        <row r="985">
          <cell r="BF985">
            <v>126250</v>
          </cell>
          <cell r="BG985">
            <v>126250</v>
          </cell>
          <cell r="BH985">
            <v>126250</v>
          </cell>
          <cell r="BI985">
            <v>0</v>
          </cell>
          <cell r="BK985">
            <v>126250</v>
          </cell>
          <cell r="BL985">
            <v>126250</v>
          </cell>
          <cell r="BM985">
            <v>126250</v>
          </cell>
          <cell r="BN985">
            <v>126250</v>
          </cell>
        </row>
        <row r="986">
          <cell r="BF986">
            <v>76464</v>
          </cell>
          <cell r="BG986">
            <v>76464</v>
          </cell>
          <cell r="BH986">
            <v>76464</v>
          </cell>
          <cell r="BI986">
            <v>0</v>
          </cell>
          <cell r="BK986">
            <v>76464</v>
          </cell>
          <cell r="BL986">
            <v>76464</v>
          </cell>
          <cell r="BM986">
            <v>76464</v>
          </cell>
          <cell r="BN986">
            <v>76464</v>
          </cell>
        </row>
        <row r="987">
          <cell r="BF987">
            <v>100272</v>
          </cell>
          <cell r="BG987">
            <v>100272</v>
          </cell>
          <cell r="BH987">
            <v>100272</v>
          </cell>
          <cell r="BI987">
            <v>0</v>
          </cell>
          <cell r="BK987">
            <v>100272</v>
          </cell>
          <cell r="BL987">
            <v>100272</v>
          </cell>
          <cell r="BM987">
            <v>100272</v>
          </cell>
          <cell r="BN987">
            <v>100272</v>
          </cell>
        </row>
        <row r="988">
          <cell r="BF988">
            <v>30150</v>
          </cell>
          <cell r="BG988">
            <v>30150</v>
          </cell>
          <cell r="BH988">
            <v>30150</v>
          </cell>
          <cell r="BI988">
            <v>0</v>
          </cell>
          <cell r="BK988">
            <v>30150</v>
          </cell>
          <cell r="BL988">
            <v>30150</v>
          </cell>
          <cell r="BM988">
            <v>30150</v>
          </cell>
          <cell r="BN988">
            <v>30150</v>
          </cell>
        </row>
        <row r="989">
          <cell r="BF989">
            <v>420000</v>
          </cell>
          <cell r="BG989">
            <v>420000</v>
          </cell>
          <cell r="BH989">
            <v>420000</v>
          </cell>
          <cell r="BI989">
            <v>0</v>
          </cell>
          <cell r="BK989">
            <v>420000</v>
          </cell>
          <cell r="BL989">
            <v>420000</v>
          </cell>
          <cell r="BM989">
            <v>420000</v>
          </cell>
          <cell r="BN989">
            <v>420000</v>
          </cell>
        </row>
        <row r="990">
          <cell r="BF990">
            <v>500000</v>
          </cell>
          <cell r="BG990">
            <v>500000</v>
          </cell>
          <cell r="BH990">
            <v>500000</v>
          </cell>
          <cell r="BI990">
            <v>0</v>
          </cell>
          <cell r="BK990">
            <v>500000</v>
          </cell>
          <cell r="BL990">
            <v>500000</v>
          </cell>
          <cell r="BM990">
            <v>500000</v>
          </cell>
          <cell r="BN990">
            <v>500000</v>
          </cell>
        </row>
        <row r="991">
          <cell r="BF991">
            <v>65000</v>
          </cell>
          <cell r="BG991">
            <v>65000</v>
          </cell>
          <cell r="BH991">
            <v>65000</v>
          </cell>
          <cell r="BI991">
            <v>0</v>
          </cell>
          <cell r="BK991">
            <v>65000</v>
          </cell>
          <cell r="BL991">
            <v>65000</v>
          </cell>
          <cell r="BM991">
            <v>65000</v>
          </cell>
          <cell r="BN991">
            <v>65000</v>
          </cell>
        </row>
        <row r="992">
          <cell r="BF992">
            <v>650761</v>
          </cell>
          <cell r="BG992">
            <v>650761</v>
          </cell>
          <cell r="BH992">
            <v>650761</v>
          </cell>
          <cell r="BI992">
            <v>0</v>
          </cell>
          <cell r="BK992">
            <v>650761</v>
          </cell>
          <cell r="BL992">
            <v>650761</v>
          </cell>
          <cell r="BM992">
            <v>650761</v>
          </cell>
          <cell r="BN992">
            <v>650761</v>
          </cell>
        </row>
        <row r="993">
          <cell r="BF993">
            <v>60000</v>
          </cell>
          <cell r="BG993">
            <v>60000</v>
          </cell>
          <cell r="BH993">
            <v>60000</v>
          </cell>
          <cell r="BI993">
            <v>0</v>
          </cell>
          <cell r="BK993">
            <v>60000</v>
          </cell>
          <cell r="BL993">
            <v>60000</v>
          </cell>
          <cell r="BM993">
            <v>60000</v>
          </cell>
          <cell r="BN993">
            <v>60000</v>
          </cell>
        </row>
        <row r="994">
          <cell r="BF994">
            <v>30000</v>
          </cell>
          <cell r="BG994">
            <v>30000</v>
          </cell>
          <cell r="BH994">
            <v>30000</v>
          </cell>
          <cell r="BI994">
            <v>0</v>
          </cell>
          <cell r="BK994">
            <v>30000</v>
          </cell>
          <cell r="BL994">
            <v>30000</v>
          </cell>
          <cell r="BM994">
            <v>30000</v>
          </cell>
          <cell r="BN994">
            <v>30000</v>
          </cell>
        </row>
        <row r="995">
          <cell r="BF995">
            <v>60000</v>
          </cell>
          <cell r="BG995">
            <v>60000</v>
          </cell>
          <cell r="BH995">
            <v>60000</v>
          </cell>
          <cell r="BI995">
            <v>0</v>
          </cell>
          <cell r="BK995">
            <v>60000</v>
          </cell>
          <cell r="BL995">
            <v>60000</v>
          </cell>
          <cell r="BM995">
            <v>60000</v>
          </cell>
          <cell r="BN995">
            <v>60000</v>
          </cell>
        </row>
        <row r="996">
          <cell r="BF996">
            <v>30000</v>
          </cell>
          <cell r="BG996">
            <v>30000</v>
          </cell>
          <cell r="BH996">
            <v>30000</v>
          </cell>
          <cell r="BI996">
            <v>0</v>
          </cell>
          <cell r="BK996">
            <v>30000</v>
          </cell>
          <cell r="BL996">
            <v>30000</v>
          </cell>
          <cell r="BM996">
            <v>30000</v>
          </cell>
          <cell r="BN996">
            <v>30000</v>
          </cell>
        </row>
        <row r="997">
          <cell r="BF997">
            <v>30000</v>
          </cell>
          <cell r="BG997">
            <v>30000</v>
          </cell>
          <cell r="BH997">
            <v>30000</v>
          </cell>
          <cell r="BI997">
            <v>0</v>
          </cell>
          <cell r="BK997">
            <v>30000</v>
          </cell>
          <cell r="BL997">
            <v>30000</v>
          </cell>
          <cell r="BM997">
            <v>30000</v>
          </cell>
          <cell r="BN997">
            <v>30000</v>
          </cell>
        </row>
        <row r="998">
          <cell r="BF998">
            <v>100000</v>
          </cell>
          <cell r="BG998">
            <v>100000</v>
          </cell>
          <cell r="BH998">
            <v>100000</v>
          </cell>
          <cell r="BI998">
            <v>0</v>
          </cell>
          <cell r="BK998">
            <v>100000</v>
          </cell>
          <cell r="BL998">
            <v>100000</v>
          </cell>
          <cell r="BM998">
            <v>100000</v>
          </cell>
          <cell r="BN998">
            <v>100000</v>
          </cell>
        </row>
        <row r="999">
          <cell r="BF999">
            <v>80000</v>
          </cell>
          <cell r="BG999">
            <v>80000</v>
          </cell>
          <cell r="BH999">
            <v>80000</v>
          </cell>
          <cell r="BI999">
            <v>0</v>
          </cell>
          <cell r="BK999">
            <v>80000</v>
          </cell>
          <cell r="BL999">
            <v>80000</v>
          </cell>
          <cell r="BM999">
            <v>80000</v>
          </cell>
          <cell r="BN999">
            <v>80000</v>
          </cell>
        </row>
        <row r="1000">
          <cell r="BF1000">
            <v>70000</v>
          </cell>
          <cell r="BG1000">
            <v>70000</v>
          </cell>
          <cell r="BH1000">
            <v>70000</v>
          </cell>
          <cell r="BI1000">
            <v>0</v>
          </cell>
          <cell r="BK1000">
            <v>70000</v>
          </cell>
          <cell r="BL1000">
            <v>70000</v>
          </cell>
          <cell r="BM1000">
            <v>70000</v>
          </cell>
          <cell r="BN1000">
            <v>70000</v>
          </cell>
        </row>
        <row r="1001">
          <cell r="BF1001">
            <v>107659</v>
          </cell>
          <cell r="BG1001">
            <v>107659</v>
          </cell>
          <cell r="BH1001">
            <v>107659</v>
          </cell>
          <cell r="BI1001">
            <v>0</v>
          </cell>
          <cell r="BK1001">
            <v>107659</v>
          </cell>
          <cell r="BL1001">
            <v>107659</v>
          </cell>
          <cell r="BM1001">
            <v>107659</v>
          </cell>
          <cell r="BN1001">
            <v>107659</v>
          </cell>
        </row>
        <row r="1002">
          <cell r="BF1002">
            <v>30465</v>
          </cell>
          <cell r="BG1002">
            <v>30465</v>
          </cell>
          <cell r="BH1002">
            <v>30465</v>
          </cell>
          <cell r="BI1002">
            <v>0</v>
          </cell>
          <cell r="BK1002">
            <v>30465</v>
          </cell>
          <cell r="BL1002">
            <v>30465</v>
          </cell>
          <cell r="BM1002">
            <v>30465</v>
          </cell>
          <cell r="BN1002">
            <v>30465</v>
          </cell>
        </row>
        <row r="1003">
          <cell r="BF1003">
            <v>73600</v>
          </cell>
          <cell r="BG1003">
            <v>73600</v>
          </cell>
          <cell r="BH1003">
            <v>73600</v>
          </cell>
          <cell r="BI1003">
            <v>0</v>
          </cell>
          <cell r="BK1003">
            <v>73600</v>
          </cell>
          <cell r="BL1003">
            <v>73600</v>
          </cell>
          <cell r="BM1003">
            <v>73600</v>
          </cell>
          <cell r="BN1003">
            <v>73600</v>
          </cell>
        </row>
        <row r="1004">
          <cell r="BF1004">
            <v>148750</v>
          </cell>
          <cell r="BG1004">
            <v>148750</v>
          </cell>
          <cell r="BH1004">
            <v>148750</v>
          </cell>
          <cell r="BI1004">
            <v>0</v>
          </cell>
          <cell r="BK1004">
            <v>148750</v>
          </cell>
          <cell r="BL1004">
            <v>148750</v>
          </cell>
          <cell r="BM1004">
            <v>148750</v>
          </cell>
          <cell r="BN1004">
            <v>148750</v>
          </cell>
        </row>
        <row r="1005">
          <cell r="BF1005">
            <v>67200</v>
          </cell>
          <cell r="BG1005">
            <v>67200</v>
          </cell>
          <cell r="BH1005">
            <v>67200</v>
          </cell>
          <cell r="BI1005">
            <v>0</v>
          </cell>
          <cell r="BK1005">
            <v>67200</v>
          </cell>
          <cell r="BL1005">
            <v>67200</v>
          </cell>
          <cell r="BM1005">
            <v>67200</v>
          </cell>
          <cell r="BN1005">
            <v>67200</v>
          </cell>
        </row>
        <row r="1006">
          <cell r="BF1006">
            <v>93250</v>
          </cell>
          <cell r="BG1006">
            <v>93250</v>
          </cell>
          <cell r="BH1006">
            <v>93250</v>
          </cell>
          <cell r="BI1006">
            <v>0</v>
          </cell>
          <cell r="BK1006">
            <v>93250</v>
          </cell>
          <cell r="BL1006">
            <v>93250</v>
          </cell>
          <cell r="BM1006">
            <v>93250</v>
          </cell>
          <cell r="BN1006">
            <v>93250</v>
          </cell>
        </row>
        <row r="1007">
          <cell r="BF1007">
            <v>64285</v>
          </cell>
          <cell r="BG1007">
            <v>64285</v>
          </cell>
          <cell r="BH1007">
            <v>64285</v>
          </cell>
          <cell r="BI1007">
            <v>0</v>
          </cell>
          <cell r="BK1007">
            <v>64285</v>
          </cell>
          <cell r="BL1007">
            <v>64285</v>
          </cell>
          <cell r="BM1007">
            <v>64285</v>
          </cell>
          <cell r="BN1007">
            <v>64285</v>
          </cell>
        </row>
        <row r="1008">
          <cell r="BF1008">
            <v>473148</v>
          </cell>
          <cell r="BG1008">
            <v>473148</v>
          </cell>
          <cell r="BH1008">
            <v>473148</v>
          </cell>
          <cell r="BI1008">
            <v>0</v>
          </cell>
          <cell r="BK1008">
            <v>473148</v>
          </cell>
          <cell r="BL1008">
            <v>473148</v>
          </cell>
          <cell r="BM1008">
            <v>473148</v>
          </cell>
          <cell r="BN1008">
            <v>473148</v>
          </cell>
        </row>
        <row r="1009">
          <cell r="BF1009">
            <v>45700</v>
          </cell>
          <cell r="BG1009">
            <v>45700</v>
          </cell>
          <cell r="BH1009">
            <v>45700</v>
          </cell>
          <cell r="BI1009">
            <v>0</v>
          </cell>
          <cell r="BK1009">
            <v>45700</v>
          </cell>
          <cell r="BL1009">
            <v>45700</v>
          </cell>
          <cell r="BM1009">
            <v>45700</v>
          </cell>
          <cell r="BN1009">
            <v>45700</v>
          </cell>
        </row>
        <row r="1010">
          <cell r="BF1010">
            <v>52161</v>
          </cell>
          <cell r="BG1010">
            <v>52161</v>
          </cell>
          <cell r="BH1010">
            <v>52161</v>
          </cell>
          <cell r="BI1010">
            <v>0</v>
          </cell>
          <cell r="BK1010">
            <v>52161</v>
          </cell>
          <cell r="BL1010">
            <v>52161</v>
          </cell>
          <cell r="BM1010">
            <v>52161</v>
          </cell>
          <cell r="BN1010">
            <v>52161</v>
          </cell>
        </row>
        <row r="1011">
          <cell r="BF1011">
            <v>57000</v>
          </cell>
          <cell r="BG1011">
            <v>57000</v>
          </cell>
          <cell r="BH1011">
            <v>57000</v>
          </cell>
          <cell r="BI1011">
            <v>0</v>
          </cell>
          <cell r="BK1011">
            <v>57000</v>
          </cell>
          <cell r="BL1011">
            <v>57000</v>
          </cell>
          <cell r="BM1011">
            <v>57000</v>
          </cell>
          <cell r="BN1011">
            <v>57000</v>
          </cell>
        </row>
        <row r="1012">
          <cell r="BF1012">
            <v>120000</v>
          </cell>
          <cell r="BG1012">
            <v>120000</v>
          </cell>
          <cell r="BH1012">
            <v>120000</v>
          </cell>
          <cell r="BI1012">
            <v>0</v>
          </cell>
          <cell r="BK1012">
            <v>120000</v>
          </cell>
          <cell r="BL1012">
            <v>120000</v>
          </cell>
          <cell r="BM1012">
            <v>120000</v>
          </cell>
          <cell r="BN1012">
            <v>120000</v>
          </cell>
        </row>
        <row r="1013">
          <cell r="BF1013">
            <v>255000</v>
          </cell>
          <cell r="BG1013">
            <v>255000</v>
          </cell>
          <cell r="BH1013">
            <v>255000</v>
          </cell>
          <cell r="BI1013">
            <v>0</v>
          </cell>
          <cell r="BK1013">
            <v>255000</v>
          </cell>
          <cell r="BL1013">
            <v>255000</v>
          </cell>
          <cell r="BM1013">
            <v>255000</v>
          </cell>
          <cell r="BN1013">
            <v>255000</v>
          </cell>
        </row>
        <row r="1014">
          <cell r="BF1014">
            <v>167270</v>
          </cell>
          <cell r="BG1014">
            <v>167270</v>
          </cell>
          <cell r="BH1014">
            <v>167270</v>
          </cell>
          <cell r="BI1014">
            <v>0</v>
          </cell>
          <cell r="BK1014">
            <v>167270</v>
          </cell>
          <cell r="BL1014">
            <v>167270</v>
          </cell>
          <cell r="BM1014">
            <v>167270</v>
          </cell>
          <cell r="BN1014">
            <v>167270</v>
          </cell>
        </row>
        <row r="1015">
          <cell r="BF1015">
            <v>400000</v>
          </cell>
          <cell r="BG1015">
            <v>400000</v>
          </cell>
          <cell r="BH1015">
            <v>400000</v>
          </cell>
          <cell r="BI1015">
            <v>0</v>
          </cell>
          <cell r="BK1015">
            <v>400000</v>
          </cell>
          <cell r="BL1015">
            <v>400000</v>
          </cell>
          <cell r="BM1015">
            <v>400000</v>
          </cell>
          <cell r="BN1015">
            <v>400000</v>
          </cell>
        </row>
        <row r="1016">
          <cell r="BF1016">
            <v>133055</v>
          </cell>
          <cell r="BG1016">
            <v>133055</v>
          </cell>
          <cell r="BH1016">
            <v>133055</v>
          </cell>
          <cell r="BI1016">
            <v>0</v>
          </cell>
          <cell r="BK1016">
            <v>133055</v>
          </cell>
          <cell r="BL1016">
            <v>133055</v>
          </cell>
          <cell r="BM1016">
            <v>133055</v>
          </cell>
          <cell r="BN1016">
            <v>133055</v>
          </cell>
        </row>
        <row r="1017">
          <cell r="BF1017">
            <v>219120</v>
          </cell>
          <cell r="BG1017">
            <v>219120</v>
          </cell>
          <cell r="BH1017">
            <v>219120</v>
          </cell>
          <cell r="BI1017">
            <v>0</v>
          </cell>
          <cell r="BK1017">
            <v>219120</v>
          </cell>
          <cell r="BL1017">
            <v>219120</v>
          </cell>
          <cell r="BM1017">
            <v>219120</v>
          </cell>
          <cell r="BN1017">
            <v>219120</v>
          </cell>
        </row>
        <row r="1018">
          <cell r="BF1018">
            <v>143119</v>
          </cell>
          <cell r="BG1018">
            <v>143119</v>
          </cell>
          <cell r="BH1018">
            <v>143119</v>
          </cell>
          <cell r="BI1018">
            <v>0</v>
          </cell>
          <cell r="BK1018">
            <v>143119</v>
          </cell>
          <cell r="BL1018">
            <v>143119</v>
          </cell>
          <cell r="BM1018">
            <v>143119</v>
          </cell>
          <cell r="BN1018">
            <v>143119</v>
          </cell>
        </row>
        <row r="1019">
          <cell r="BF1019">
            <v>98400</v>
          </cell>
          <cell r="BG1019">
            <v>98400</v>
          </cell>
          <cell r="BH1019">
            <v>98400</v>
          </cell>
          <cell r="BI1019">
            <v>0</v>
          </cell>
          <cell r="BK1019">
            <v>98400</v>
          </cell>
          <cell r="BL1019">
            <v>98400</v>
          </cell>
          <cell r="BM1019">
            <v>98400</v>
          </cell>
          <cell r="BN1019">
            <v>98400</v>
          </cell>
        </row>
        <row r="1020">
          <cell r="BF1020">
            <v>434798</v>
          </cell>
          <cell r="BG1020">
            <v>434798</v>
          </cell>
          <cell r="BH1020">
            <v>434798</v>
          </cell>
          <cell r="BI1020">
            <v>0</v>
          </cell>
          <cell r="BK1020">
            <v>434798</v>
          </cell>
          <cell r="BL1020">
            <v>434798</v>
          </cell>
          <cell r="BM1020">
            <v>434798</v>
          </cell>
          <cell r="BN1020">
            <v>434798</v>
          </cell>
        </row>
        <row r="1021">
          <cell r="BF1021">
            <v>116800</v>
          </cell>
          <cell r="BG1021">
            <v>116800</v>
          </cell>
          <cell r="BH1021">
            <v>116800</v>
          </cell>
          <cell r="BI1021">
            <v>0</v>
          </cell>
          <cell r="BK1021">
            <v>116800</v>
          </cell>
          <cell r="BL1021">
            <v>116800</v>
          </cell>
          <cell r="BM1021">
            <v>116800</v>
          </cell>
          <cell r="BN1021">
            <v>116800</v>
          </cell>
        </row>
        <row r="1022">
          <cell r="BF1022">
            <v>128000</v>
          </cell>
          <cell r="BG1022">
            <v>128000</v>
          </cell>
          <cell r="BH1022">
            <v>128000</v>
          </cell>
          <cell r="BI1022">
            <v>0</v>
          </cell>
          <cell r="BK1022">
            <v>128000</v>
          </cell>
          <cell r="BL1022">
            <v>128000</v>
          </cell>
          <cell r="BM1022">
            <v>128000</v>
          </cell>
          <cell r="BN1022">
            <v>128000</v>
          </cell>
        </row>
        <row r="1023">
          <cell r="BF1023">
            <v>256000</v>
          </cell>
          <cell r="BG1023">
            <v>256000</v>
          </cell>
          <cell r="BH1023">
            <v>256000</v>
          </cell>
          <cell r="BI1023">
            <v>0</v>
          </cell>
          <cell r="BK1023">
            <v>256000</v>
          </cell>
          <cell r="BL1023">
            <v>256000</v>
          </cell>
          <cell r="BM1023">
            <v>256000</v>
          </cell>
          <cell r="BN1023">
            <v>256000</v>
          </cell>
        </row>
        <row r="1024">
          <cell r="BF1024">
            <v>88000</v>
          </cell>
          <cell r="BG1024">
            <v>88000</v>
          </cell>
          <cell r="BH1024">
            <v>88000</v>
          </cell>
          <cell r="BI1024">
            <v>0</v>
          </cell>
          <cell r="BK1024">
            <v>88000</v>
          </cell>
          <cell r="BL1024">
            <v>88000</v>
          </cell>
          <cell r="BM1024">
            <v>88000</v>
          </cell>
          <cell r="BN1024">
            <v>88000</v>
          </cell>
        </row>
        <row r="1025">
          <cell r="BF1025">
            <v>449600</v>
          </cell>
          <cell r="BG1025">
            <v>449600</v>
          </cell>
          <cell r="BH1025">
            <v>449600</v>
          </cell>
          <cell r="BI1025">
            <v>0</v>
          </cell>
          <cell r="BK1025">
            <v>449600</v>
          </cell>
          <cell r="BL1025">
            <v>449600</v>
          </cell>
          <cell r="BM1025">
            <v>449600</v>
          </cell>
          <cell r="BN1025">
            <v>449600</v>
          </cell>
        </row>
        <row r="1026">
          <cell r="BF1026">
            <v>366800</v>
          </cell>
          <cell r="BG1026">
            <v>366800</v>
          </cell>
          <cell r="BH1026">
            <v>366800</v>
          </cell>
          <cell r="BI1026">
            <v>0</v>
          </cell>
          <cell r="BK1026">
            <v>366800</v>
          </cell>
          <cell r="BL1026">
            <v>366800</v>
          </cell>
          <cell r="BM1026">
            <v>366800</v>
          </cell>
          <cell r="BN1026">
            <v>366800</v>
          </cell>
        </row>
        <row r="1027">
          <cell r="BF1027">
            <v>231670</v>
          </cell>
          <cell r="BG1027">
            <v>231670</v>
          </cell>
          <cell r="BH1027">
            <v>231670</v>
          </cell>
          <cell r="BI1027">
            <v>0</v>
          </cell>
          <cell r="BK1027">
            <v>231670</v>
          </cell>
          <cell r="BL1027">
            <v>231670</v>
          </cell>
          <cell r="BM1027">
            <v>231670</v>
          </cell>
          <cell r="BN1027">
            <v>231670</v>
          </cell>
        </row>
        <row r="1028">
          <cell r="BF1028">
            <v>294555</v>
          </cell>
          <cell r="BG1028">
            <v>294555</v>
          </cell>
          <cell r="BH1028">
            <v>294555</v>
          </cell>
          <cell r="BI1028">
            <v>0</v>
          </cell>
          <cell r="BK1028">
            <v>294555</v>
          </cell>
          <cell r="BL1028">
            <v>294555</v>
          </cell>
          <cell r="BM1028">
            <v>294555</v>
          </cell>
          <cell r="BN1028">
            <v>294555</v>
          </cell>
        </row>
        <row r="1029">
          <cell r="BF1029">
            <v>512133</v>
          </cell>
          <cell r="BG1029">
            <v>512133</v>
          </cell>
          <cell r="BH1029">
            <v>512133</v>
          </cell>
          <cell r="BI1029">
            <v>0</v>
          </cell>
          <cell r="BK1029">
            <v>512133</v>
          </cell>
          <cell r="BL1029">
            <v>512133</v>
          </cell>
          <cell r="BM1029">
            <v>512133</v>
          </cell>
          <cell r="BN1029">
            <v>512133</v>
          </cell>
        </row>
        <row r="1030">
          <cell r="BF1030">
            <v>393440</v>
          </cell>
          <cell r="BG1030">
            <v>393440</v>
          </cell>
          <cell r="BH1030">
            <v>393440</v>
          </cell>
          <cell r="BI1030">
            <v>0</v>
          </cell>
          <cell r="BK1030">
            <v>393440</v>
          </cell>
          <cell r="BL1030">
            <v>393440</v>
          </cell>
          <cell r="BM1030">
            <v>393440</v>
          </cell>
          <cell r="BN1030">
            <v>393440</v>
          </cell>
        </row>
        <row r="1031">
          <cell r="BF1031">
            <v>301872</v>
          </cell>
          <cell r="BG1031">
            <v>301872</v>
          </cell>
          <cell r="BH1031">
            <v>301872</v>
          </cell>
          <cell r="BI1031">
            <v>0</v>
          </cell>
          <cell r="BK1031">
            <v>301872</v>
          </cell>
          <cell r="BL1031">
            <v>301872</v>
          </cell>
          <cell r="BM1031">
            <v>301872</v>
          </cell>
          <cell r="BN1031">
            <v>301872</v>
          </cell>
        </row>
        <row r="1032">
          <cell r="BF1032">
            <v>120000</v>
          </cell>
          <cell r="BG1032">
            <v>120000</v>
          </cell>
          <cell r="BH1032">
            <v>120000</v>
          </cell>
          <cell r="BI1032">
            <v>0</v>
          </cell>
          <cell r="BK1032">
            <v>120000</v>
          </cell>
          <cell r="BL1032">
            <v>120000</v>
          </cell>
          <cell r="BM1032">
            <v>120000</v>
          </cell>
          <cell r="BN1032">
            <v>120000</v>
          </cell>
        </row>
        <row r="1033">
          <cell r="BF1033">
            <v>200000</v>
          </cell>
          <cell r="BG1033">
            <v>200000</v>
          </cell>
          <cell r="BH1033">
            <v>200000</v>
          </cell>
          <cell r="BI1033">
            <v>0</v>
          </cell>
          <cell r="BK1033">
            <v>200000</v>
          </cell>
          <cell r="BL1033">
            <v>200000</v>
          </cell>
          <cell r="BM1033">
            <v>200000</v>
          </cell>
          <cell r="BN1033">
            <v>200000</v>
          </cell>
        </row>
        <row r="1034">
          <cell r="BF1034">
            <v>339600</v>
          </cell>
          <cell r="BG1034">
            <v>339600</v>
          </cell>
          <cell r="BH1034">
            <v>339600</v>
          </cell>
          <cell r="BI1034">
            <v>0</v>
          </cell>
          <cell r="BK1034">
            <v>339600</v>
          </cell>
          <cell r="BL1034">
            <v>339600</v>
          </cell>
          <cell r="BM1034">
            <v>339600</v>
          </cell>
          <cell r="BN1034">
            <v>339600</v>
          </cell>
        </row>
        <row r="1035"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</row>
        <row r="1036">
          <cell r="BF1036">
            <v>121000</v>
          </cell>
          <cell r="BG1036">
            <v>121000</v>
          </cell>
          <cell r="BH1036">
            <v>121000</v>
          </cell>
          <cell r="BI1036">
            <v>0</v>
          </cell>
          <cell r="BK1036">
            <v>121000</v>
          </cell>
          <cell r="BL1036">
            <v>121000</v>
          </cell>
          <cell r="BM1036">
            <v>121000</v>
          </cell>
          <cell r="BN1036">
            <v>121000</v>
          </cell>
        </row>
        <row r="1037">
          <cell r="BF1037">
            <v>96400</v>
          </cell>
          <cell r="BG1037">
            <v>96400</v>
          </cell>
          <cell r="BH1037">
            <v>96400</v>
          </cell>
          <cell r="BI1037">
            <v>0</v>
          </cell>
          <cell r="BK1037">
            <v>96400</v>
          </cell>
          <cell r="BL1037">
            <v>96400</v>
          </cell>
          <cell r="BM1037">
            <v>96400</v>
          </cell>
          <cell r="BN1037">
            <v>96400</v>
          </cell>
        </row>
        <row r="1038">
          <cell r="BF1038">
            <v>217850</v>
          </cell>
          <cell r="BG1038">
            <v>217850</v>
          </cell>
          <cell r="BH1038">
            <v>217850</v>
          </cell>
          <cell r="BI1038">
            <v>0</v>
          </cell>
          <cell r="BK1038">
            <v>217850</v>
          </cell>
          <cell r="BL1038">
            <v>217850</v>
          </cell>
          <cell r="BM1038">
            <v>217850</v>
          </cell>
          <cell r="BN1038">
            <v>217850</v>
          </cell>
        </row>
        <row r="1039">
          <cell r="BF1039">
            <v>73714</v>
          </cell>
          <cell r="BG1039">
            <v>73714</v>
          </cell>
          <cell r="BH1039">
            <v>73714</v>
          </cell>
          <cell r="BI1039">
            <v>0</v>
          </cell>
          <cell r="BK1039">
            <v>73714</v>
          </cell>
          <cell r="BL1039">
            <v>73714</v>
          </cell>
          <cell r="BM1039">
            <v>73714</v>
          </cell>
          <cell r="BN1039">
            <v>73714</v>
          </cell>
        </row>
        <row r="1040">
          <cell r="BF1040">
            <v>11518</v>
          </cell>
          <cell r="BG1040">
            <v>11518</v>
          </cell>
          <cell r="BH1040">
            <v>11518</v>
          </cell>
          <cell r="BI1040">
            <v>0</v>
          </cell>
          <cell r="BK1040">
            <v>11518</v>
          </cell>
          <cell r="BL1040">
            <v>11518</v>
          </cell>
          <cell r="BM1040">
            <v>11518</v>
          </cell>
          <cell r="BN1040">
            <v>11518</v>
          </cell>
        </row>
        <row r="1041">
          <cell r="BF1041">
            <v>40000</v>
          </cell>
          <cell r="BG1041">
            <v>40000</v>
          </cell>
          <cell r="BH1041">
            <v>40000</v>
          </cell>
          <cell r="BI1041">
            <v>0</v>
          </cell>
          <cell r="BK1041">
            <v>40000</v>
          </cell>
          <cell r="BL1041">
            <v>40000</v>
          </cell>
          <cell r="BM1041">
            <v>40000</v>
          </cell>
          <cell r="BN1041">
            <v>40000</v>
          </cell>
        </row>
        <row r="1042">
          <cell r="BF1042">
            <v>40000</v>
          </cell>
          <cell r="BG1042">
            <v>40000</v>
          </cell>
          <cell r="BH1042">
            <v>40000</v>
          </cell>
          <cell r="BI1042">
            <v>0</v>
          </cell>
          <cell r="BK1042">
            <v>40000</v>
          </cell>
          <cell r="BL1042">
            <v>40000</v>
          </cell>
          <cell r="BM1042">
            <v>40000</v>
          </cell>
          <cell r="BN1042">
            <v>40000</v>
          </cell>
        </row>
        <row r="1043">
          <cell r="BF1043">
            <v>40000</v>
          </cell>
          <cell r="BG1043">
            <v>40000</v>
          </cell>
          <cell r="BH1043">
            <v>40000</v>
          </cell>
          <cell r="BI1043">
            <v>0</v>
          </cell>
          <cell r="BK1043">
            <v>40000</v>
          </cell>
          <cell r="BL1043">
            <v>40000</v>
          </cell>
          <cell r="BM1043">
            <v>40000</v>
          </cell>
          <cell r="BN1043">
            <v>40000</v>
          </cell>
        </row>
        <row r="1044">
          <cell r="BF1044">
            <v>40000</v>
          </cell>
          <cell r="BG1044">
            <v>40000</v>
          </cell>
          <cell r="BH1044">
            <v>40000</v>
          </cell>
          <cell r="BI1044">
            <v>0</v>
          </cell>
          <cell r="BK1044">
            <v>40000</v>
          </cell>
          <cell r="BL1044">
            <v>40000</v>
          </cell>
          <cell r="BM1044">
            <v>40000</v>
          </cell>
          <cell r="BN1044">
            <v>40000</v>
          </cell>
        </row>
        <row r="1045">
          <cell r="BF1045">
            <v>40000</v>
          </cell>
          <cell r="BG1045">
            <v>40000</v>
          </cell>
          <cell r="BH1045">
            <v>40000</v>
          </cell>
          <cell r="BI1045">
            <v>0</v>
          </cell>
          <cell r="BK1045">
            <v>40000</v>
          </cell>
          <cell r="BL1045">
            <v>40000</v>
          </cell>
          <cell r="BM1045">
            <v>40000</v>
          </cell>
          <cell r="BN1045">
            <v>40000</v>
          </cell>
        </row>
        <row r="1046">
          <cell r="BF1046">
            <v>40000</v>
          </cell>
          <cell r="BG1046">
            <v>40000</v>
          </cell>
          <cell r="BH1046">
            <v>40000</v>
          </cell>
          <cell r="BI1046">
            <v>0</v>
          </cell>
          <cell r="BK1046">
            <v>40000</v>
          </cell>
          <cell r="BL1046">
            <v>40000</v>
          </cell>
          <cell r="BM1046">
            <v>40000</v>
          </cell>
          <cell r="BN1046">
            <v>40000</v>
          </cell>
        </row>
        <row r="1047">
          <cell r="BF1047">
            <v>56800</v>
          </cell>
          <cell r="BG1047">
            <v>56800</v>
          </cell>
          <cell r="BH1047">
            <v>56800</v>
          </cell>
          <cell r="BI1047">
            <v>0</v>
          </cell>
          <cell r="BK1047">
            <v>56800</v>
          </cell>
          <cell r="BL1047">
            <v>56800</v>
          </cell>
          <cell r="BM1047">
            <v>56800</v>
          </cell>
          <cell r="BN1047">
            <v>56800</v>
          </cell>
        </row>
        <row r="1048">
          <cell r="BF1048">
            <v>343485</v>
          </cell>
          <cell r="BG1048">
            <v>343485</v>
          </cell>
          <cell r="BH1048">
            <v>343485</v>
          </cell>
          <cell r="BI1048">
            <v>0</v>
          </cell>
          <cell r="BK1048">
            <v>343485</v>
          </cell>
          <cell r="BL1048">
            <v>343485</v>
          </cell>
          <cell r="BM1048">
            <v>343485</v>
          </cell>
          <cell r="BN1048">
            <v>343485</v>
          </cell>
        </row>
        <row r="1049">
          <cell r="BF1049">
            <v>84000</v>
          </cell>
          <cell r="BG1049">
            <v>84000</v>
          </cell>
          <cell r="BH1049">
            <v>84000</v>
          </cell>
          <cell r="BI1049">
            <v>0</v>
          </cell>
          <cell r="BK1049">
            <v>84000</v>
          </cell>
          <cell r="BL1049">
            <v>84000</v>
          </cell>
          <cell r="BM1049">
            <v>84000</v>
          </cell>
          <cell r="BN1049">
            <v>84000</v>
          </cell>
        </row>
        <row r="1050">
          <cell r="BF1050">
            <v>132000</v>
          </cell>
          <cell r="BG1050">
            <v>132000</v>
          </cell>
          <cell r="BH1050">
            <v>132000</v>
          </cell>
          <cell r="BI1050">
            <v>0</v>
          </cell>
          <cell r="BK1050">
            <v>132000</v>
          </cell>
          <cell r="BL1050">
            <v>132000</v>
          </cell>
          <cell r="BM1050">
            <v>132000</v>
          </cell>
          <cell r="BN1050">
            <v>132000</v>
          </cell>
        </row>
        <row r="1051">
          <cell r="BF1051">
            <v>76800</v>
          </cell>
          <cell r="BG1051">
            <v>76800</v>
          </cell>
          <cell r="BH1051">
            <v>76800</v>
          </cell>
          <cell r="BI1051">
            <v>0</v>
          </cell>
          <cell r="BK1051">
            <v>76800</v>
          </cell>
          <cell r="BL1051">
            <v>76800</v>
          </cell>
          <cell r="BM1051">
            <v>76800</v>
          </cell>
          <cell r="BN1051">
            <v>76800</v>
          </cell>
        </row>
        <row r="1052">
          <cell r="BF1052">
            <v>96000</v>
          </cell>
          <cell r="BG1052">
            <v>96000</v>
          </cell>
          <cell r="BH1052">
            <v>96000</v>
          </cell>
          <cell r="BI1052">
            <v>0</v>
          </cell>
          <cell r="BK1052">
            <v>96000</v>
          </cell>
          <cell r="BL1052">
            <v>96000</v>
          </cell>
          <cell r="BM1052">
            <v>96000</v>
          </cell>
          <cell r="BN1052">
            <v>96000</v>
          </cell>
        </row>
        <row r="1053">
          <cell r="BF1053">
            <v>108000</v>
          </cell>
          <cell r="BG1053">
            <v>108000</v>
          </cell>
          <cell r="BH1053">
            <v>108000</v>
          </cell>
          <cell r="BI1053">
            <v>0</v>
          </cell>
          <cell r="BK1053">
            <v>108000</v>
          </cell>
          <cell r="BL1053">
            <v>108000</v>
          </cell>
          <cell r="BM1053">
            <v>108000</v>
          </cell>
          <cell r="BN1053">
            <v>108000</v>
          </cell>
        </row>
        <row r="1054">
          <cell r="BF1054">
            <v>133500</v>
          </cell>
          <cell r="BG1054">
            <v>133500</v>
          </cell>
          <cell r="BH1054">
            <v>133500</v>
          </cell>
          <cell r="BI1054">
            <v>0</v>
          </cell>
          <cell r="BK1054">
            <v>133500</v>
          </cell>
          <cell r="BL1054">
            <v>133500</v>
          </cell>
          <cell r="BM1054">
            <v>133500</v>
          </cell>
          <cell r="BN1054">
            <v>133500</v>
          </cell>
        </row>
        <row r="1055">
          <cell r="BF1055">
            <v>58000</v>
          </cell>
          <cell r="BG1055">
            <v>58000</v>
          </cell>
          <cell r="BH1055">
            <v>58000</v>
          </cell>
          <cell r="BI1055">
            <v>0</v>
          </cell>
          <cell r="BK1055">
            <v>58000</v>
          </cell>
          <cell r="BL1055">
            <v>58000</v>
          </cell>
          <cell r="BM1055">
            <v>58000</v>
          </cell>
          <cell r="BN1055">
            <v>58000</v>
          </cell>
        </row>
        <row r="1056">
          <cell r="BF1056">
            <v>73000</v>
          </cell>
          <cell r="BG1056">
            <v>73000</v>
          </cell>
          <cell r="BH1056">
            <v>73000</v>
          </cell>
          <cell r="BI1056">
            <v>0</v>
          </cell>
          <cell r="BK1056">
            <v>73000</v>
          </cell>
          <cell r="BL1056">
            <v>73000</v>
          </cell>
          <cell r="BM1056">
            <v>73000</v>
          </cell>
          <cell r="BN1056">
            <v>73000</v>
          </cell>
        </row>
        <row r="1057">
          <cell r="BF1057">
            <v>144000</v>
          </cell>
          <cell r="BG1057">
            <v>144000</v>
          </cell>
          <cell r="BH1057">
            <v>144000</v>
          </cell>
          <cell r="BI1057">
            <v>0</v>
          </cell>
          <cell r="BK1057">
            <v>144000</v>
          </cell>
          <cell r="BL1057">
            <v>144000</v>
          </cell>
          <cell r="BM1057">
            <v>144000</v>
          </cell>
          <cell r="BN1057">
            <v>144000</v>
          </cell>
        </row>
        <row r="1058">
          <cell r="BF1058">
            <v>100616</v>
          </cell>
          <cell r="BG1058">
            <v>100616</v>
          </cell>
          <cell r="BH1058">
            <v>100616</v>
          </cell>
          <cell r="BI1058">
            <v>0</v>
          </cell>
          <cell r="BK1058">
            <v>100616</v>
          </cell>
          <cell r="BL1058">
            <v>100616</v>
          </cell>
          <cell r="BM1058">
            <v>100616</v>
          </cell>
          <cell r="BN1058">
            <v>100616</v>
          </cell>
        </row>
        <row r="1059">
          <cell r="BF1059">
            <v>65830</v>
          </cell>
          <cell r="BG1059">
            <v>65830</v>
          </cell>
          <cell r="BH1059">
            <v>65830</v>
          </cell>
          <cell r="BI1059">
            <v>0</v>
          </cell>
          <cell r="BK1059">
            <v>65830</v>
          </cell>
          <cell r="BL1059">
            <v>65830</v>
          </cell>
          <cell r="BM1059">
            <v>65830</v>
          </cell>
          <cell r="BN1059">
            <v>65830</v>
          </cell>
        </row>
        <row r="1060">
          <cell r="BF1060">
            <v>55554</v>
          </cell>
          <cell r="BG1060">
            <v>55554</v>
          </cell>
          <cell r="BH1060">
            <v>55554</v>
          </cell>
          <cell r="BI1060">
            <v>0</v>
          </cell>
          <cell r="BK1060">
            <v>55554</v>
          </cell>
          <cell r="BL1060">
            <v>55554</v>
          </cell>
          <cell r="BM1060">
            <v>55554</v>
          </cell>
          <cell r="BN1060">
            <v>55554</v>
          </cell>
        </row>
        <row r="1061">
          <cell r="BF1061">
            <v>1504800</v>
          </cell>
          <cell r="BG1061">
            <v>1504800</v>
          </cell>
          <cell r="BH1061">
            <v>1504800</v>
          </cell>
          <cell r="BI1061">
            <v>0</v>
          </cell>
          <cell r="BK1061">
            <v>1504800</v>
          </cell>
          <cell r="BL1061">
            <v>1504800</v>
          </cell>
          <cell r="BM1061">
            <v>1504800</v>
          </cell>
          <cell r="BN1061">
            <v>1504800</v>
          </cell>
        </row>
        <row r="1062">
          <cell r="BF1062">
            <v>49097</v>
          </cell>
          <cell r="BG1062">
            <v>49097</v>
          </cell>
          <cell r="BH1062">
            <v>49097</v>
          </cell>
          <cell r="BI1062">
            <v>0</v>
          </cell>
          <cell r="BK1062">
            <v>49097</v>
          </cell>
          <cell r="BL1062">
            <v>49097</v>
          </cell>
          <cell r="BM1062">
            <v>49097</v>
          </cell>
          <cell r="BN1062">
            <v>49097</v>
          </cell>
        </row>
        <row r="1063">
          <cell r="BF1063">
            <v>39041</v>
          </cell>
          <cell r="BG1063">
            <v>39041</v>
          </cell>
          <cell r="BH1063">
            <v>39041</v>
          </cell>
          <cell r="BI1063">
            <v>0</v>
          </cell>
          <cell r="BK1063">
            <v>39041</v>
          </cell>
          <cell r="BL1063">
            <v>39041</v>
          </cell>
          <cell r="BM1063">
            <v>39041</v>
          </cell>
          <cell r="BN1063">
            <v>39041</v>
          </cell>
        </row>
        <row r="1064">
          <cell r="BF1064">
            <v>53368</v>
          </cell>
          <cell r="BG1064">
            <v>53368</v>
          </cell>
          <cell r="BH1064">
            <v>53368</v>
          </cell>
          <cell r="BI1064">
            <v>0</v>
          </cell>
          <cell r="BK1064">
            <v>53368</v>
          </cell>
          <cell r="BL1064">
            <v>53368</v>
          </cell>
          <cell r="BM1064">
            <v>53368</v>
          </cell>
          <cell r="BN1064">
            <v>53368</v>
          </cell>
        </row>
        <row r="1065">
          <cell r="BF1065">
            <v>76169</v>
          </cell>
          <cell r="BG1065">
            <v>76169</v>
          </cell>
          <cell r="BH1065">
            <v>76169</v>
          </cell>
          <cell r="BI1065">
            <v>0</v>
          </cell>
          <cell r="BK1065">
            <v>76169</v>
          </cell>
          <cell r="BL1065">
            <v>76169</v>
          </cell>
          <cell r="BM1065">
            <v>76169</v>
          </cell>
          <cell r="BN1065">
            <v>76169</v>
          </cell>
        </row>
        <row r="1066">
          <cell r="BF1066">
            <v>76125</v>
          </cell>
          <cell r="BG1066">
            <v>76125</v>
          </cell>
          <cell r="BH1066">
            <v>76125</v>
          </cell>
          <cell r="BI1066">
            <v>0</v>
          </cell>
          <cell r="BK1066">
            <v>76125</v>
          </cell>
          <cell r="BL1066">
            <v>76125</v>
          </cell>
          <cell r="BM1066">
            <v>76125</v>
          </cell>
          <cell r="BN1066">
            <v>76125</v>
          </cell>
        </row>
        <row r="1067">
          <cell r="BF1067">
            <v>75820</v>
          </cell>
          <cell r="BG1067">
            <v>75820</v>
          </cell>
          <cell r="BH1067">
            <v>75820</v>
          </cell>
          <cell r="BI1067">
            <v>0</v>
          </cell>
          <cell r="BK1067">
            <v>75820</v>
          </cell>
          <cell r="BL1067">
            <v>75820</v>
          </cell>
          <cell r="BM1067">
            <v>75820</v>
          </cell>
          <cell r="BN1067">
            <v>75820</v>
          </cell>
        </row>
        <row r="1068">
          <cell r="BF1068">
            <v>73251</v>
          </cell>
          <cell r="BG1068">
            <v>73251</v>
          </cell>
          <cell r="BH1068">
            <v>73251</v>
          </cell>
          <cell r="BI1068">
            <v>0</v>
          </cell>
          <cell r="BK1068">
            <v>73251</v>
          </cell>
          <cell r="BL1068">
            <v>73251</v>
          </cell>
          <cell r="BM1068">
            <v>73251</v>
          </cell>
          <cell r="BN1068">
            <v>73251</v>
          </cell>
        </row>
        <row r="1069">
          <cell r="BF1069">
            <v>60150</v>
          </cell>
          <cell r="BG1069">
            <v>60150</v>
          </cell>
          <cell r="BH1069">
            <v>60150</v>
          </cell>
          <cell r="BI1069">
            <v>0</v>
          </cell>
          <cell r="BK1069">
            <v>60150</v>
          </cell>
          <cell r="BL1069">
            <v>60150</v>
          </cell>
          <cell r="BM1069">
            <v>60150</v>
          </cell>
          <cell r="BN1069">
            <v>60150</v>
          </cell>
        </row>
        <row r="1070">
          <cell r="BF1070">
            <v>243895</v>
          </cell>
          <cell r="BG1070">
            <v>243895</v>
          </cell>
          <cell r="BH1070">
            <v>243895</v>
          </cell>
          <cell r="BI1070">
            <v>0</v>
          </cell>
          <cell r="BK1070">
            <v>243895</v>
          </cell>
          <cell r="BL1070">
            <v>243895</v>
          </cell>
          <cell r="BM1070">
            <v>243895</v>
          </cell>
          <cell r="BN1070">
            <v>243895</v>
          </cell>
        </row>
        <row r="1071">
          <cell r="BF1071">
            <v>125600</v>
          </cell>
          <cell r="BG1071">
            <v>125600</v>
          </cell>
          <cell r="BH1071">
            <v>125600</v>
          </cell>
          <cell r="BI1071">
            <v>0</v>
          </cell>
          <cell r="BK1071">
            <v>125600</v>
          </cell>
          <cell r="BL1071">
            <v>125600</v>
          </cell>
          <cell r="BM1071">
            <v>125600</v>
          </cell>
          <cell r="BN1071">
            <v>125600</v>
          </cell>
        </row>
        <row r="1072">
          <cell r="BF1072">
            <v>60000</v>
          </cell>
          <cell r="BG1072">
            <v>60000</v>
          </cell>
          <cell r="BH1072">
            <v>60000</v>
          </cell>
          <cell r="BI1072">
            <v>0</v>
          </cell>
          <cell r="BK1072">
            <v>60000</v>
          </cell>
          <cell r="BL1072">
            <v>60000</v>
          </cell>
          <cell r="BM1072">
            <v>60000</v>
          </cell>
          <cell r="BN1072">
            <v>60000</v>
          </cell>
        </row>
        <row r="1073">
          <cell r="BF1073">
            <v>46522</v>
          </cell>
          <cell r="BG1073">
            <v>46522</v>
          </cell>
          <cell r="BH1073">
            <v>46522</v>
          </cell>
          <cell r="BI1073">
            <v>0</v>
          </cell>
          <cell r="BK1073">
            <v>46522</v>
          </cell>
          <cell r="BL1073">
            <v>46522</v>
          </cell>
          <cell r="BM1073">
            <v>46522</v>
          </cell>
          <cell r="BN1073">
            <v>46522</v>
          </cell>
        </row>
        <row r="1074">
          <cell r="BF1074">
            <v>65860</v>
          </cell>
          <cell r="BG1074">
            <v>65860</v>
          </cell>
          <cell r="BH1074">
            <v>65860</v>
          </cell>
          <cell r="BI1074">
            <v>0</v>
          </cell>
          <cell r="BK1074">
            <v>65860</v>
          </cell>
          <cell r="BL1074">
            <v>65860</v>
          </cell>
          <cell r="BM1074">
            <v>65860</v>
          </cell>
          <cell r="BN1074">
            <v>65860</v>
          </cell>
        </row>
        <row r="1075">
          <cell r="BF1075">
            <v>47434</v>
          </cell>
          <cell r="BG1075">
            <v>47434</v>
          </cell>
          <cell r="BH1075">
            <v>47434</v>
          </cell>
          <cell r="BI1075">
            <v>0</v>
          </cell>
          <cell r="BK1075">
            <v>47434</v>
          </cell>
          <cell r="BL1075">
            <v>47434</v>
          </cell>
          <cell r="BM1075">
            <v>47434</v>
          </cell>
          <cell r="BN1075">
            <v>47434</v>
          </cell>
        </row>
        <row r="1076">
          <cell r="BF1076">
            <v>61320</v>
          </cell>
          <cell r="BG1076">
            <v>61320</v>
          </cell>
          <cell r="BH1076">
            <v>61320</v>
          </cell>
          <cell r="BI1076">
            <v>0</v>
          </cell>
          <cell r="BK1076">
            <v>61320</v>
          </cell>
          <cell r="BL1076">
            <v>61320</v>
          </cell>
          <cell r="BM1076">
            <v>61320</v>
          </cell>
          <cell r="BN1076">
            <v>61320</v>
          </cell>
        </row>
        <row r="1077">
          <cell r="BF1077">
            <v>55032</v>
          </cell>
          <cell r="BG1077">
            <v>55032</v>
          </cell>
          <cell r="BH1077">
            <v>55032</v>
          </cell>
          <cell r="BI1077">
            <v>0</v>
          </cell>
          <cell r="BK1077">
            <v>55032</v>
          </cell>
          <cell r="BL1077">
            <v>55032</v>
          </cell>
          <cell r="BM1077">
            <v>55032</v>
          </cell>
          <cell r="BN1077">
            <v>55032</v>
          </cell>
        </row>
        <row r="1078">
          <cell r="BF1078">
            <v>122000</v>
          </cell>
          <cell r="BG1078">
            <v>122000</v>
          </cell>
          <cell r="BH1078">
            <v>122000</v>
          </cell>
          <cell r="BI1078">
            <v>0</v>
          </cell>
          <cell r="BK1078">
            <v>122000</v>
          </cell>
          <cell r="BL1078">
            <v>122000</v>
          </cell>
          <cell r="BM1078">
            <v>122000</v>
          </cell>
          <cell r="BN1078">
            <v>122000</v>
          </cell>
        </row>
        <row r="1079">
          <cell r="BF1079">
            <v>121900</v>
          </cell>
          <cell r="BG1079">
            <v>121900</v>
          </cell>
          <cell r="BH1079">
            <v>121900</v>
          </cell>
          <cell r="BI1079">
            <v>0</v>
          </cell>
          <cell r="BK1079">
            <v>121900</v>
          </cell>
          <cell r="BL1079">
            <v>121900</v>
          </cell>
          <cell r="BM1079">
            <v>121900</v>
          </cell>
          <cell r="BN1079">
            <v>121900</v>
          </cell>
        </row>
        <row r="1080">
          <cell r="BF1080">
            <v>104000</v>
          </cell>
          <cell r="BG1080">
            <v>104000</v>
          </cell>
          <cell r="BH1080">
            <v>104000</v>
          </cell>
          <cell r="BI1080">
            <v>0</v>
          </cell>
          <cell r="BK1080">
            <v>104000</v>
          </cell>
          <cell r="BL1080">
            <v>104000</v>
          </cell>
          <cell r="BM1080">
            <v>104000</v>
          </cell>
          <cell r="BN1080">
            <v>104000</v>
          </cell>
        </row>
        <row r="1081">
          <cell r="BF1081">
            <v>183551</v>
          </cell>
          <cell r="BG1081">
            <v>183551</v>
          </cell>
          <cell r="BH1081">
            <v>183551</v>
          </cell>
          <cell r="BI1081">
            <v>0</v>
          </cell>
          <cell r="BK1081">
            <v>183551</v>
          </cell>
          <cell r="BL1081">
            <v>183551</v>
          </cell>
          <cell r="BM1081">
            <v>183551</v>
          </cell>
          <cell r="BN1081">
            <v>183551</v>
          </cell>
        </row>
        <row r="1082">
          <cell r="BF1082">
            <v>159085</v>
          </cell>
          <cell r="BG1082">
            <v>159085</v>
          </cell>
          <cell r="BH1082">
            <v>159085</v>
          </cell>
          <cell r="BI1082">
            <v>0</v>
          </cell>
          <cell r="BK1082">
            <v>159085</v>
          </cell>
          <cell r="BL1082">
            <v>159085</v>
          </cell>
          <cell r="BM1082">
            <v>159085</v>
          </cell>
          <cell r="BN1082">
            <v>159085</v>
          </cell>
        </row>
        <row r="1083">
          <cell r="BF1083">
            <v>300000</v>
          </cell>
          <cell r="BG1083">
            <v>300000</v>
          </cell>
          <cell r="BH1083">
            <v>300000</v>
          </cell>
          <cell r="BI1083">
            <v>0</v>
          </cell>
          <cell r="BK1083">
            <v>300000</v>
          </cell>
          <cell r="BL1083">
            <v>300000</v>
          </cell>
          <cell r="BM1083">
            <v>300000</v>
          </cell>
          <cell r="BN1083">
            <v>300000</v>
          </cell>
        </row>
        <row r="1084">
          <cell r="BF1084">
            <v>67749</v>
          </cell>
          <cell r="BG1084">
            <v>67749</v>
          </cell>
          <cell r="BH1084">
            <v>67749</v>
          </cell>
          <cell r="BI1084">
            <v>0</v>
          </cell>
          <cell r="BK1084">
            <v>67749</v>
          </cell>
          <cell r="BL1084">
            <v>67749</v>
          </cell>
          <cell r="BM1084">
            <v>67749</v>
          </cell>
          <cell r="BN1084">
            <v>67749</v>
          </cell>
        </row>
        <row r="1085">
          <cell r="BF1085">
            <v>219300</v>
          </cell>
          <cell r="BG1085">
            <v>219300</v>
          </cell>
          <cell r="BH1085">
            <v>219300</v>
          </cell>
          <cell r="BI1085">
            <v>0</v>
          </cell>
          <cell r="BK1085">
            <v>219300</v>
          </cell>
          <cell r="BL1085">
            <v>219300</v>
          </cell>
          <cell r="BM1085">
            <v>219300</v>
          </cell>
          <cell r="BN1085">
            <v>219300</v>
          </cell>
        </row>
        <row r="1086">
          <cell r="BF1086">
            <v>128077</v>
          </cell>
          <cell r="BG1086">
            <v>128077</v>
          </cell>
          <cell r="BH1086">
            <v>128077</v>
          </cell>
          <cell r="BI1086">
            <v>0</v>
          </cell>
          <cell r="BK1086">
            <v>128077</v>
          </cell>
          <cell r="BL1086">
            <v>128077</v>
          </cell>
          <cell r="BM1086">
            <v>128077</v>
          </cell>
          <cell r="BN1086">
            <v>128077</v>
          </cell>
        </row>
        <row r="1087">
          <cell r="BF1087">
            <v>47840</v>
          </cell>
          <cell r="BG1087">
            <v>47840</v>
          </cell>
          <cell r="BH1087">
            <v>47840</v>
          </cell>
          <cell r="BI1087">
            <v>0</v>
          </cell>
          <cell r="BK1087">
            <v>47840</v>
          </cell>
          <cell r="BL1087">
            <v>47840</v>
          </cell>
          <cell r="BM1087">
            <v>47840</v>
          </cell>
          <cell r="BN1087">
            <v>47840</v>
          </cell>
        </row>
        <row r="1088">
          <cell r="BF1088">
            <v>47842</v>
          </cell>
          <cell r="BG1088">
            <v>47842</v>
          </cell>
          <cell r="BH1088">
            <v>47842</v>
          </cell>
          <cell r="BI1088">
            <v>0</v>
          </cell>
          <cell r="BK1088">
            <v>47842</v>
          </cell>
          <cell r="BL1088">
            <v>47842</v>
          </cell>
          <cell r="BM1088">
            <v>47842</v>
          </cell>
          <cell r="BN1088">
            <v>47842</v>
          </cell>
        </row>
        <row r="1089">
          <cell r="BF1089">
            <v>101250</v>
          </cell>
          <cell r="BG1089">
            <v>101250</v>
          </cell>
          <cell r="BH1089">
            <v>101250</v>
          </cell>
          <cell r="BI1089">
            <v>0</v>
          </cell>
          <cell r="BK1089">
            <v>101250</v>
          </cell>
          <cell r="BL1089">
            <v>101250</v>
          </cell>
          <cell r="BM1089">
            <v>101250</v>
          </cell>
          <cell r="BN1089">
            <v>101250</v>
          </cell>
        </row>
        <row r="1090">
          <cell r="BF1090">
            <v>121284</v>
          </cell>
          <cell r="BG1090">
            <v>121284</v>
          </cell>
          <cell r="BH1090">
            <v>121284</v>
          </cell>
          <cell r="BI1090">
            <v>0</v>
          </cell>
          <cell r="BK1090">
            <v>121284</v>
          </cell>
          <cell r="BL1090">
            <v>121284</v>
          </cell>
          <cell r="BM1090">
            <v>121284</v>
          </cell>
          <cell r="BN1090">
            <v>121284</v>
          </cell>
        </row>
        <row r="1091">
          <cell r="BF1091">
            <v>144843</v>
          </cell>
          <cell r="BG1091">
            <v>144843</v>
          </cell>
          <cell r="BH1091">
            <v>144843</v>
          </cell>
          <cell r="BI1091">
            <v>0</v>
          </cell>
          <cell r="BK1091">
            <v>144843</v>
          </cell>
          <cell r="BL1091">
            <v>144843</v>
          </cell>
          <cell r="BM1091">
            <v>144843</v>
          </cell>
          <cell r="BN1091">
            <v>144843</v>
          </cell>
        </row>
        <row r="1092">
          <cell r="BF1092">
            <v>103415</v>
          </cell>
          <cell r="BG1092">
            <v>103415</v>
          </cell>
          <cell r="BH1092">
            <v>103415</v>
          </cell>
          <cell r="BI1092">
            <v>0</v>
          </cell>
          <cell r="BK1092">
            <v>103415</v>
          </cell>
          <cell r="BL1092">
            <v>103415</v>
          </cell>
          <cell r="BM1092">
            <v>103415</v>
          </cell>
          <cell r="BN1092">
            <v>103415</v>
          </cell>
        </row>
        <row r="1093">
          <cell r="BF1093">
            <v>102100</v>
          </cell>
          <cell r="BG1093">
            <v>102100</v>
          </cell>
          <cell r="BH1093">
            <v>102100</v>
          </cell>
          <cell r="BI1093">
            <v>0</v>
          </cell>
          <cell r="BK1093">
            <v>102100</v>
          </cell>
          <cell r="BL1093">
            <v>102100</v>
          </cell>
          <cell r="BM1093">
            <v>102100</v>
          </cell>
          <cell r="BN1093">
            <v>102100</v>
          </cell>
        </row>
        <row r="1094">
          <cell r="BF1094">
            <v>100000</v>
          </cell>
          <cell r="BG1094">
            <v>100000</v>
          </cell>
          <cell r="BH1094">
            <v>100000</v>
          </cell>
          <cell r="BI1094">
            <v>0</v>
          </cell>
          <cell r="BK1094">
            <v>100000</v>
          </cell>
          <cell r="BL1094">
            <v>100000</v>
          </cell>
          <cell r="BM1094">
            <v>100000</v>
          </cell>
          <cell r="BN1094">
            <v>100000</v>
          </cell>
        </row>
        <row r="1095">
          <cell r="BF1095">
            <v>98093</v>
          </cell>
          <cell r="BG1095">
            <v>98093</v>
          </cell>
          <cell r="BH1095">
            <v>98093</v>
          </cell>
          <cell r="BI1095">
            <v>0</v>
          </cell>
          <cell r="BK1095">
            <v>98093</v>
          </cell>
          <cell r="BL1095">
            <v>98093</v>
          </cell>
          <cell r="BM1095">
            <v>98093</v>
          </cell>
          <cell r="BN1095">
            <v>98093</v>
          </cell>
        </row>
        <row r="1096">
          <cell r="BF1096">
            <v>100320</v>
          </cell>
          <cell r="BG1096">
            <v>100320</v>
          </cell>
          <cell r="BH1096">
            <v>100320</v>
          </cell>
          <cell r="BI1096">
            <v>0</v>
          </cell>
          <cell r="BK1096">
            <v>100320</v>
          </cell>
          <cell r="BL1096">
            <v>100320</v>
          </cell>
          <cell r="BM1096">
            <v>100320</v>
          </cell>
          <cell r="BN1096">
            <v>100320</v>
          </cell>
        </row>
        <row r="1097">
          <cell r="BF1097">
            <v>192000</v>
          </cell>
          <cell r="BG1097">
            <v>192000</v>
          </cell>
          <cell r="BH1097">
            <v>192000</v>
          </cell>
          <cell r="BI1097">
            <v>0</v>
          </cell>
          <cell r="BK1097">
            <v>192000</v>
          </cell>
          <cell r="BL1097">
            <v>192000</v>
          </cell>
          <cell r="BM1097">
            <v>192000</v>
          </cell>
          <cell r="BN1097">
            <v>192000</v>
          </cell>
        </row>
        <row r="1098">
          <cell r="BF1098">
            <v>227490</v>
          </cell>
          <cell r="BG1098">
            <v>227490</v>
          </cell>
          <cell r="BH1098">
            <v>227490</v>
          </cell>
          <cell r="BI1098">
            <v>0</v>
          </cell>
          <cell r="BK1098">
            <v>227490</v>
          </cell>
          <cell r="BL1098">
            <v>227490</v>
          </cell>
          <cell r="BM1098">
            <v>227490</v>
          </cell>
          <cell r="BN1098">
            <v>227490</v>
          </cell>
        </row>
        <row r="1099">
          <cell r="BF1099">
            <v>116160</v>
          </cell>
          <cell r="BG1099">
            <v>116160</v>
          </cell>
          <cell r="BH1099">
            <v>116160</v>
          </cell>
          <cell r="BI1099">
            <v>0</v>
          </cell>
          <cell r="BK1099">
            <v>116160</v>
          </cell>
          <cell r="BL1099">
            <v>116160</v>
          </cell>
          <cell r="BM1099">
            <v>116160</v>
          </cell>
          <cell r="BN1099">
            <v>116160</v>
          </cell>
        </row>
        <row r="1100">
          <cell r="BF1100">
            <v>229200</v>
          </cell>
          <cell r="BG1100">
            <v>229200</v>
          </cell>
          <cell r="BH1100">
            <v>229200</v>
          </cell>
          <cell r="BI1100">
            <v>0</v>
          </cell>
          <cell r="BK1100">
            <v>229200</v>
          </cell>
          <cell r="BL1100">
            <v>229200</v>
          </cell>
          <cell r="BM1100">
            <v>229200</v>
          </cell>
          <cell r="BN1100">
            <v>229200</v>
          </cell>
        </row>
        <row r="1101">
          <cell r="BF1101">
            <v>144850</v>
          </cell>
          <cell r="BG1101">
            <v>144850</v>
          </cell>
          <cell r="BH1101">
            <v>144850</v>
          </cell>
          <cell r="BI1101">
            <v>0</v>
          </cell>
          <cell r="BK1101">
            <v>144850</v>
          </cell>
          <cell r="BL1101">
            <v>144850</v>
          </cell>
          <cell r="BM1101">
            <v>144850</v>
          </cell>
          <cell r="BN1101">
            <v>144850</v>
          </cell>
        </row>
        <row r="1102">
          <cell r="BF1102">
            <v>156641</v>
          </cell>
          <cell r="BG1102">
            <v>156641</v>
          </cell>
          <cell r="BH1102">
            <v>156641</v>
          </cell>
          <cell r="BI1102">
            <v>0</v>
          </cell>
          <cell r="BK1102">
            <v>156641</v>
          </cell>
          <cell r="BL1102">
            <v>156641</v>
          </cell>
          <cell r="BM1102">
            <v>156641</v>
          </cell>
          <cell r="BN1102">
            <v>156641</v>
          </cell>
        </row>
        <row r="1103">
          <cell r="BF1103">
            <v>1589459.04</v>
          </cell>
          <cell r="BG1103">
            <v>1589459.04</v>
          </cell>
          <cell r="BH1103">
            <v>1589459.04</v>
          </cell>
          <cell r="BI1103">
            <v>0</v>
          </cell>
          <cell r="BK1103">
            <v>1589459.04</v>
          </cell>
          <cell r="BL1103">
            <v>1589459.04</v>
          </cell>
          <cell r="BM1103">
            <v>1589459.04</v>
          </cell>
          <cell r="BN1103">
            <v>1589459.04</v>
          </cell>
        </row>
        <row r="1104">
          <cell r="BF1104">
            <v>56460</v>
          </cell>
          <cell r="BG1104">
            <v>56460</v>
          </cell>
          <cell r="BH1104">
            <v>56460</v>
          </cell>
          <cell r="BI1104">
            <v>0</v>
          </cell>
          <cell r="BK1104">
            <v>56460</v>
          </cell>
          <cell r="BL1104">
            <v>56460</v>
          </cell>
          <cell r="BM1104">
            <v>56460</v>
          </cell>
          <cell r="BN1104">
            <v>56460</v>
          </cell>
        </row>
        <row r="1105">
          <cell r="BF1105">
            <v>50888</v>
          </cell>
          <cell r="BG1105">
            <v>50888</v>
          </cell>
          <cell r="BH1105">
            <v>50888</v>
          </cell>
          <cell r="BI1105">
            <v>0</v>
          </cell>
          <cell r="BK1105">
            <v>50888</v>
          </cell>
          <cell r="BL1105">
            <v>50888</v>
          </cell>
          <cell r="BM1105">
            <v>50888</v>
          </cell>
          <cell r="BN1105">
            <v>50888</v>
          </cell>
        </row>
        <row r="1106">
          <cell r="BF1106">
            <v>79735</v>
          </cell>
          <cell r="BG1106">
            <v>79735</v>
          </cell>
          <cell r="BH1106">
            <v>79735</v>
          </cell>
          <cell r="BI1106">
            <v>0</v>
          </cell>
          <cell r="BK1106">
            <v>79735</v>
          </cell>
          <cell r="BL1106">
            <v>79735</v>
          </cell>
          <cell r="BM1106">
            <v>79735</v>
          </cell>
          <cell r="BN1106">
            <v>79735</v>
          </cell>
        </row>
        <row r="1107">
          <cell r="BF1107">
            <v>53833</v>
          </cell>
          <cell r="BG1107">
            <v>53833</v>
          </cell>
          <cell r="BH1107">
            <v>53833</v>
          </cell>
          <cell r="BI1107">
            <v>0</v>
          </cell>
          <cell r="BK1107">
            <v>53833</v>
          </cell>
          <cell r="BL1107">
            <v>53833</v>
          </cell>
          <cell r="BM1107">
            <v>53833</v>
          </cell>
          <cell r="BN1107">
            <v>53833</v>
          </cell>
        </row>
        <row r="1108">
          <cell r="BF1108">
            <v>65135</v>
          </cell>
          <cell r="BG1108">
            <v>65135</v>
          </cell>
          <cell r="BH1108">
            <v>65135</v>
          </cell>
          <cell r="BI1108">
            <v>0</v>
          </cell>
          <cell r="BK1108">
            <v>65135</v>
          </cell>
          <cell r="BL1108">
            <v>65135</v>
          </cell>
          <cell r="BM1108">
            <v>65135</v>
          </cell>
          <cell r="BN1108">
            <v>65135</v>
          </cell>
        </row>
        <row r="1109">
          <cell r="BF1109">
            <v>67372</v>
          </cell>
          <cell r="BG1109">
            <v>67372</v>
          </cell>
          <cell r="BH1109">
            <v>67372</v>
          </cell>
          <cell r="BI1109">
            <v>0</v>
          </cell>
          <cell r="BK1109">
            <v>67372</v>
          </cell>
          <cell r="BL1109">
            <v>67372</v>
          </cell>
          <cell r="BM1109">
            <v>67372</v>
          </cell>
          <cell r="BN1109">
            <v>67372</v>
          </cell>
        </row>
        <row r="1110">
          <cell r="BF1110">
            <v>120276</v>
          </cell>
          <cell r="BG1110">
            <v>120276</v>
          </cell>
          <cell r="BH1110">
            <v>120276</v>
          </cell>
          <cell r="BI1110">
            <v>0</v>
          </cell>
          <cell r="BK1110">
            <v>120276</v>
          </cell>
          <cell r="BL1110">
            <v>120276</v>
          </cell>
          <cell r="BM1110">
            <v>120276</v>
          </cell>
          <cell r="BN1110">
            <v>120276</v>
          </cell>
        </row>
        <row r="1111">
          <cell r="BF1111">
            <v>50270</v>
          </cell>
          <cell r="BG1111">
            <v>50270</v>
          </cell>
          <cell r="BH1111">
            <v>50270</v>
          </cell>
          <cell r="BI1111">
            <v>0</v>
          </cell>
          <cell r="BK1111">
            <v>50270</v>
          </cell>
          <cell r="BL1111">
            <v>50270</v>
          </cell>
          <cell r="BM1111">
            <v>50270</v>
          </cell>
          <cell r="BN1111">
            <v>50270</v>
          </cell>
        </row>
        <row r="1112">
          <cell r="BF1112">
            <v>50270</v>
          </cell>
          <cell r="BG1112">
            <v>50270</v>
          </cell>
          <cell r="BH1112">
            <v>50270</v>
          </cell>
          <cell r="BI1112">
            <v>0</v>
          </cell>
          <cell r="BK1112">
            <v>50270</v>
          </cell>
          <cell r="BL1112">
            <v>50270</v>
          </cell>
          <cell r="BM1112">
            <v>50270</v>
          </cell>
          <cell r="BN1112">
            <v>50270</v>
          </cell>
        </row>
        <row r="1113">
          <cell r="BF1113">
            <v>100519</v>
          </cell>
          <cell r="BG1113">
            <v>100519</v>
          </cell>
          <cell r="BH1113">
            <v>100519</v>
          </cell>
          <cell r="BI1113">
            <v>0</v>
          </cell>
          <cell r="BK1113">
            <v>100519</v>
          </cell>
          <cell r="BL1113">
            <v>100519</v>
          </cell>
          <cell r="BM1113">
            <v>100519</v>
          </cell>
          <cell r="BN1113">
            <v>100519</v>
          </cell>
        </row>
        <row r="1114">
          <cell r="BF1114">
            <v>108969</v>
          </cell>
          <cell r="BG1114">
            <v>108969</v>
          </cell>
          <cell r="BH1114">
            <v>108969</v>
          </cell>
          <cell r="BI1114">
            <v>0</v>
          </cell>
          <cell r="BK1114">
            <v>108969</v>
          </cell>
          <cell r="BL1114">
            <v>108969</v>
          </cell>
          <cell r="BM1114">
            <v>108969</v>
          </cell>
          <cell r="BN1114">
            <v>108969</v>
          </cell>
        </row>
        <row r="1115">
          <cell r="BF1115">
            <v>210560</v>
          </cell>
          <cell r="BG1115">
            <v>210560</v>
          </cell>
          <cell r="BH1115">
            <v>210560</v>
          </cell>
          <cell r="BI1115">
            <v>0</v>
          </cell>
          <cell r="BK1115">
            <v>210560</v>
          </cell>
          <cell r="BL1115">
            <v>210560</v>
          </cell>
          <cell r="BM1115">
            <v>210560</v>
          </cell>
          <cell r="BN1115">
            <v>210560</v>
          </cell>
        </row>
        <row r="1116">
          <cell r="BF1116">
            <v>76320</v>
          </cell>
          <cell r="BG1116">
            <v>76320</v>
          </cell>
          <cell r="BH1116">
            <v>76320</v>
          </cell>
          <cell r="BI1116">
            <v>0</v>
          </cell>
          <cell r="BK1116">
            <v>76320</v>
          </cell>
          <cell r="BL1116">
            <v>76320</v>
          </cell>
          <cell r="BM1116">
            <v>76320</v>
          </cell>
          <cell r="BN1116">
            <v>76320</v>
          </cell>
        </row>
        <row r="1117">
          <cell r="BF1117">
            <v>73086</v>
          </cell>
          <cell r="BG1117">
            <v>73086</v>
          </cell>
          <cell r="BH1117">
            <v>73086</v>
          </cell>
          <cell r="BI1117">
            <v>0</v>
          </cell>
          <cell r="BK1117">
            <v>73086</v>
          </cell>
          <cell r="BL1117">
            <v>73086</v>
          </cell>
          <cell r="BM1117">
            <v>73086</v>
          </cell>
          <cell r="BN1117">
            <v>73086</v>
          </cell>
        </row>
        <row r="1118">
          <cell r="BF1118">
            <v>82756</v>
          </cell>
          <cell r="BG1118">
            <v>82756</v>
          </cell>
          <cell r="BH1118">
            <v>82756</v>
          </cell>
          <cell r="BI1118">
            <v>0</v>
          </cell>
          <cell r="BK1118">
            <v>82756</v>
          </cell>
          <cell r="BL1118">
            <v>82756</v>
          </cell>
          <cell r="BM1118">
            <v>82756</v>
          </cell>
          <cell r="BN1118">
            <v>82756</v>
          </cell>
        </row>
        <row r="1119">
          <cell r="BF1119">
            <v>46843</v>
          </cell>
          <cell r="BG1119">
            <v>46843</v>
          </cell>
          <cell r="BH1119">
            <v>46843</v>
          </cell>
          <cell r="BI1119">
            <v>0</v>
          </cell>
          <cell r="BK1119">
            <v>46843</v>
          </cell>
          <cell r="BL1119">
            <v>46843</v>
          </cell>
          <cell r="BM1119">
            <v>46843</v>
          </cell>
          <cell r="BN1119">
            <v>46843</v>
          </cell>
        </row>
        <row r="1120">
          <cell r="BF1120">
            <v>230400</v>
          </cell>
          <cell r="BG1120">
            <v>230400</v>
          </cell>
          <cell r="BH1120">
            <v>230400</v>
          </cell>
          <cell r="BI1120">
            <v>0</v>
          </cell>
          <cell r="BK1120">
            <v>230400</v>
          </cell>
          <cell r="BL1120">
            <v>230400</v>
          </cell>
          <cell r="BM1120">
            <v>230400</v>
          </cell>
          <cell r="BN1120">
            <v>230400</v>
          </cell>
        </row>
        <row r="1121">
          <cell r="BF1121">
            <v>140800</v>
          </cell>
          <cell r="BG1121">
            <v>140800</v>
          </cell>
          <cell r="BH1121">
            <v>140800</v>
          </cell>
          <cell r="BI1121">
            <v>0</v>
          </cell>
          <cell r="BK1121">
            <v>140800</v>
          </cell>
          <cell r="BL1121">
            <v>140800</v>
          </cell>
          <cell r="BM1121">
            <v>140800</v>
          </cell>
          <cell r="BN1121">
            <v>140800</v>
          </cell>
        </row>
        <row r="1122">
          <cell r="BF1122">
            <v>53489</v>
          </cell>
          <cell r="BG1122">
            <v>53489</v>
          </cell>
          <cell r="BH1122">
            <v>53489</v>
          </cell>
          <cell r="BI1122">
            <v>0</v>
          </cell>
          <cell r="BK1122">
            <v>53489</v>
          </cell>
          <cell r="BL1122">
            <v>53489</v>
          </cell>
          <cell r="BM1122">
            <v>53489</v>
          </cell>
          <cell r="BN1122">
            <v>53489</v>
          </cell>
        </row>
        <row r="1123">
          <cell r="BF1123">
            <v>71566</v>
          </cell>
          <cell r="BG1123">
            <v>71566</v>
          </cell>
          <cell r="BH1123">
            <v>71566</v>
          </cell>
          <cell r="BI1123">
            <v>0</v>
          </cell>
          <cell r="BK1123">
            <v>71566</v>
          </cell>
          <cell r="BL1123">
            <v>71566</v>
          </cell>
          <cell r="BM1123">
            <v>71566</v>
          </cell>
          <cell r="BN1123">
            <v>71566</v>
          </cell>
        </row>
        <row r="1124">
          <cell r="BF1124">
            <v>122637</v>
          </cell>
          <cell r="BG1124">
            <v>122637</v>
          </cell>
          <cell r="BH1124">
            <v>122637</v>
          </cell>
          <cell r="BI1124">
            <v>0</v>
          </cell>
          <cell r="BK1124">
            <v>122637</v>
          </cell>
          <cell r="BL1124">
            <v>122637</v>
          </cell>
          <cell r="BM1124">
            <v>122637</v>
          </cell>
          <cell r="BN1124">
            <v>122637</v>
          </cell>
        </row>
        <row r="1125">
          <cell r="BF1125">
            <v>176635</v>
          </cell>
          <cell r="BG1125">
            <v>176635</v>
          </cell>
          <cell r="BH1125">
            <v>176635</v>
          </cell>
          <cell r="BI1125">
            <v>0</v>
          </cell>
          <cell r="BK1125">
            <v>176635</v>
          </cell>
          <cell r="BL1125">
            <v>176635</v>
          </cell>
          <cell r="BM1125">
            <v>176635</v>
          </cell>
          <cell r="BN1125">
            <v>176635</v>
          </cell>
        </row>
        <row r="1126">
          <cell r="BF1126">
            <v>72000</v>
          </cell>
          <cell r="BG1126">
            <v>72000</v>
          </cell>
          <cell r="BH1126">
            <v>72000</v>
          </cell>
          <cell r="BI1126">
            <v>0</v>
          </cell>
          <cell r="BK1126">
            <v>72000</v>
          </cell>
          <cell r="BL1126">
            <v>72000</v>
          </cell>
          <cell r="BM1126">
            <v>72000</v>
          </cell>
          <cell r="BN1126">
            <v>72000</v>
          </cell>
        </row>
        <row r="1127">
          <cell r="BF1127">
            <v>137500</v>
          </cell>
          <cell r="BG1127">
            <v>137500</v>
          </cell>
          <cell r="BH1127">
            <v>137500</v>
          </cell>
          <cell r="BI1127">
            <v>0</v>
          </cell>
          <cell r="BK1127">
            <v>137500</v>
          </cell>
          <cell r="BL1127">
            <v>137500</v>
          </cell>
          <cell r="BM1127">
            <v>137500</v>
          </cell>
          <cell r="BN1127">
            <v>137500</v>
          </cell>
        </row>
        <row r="1128"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</row>
        <row r="1129"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</row>
        <row r="1130"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</row>
        <row r="1131">
          <cell r="BF1131">
            <v>180000</v>
          </cell>
          <cell r="BG1131">
            <v>180000</v>
          </cell>
          <cell r="BH1131">
            <v>180000</v>
          </cell>
          <cell r="BI1131">
            <v>0</v>
          </cell>
          <cell r="BK1131">
            <v>180000</v>
          </cell>
          <cell r="BL1131">
            <v>180000</v>
          </cell>
          <cell r="BM1131">
            <v>180000</v>
          </cell>
          <cell r="BN1131">
            <v>180000</v>
          </cell>
        </row>
        <row r="1132">
          <cell r="BF1132">
            <v>108000</v>
          </cell>
          <cell r="BG1132">
            <v>108000</v>
          </cell>
          <cell r="BH1132">
            <v>108000</v>
          </cell>
          <cell r="BI1132">
            <v>0</v>
          </cell>
          <cell r="BK1132">
            <v>108000</v>
          </cell>
          <cell r="BL1132">
            <v>108000</v>
          </cell>
          <cell r="BM1132">
            <v>108000</v>
          </cell>
          <cell r="BN1132">
            <v>108000</v>
          </cell>
        </row>
        <row r="1133">
          <cell r="BF1133">
            <v>275400</v>
          </cell>
          <cell r="BG1133">
            <v>275400</v>
          </cell>
          <cell r="BH1133">
            <v>275400</v>
          </cell>
          <cell r="BI1133">
            <v>0</v>
          </cell>
          <cell r="BK1133">
            <v>275400</v>
          </cell>
          <cell r="BL1133">
            <v>275400</v>
          </cell>
          <cell r="BM1133">
            <v>275400</v>
          </cell>
          <cell r="BN1133">
            <v>275400</v>
          </cell>
        </row>
        <row r="1134">
          <cell r="BF1134">
            <v>133500</v>
          </cell>
          <cell r="BG1134">
            <v>133500</v>
          </cell>
          <cell r="BH1134">
            <v>133500</v>
          </cell>
          <cell r="BI1134">
            <v>0</v>
          </cell>
          <cell r="BK1134">
            <v>133500</v>
          </cell>
          <cell r="BL1134">
            <v>133500</v>
          </cell>
          <cell r="BM1134">
            <v>133500</v>
          </cell>
          <cell r="BN1134">
            <v>133500</v>
          </cell>
        </row>
        <row r="1135">
          <cell r="BF1135">
            <v>59200</v>
          </cell>
          <cell r="BG1135">
            <v>59200</v>
          </cell>
          <cell r="BH1135">
            <v>59200</v>
          </cell>
          <cell r="BI1135">
            <v>0</v>
          </cell>
          <cell r="BK1135">
            <v>59200</v>
          </cell>
          <cell r="BL1135">
            <v>59200</v>
          </cell>
          <cell r="BM1135">
            <v>59200</v>
          </cell>
          <cell r="BN1135">
            <v>59200</v>
          </cell>
        </row>
        <row r="1136">
          <cell r="BF1136">
            <v>55742</v>
          </cell>
          <cell r="BG1136">
            <v>55742</v>
          </cell>
          <cell r="BH1136">
            <v>55742</v>
          </cell>
          <cell r="BI1136">
            <v>0</v>
          </cell>
          <cell r="BK1136">
            <v>55742</v>
          </cell>
          <cell r="BL1136">
            <v>55742</v>
          </cell>
          <cell r="BM1136">
            <v>55742</v>
          </cell>
          <cell r="BN1136">
            <v>55742</v>
          </cell>
        </row>
        <row r="1137">
          <cell r="BF1137">
            <v>42551</v>
          </cell>
          <cell r="BG1137">
            <v>42551</v>
          </cell>
          <cell r="BH1137">
            <v>42551</v>
          </cell>
          <cell r="BI1137">
            <v>0</v>
          </cell>
          <cell r="BK1137">
            <v>42551</v>
          </cell>
          <cell r="BL1137">
            <v>42551</v>
          </cell>
          <cell r="BM1137">
            <v>42551</v>
          </cell>
          <cell r="BN1137">
            <v>42551</v>
          </cell>
        </row>
        <row r="1138">
          <cell r="BF1138">
            <v>144783</v>
          </cell>
          <cell r="BG1138">
            <v>144783</v>
          </cell>
          <cell r="BH1138">
            <v>144783</v>
          </cell>
          <cell r="BI1138">
            <v>0</v>
          </cell>
          <cell r="BK1138">
            <v>144783</v>
          </cell>
          <cell r="BL1138">
            <v>144783</v>
          </cell>
          <cell r="BM1138">
            <v>144783</v>
          </cell>
          <cell r="BN1138">
            <v>144783</v>
          </cell>
        </row>
        <row r="1139">
          <cell r="BF1139">
            <v>78180</v>
          </cell>
          <cell r="BG1139">
            <v>78180</v>
          </cell>
          <cell r="BH1139">
            <v>78180</v>
          </cell>
          <cell r="BI1139">
            <v>0</v>
          </cell>
          <cell r="BK1139">
            <v>78180</v>
          </cell>
          <cell r="BL1139">
            <v>78180</v>
          </cell>
          <cell r="BM1139">
            <v>78180</v>
          </cell>
          <cell r="BN1139">
            <v>78180</v>
          </cell>
        </row>
        <row r="1140">
          <cell r="BF1140">
            <v>122032</v>
          </cell>
          <cell r="BG1140">
            <v>122032</v>
          </cell>
          <cell r="BH1140">
            <v>122032</v>
          </cell>
          <cell r="BI1140">
            <v>0</v>
          </cell>
          <cell r="BK1140">
            <v>122032</v>
          </cell>
          <cell r="BL1140">
            <v>122032</v>
          </cell>
          <cell r="BM1140">
            <v>122032</v>
          </cell>
          <cell r="BN1140">
            <v>122032</v>
          </cell>
        </row>
        <row r="1141">
          <cell r="BF1141">
            <v>74167</v>
          </cell>
          <cell r="BG1141">
            <v>74167</v>
          </cell>
          <cell r="BH1141">
            <v>74167</v>
          </cell>
          <cell r="BI1141">
            <v>0</v>
          </cell>
          <cell r="BK1141">
            <v>74167</v>
          </cell>
          <cell r="BL1141">
            <v>74167</v>
          </cell>
          <cell r="BM1141">
            <v>74167</v>
          </cell>
          <cell r="BN1141">
            <v>74167</v>
          </cell>
        </row>
        <row r="1142">
          <cell r="BF1142">
            <v>61778</v>
          </cell>
          <cell r="BG1142">
            <v>61778</v>
          </cell>
          <cell r="BH1142">
            <v>61778</v>
          </cell>
          <cell r="BI1142">
            <v>0</v>
          </cell>
          <cell r="BK1142">
            <v>61778</v>
          </cell>
          <cell r="BL1142">
            <v>61778</v>
          </cell>
          <cell r="BM1142">
            <v>61778</v>
          </cell>
          <cell r="BN1142">
            <v>61778</v>
          </cell>
        </row>
        <row r="1143">
          <cell r="BF1143">
            <v>62046</v>
          </cell>
          <cell r="BG1143">
            <v>62046</v>
          </cell>
          <cell r="BH1143">
            <v>62046</v>
          </cell>
          <cell r="BI1143">
            <v>0</v>
          </cell>
          <cell r="BK1143">
            <v>62046</v>
          </cell>
          <cell r="BL1143">
            <v>62046</v>
          </cell>
          <cell r="BM1143">
            <v>62046</v>
          </cell>
          <cell r="BN1143">
            <v>62046</v>
          </cell>
        </row>
        <row r="1144">
          <cell r="BF1144">
            <v>59482</v>
          </cell>
          <cell r="BG1144">
            <v>59482</v>
          </cell>
          <cell r="BH1144">
            <v>59482</v>
          </cell>
          <cell r="BI1144">
            <v>0</v>
          </cell>
          <cell r="BK1144">
            <v>59482</v>
          </cell>
          <cell r="BL1144">
            <v>59482</v>
          </cell>
          <cell r="BM1144">
            <v>59482</v>
          </cell>
          <cell r="BN1144">
            <v>59482</v>
          </cell>
        </row>
        <row r="1145">
          <cell r="BF1145">
            <v>57767</v>
          </cell>
          <cell r="BG1145">
            <v>57767</v>
          </cell>
          <cell r="BH1145">
            <v>57767</v>
          </cell>
          <cell r="BI1145">
            <v>0</v>
          </cell>
          <cell r="BK1145">
            <v>57767</v>
          </cell>
          <cell r="BL1145">
            <v>57767</v>
          </cell>
          <cell r="BM1145">
            <v>57767</v>
          </cell>
          <cell r="BN1145">
            <v>57767</v>
          </cell>
        </row>
        <row r="1146">
          <cell r="BF1146">
            <v>184545</v>
          </cell>
          <cell r="BG1146">
            <v>184545</v>
          </cell>
          <cell r="BH1146">
            <v>184545</v>
          </cell>
          <cell r="BI1146">
            <v>0</v>
          </cell>
          <cell r="BK1146">
            <v>184545</v>
          </cell>
          <cell r="BL1146">
            <v>184545</v>
          </cell>
          <cell r="BM1146">
            <v>184545</v>
          </cell>
          <cell r="BN1146">
            <v>184545</v>
          </cell>
        </row>
        <row r="1147">
          <cell r="BF1147">
            <v>103502</v>
          </cell>
          <cell r="BG1147">
            <v>103502</v>
          </cell>
          <cell r="BH1147">
            <v>103502</v>
          </cell>
          <cell r="BI1147">
            <v>0</v>
          </cell>
          <cell r="BK1147">
            <v>103502</v>
          </cell>
          <cell r="BL1147">
            <v>103502</v>
          </cell>
          <cell r="BM1147">
            <v>103502</v>
          </cell>
          <cell r="BN1147">
            <v>103502</v>
          </cell>
        </row>
        <row r="1148">
          <cell r="BF1148">
            <v>101903</v>
          </cell>
          <cell r="BG1148">
            <v>101903</v>
          </cell>
          <cell r="BH1148">
            <v>101903</v>
          </cell>
          <cell r="BI1148">
            <v>0</v>
          </cell>
          <cell r="BK1148">
            <v>101903</v>
          </cell>
          <cell r="BL1148">
            <v>101903</v>
          </cell>
          <cell r="BM1148">
            <v>101903</v>
          </cell>
          <cell r="BN1148">
            <v>101903</v>
          </cell>
        </row>
        <row r="1149">
          <cell r="BF1149">
            <v>156660</v>
          </cell>
          <cell r="BG1149">
            <v>156660</v>
          </cell>
          <cell r="BH1149">
            <v>156660</v>
          </cell>
          <cell r="BI1149">
            <v>0</v>
          </cell>
          <cell r="BK1149">
            <v>156660</v>
          </cell>
          <cell r="BL1149">
            <v>156660</v>
          </cell>
          <cell r="BM1149">
            <v>156660</v>
          </cell>
          <cell r="BN1149">
            <v>156660</v>
          </cell>
        </row>
        <row r="1150">
          <cell r="BF1150">
            <v>119000</v>
          </cell>
          <cell r="BG1150">
            <v>119000</v>
          </cell>
          <cell r="BH1150">
            <v>119000</v>
          </cell>
          <cell r="BI1150">
            <v>0</v>
          </cell>
          <cell r="BK1150">
            <v>119000</v>
          </cell>
          <cell r="BL1150">
            <v>119000</v>
          </cell>
          <cell r="BM1150">
            <v>119000</v>
          </cell>
          <cell r="BN1150">
            <v>119000</v>
          </cell>
        </row>
        <row r="1151">
          <cell r="BF1151">
            <v>133424</v>
          </cell>
          <cell r="BG1151">
            <v>133424</v>
          </cell>
          <cell r="BH1151">
            <v>133424</v>
          </cell>
          <cell r="BI1151">
            <v>0</v>
          </cell>
          <cell r="BK1151">
            <v>133424</v>
          </cell>
          <cell r="BL1151">
            <v>133424</v>
          </cell>
          <cell r="BM1151">
            <v>133424</v>
          </cell>
          <cell r="BN1151">
            <v>133424</v>
          </cell>
        </row>
        <row r="1152">
          <cell r="BF1152">
            <v>139800</v>
          </cell>
          <cell r="BG1152">
            <v>139800</v>
          </cell>
          <cell r="BH1152">
            <v>139800</v>
          </cell>
          <cell r="BI1152">
            <v>0</v>
          </cell>
          <cell r="BK1152">
            <v>139800</v>
          </cell>
          <cell r="BL1152">
            <v>139800</v>
          </cell>
          <cell r="BM1152">
            <v>139800</v>
          </cell>
          <cell r="BN1152">
            <v>139800</v>
          </cell>
        </row>
        <row r="1153">
          <cell r="BF1153">
            <v>356583</v>
          </cell>
          <cell r="BG1153">
            <v>356583</v>
          </cell>
          <cell r="BH1153">
            <v>356583</v>
          </cell>
          <cell r="BI1153">
            <v>0</v>
          </cell>
          <cell r="BK1153">
            <v>356583</v>
          </cell>
          <cell r="BL1153">
            <v>356583</v>
          </cell>
          <cell r="BM1153">
            <v>356583</v>
          </cell>
          <cell r="BN1153">
            <v>356583</v>
          </cell>
        </row>
        <row r="1154">
          <cell r="BF1154">
            <v>267432</v>
          </cell>
          <cell r="BG1154">
            <v>267432</v>
          </cell>
          <cell r="BH1154">
            <v>267432</v>
          </cell>
          <cell r="BI1154">
            <v>0</v>
          </cell>
          <cell r="BK1154">
            <v>267432</v>
          </cell>
          <cell r="BL1154">
            <v>267432</v>
          </cell>
          <cell r="BM1154">
            <v>267432</v>
          </cell>
          <cell r="BN1154">
            <v>267432</v>
          </cell>
        </row>
        <row r="1155">
          <cell r="BF1155">
            <v>115728</v>
          </cell>
          <cell r="BG1155">
            <v>115728</v>
          </cell>
          <cell r="BH1155">
            <v>115728</v>
          </cell>
          <cell r="BI1155">
            <v>0</v>
          </cell>
          <cell r="BK1155">
            <v>115728</v>
          </cell>
          <cell r="BL1155">
            <v>115728</v>
          </cell>
          <cell r="BM1155">
            <v>115728</v>
          </cell>
          <cell r="BN1155">
            <v>115728</v>
          </cell>
        </row>
        <row r="1156">
          <cell r="BF1156">
            <v>503408</v>
          </cell>
          <cell r="BG1156">
            <v>503408</v>
          </cell>
          <cell r="BH1156">
            <v>503408</v>
          </cell>
          <cell r="BI1156">
            <v>0</v>
          </cell>
          <cell r="BK1156">
            <v>503408</v>
          </cell>
          <cell r="BL1156">
            <v>503408</v>
          </cell>
          <cell r="BM1156">
            <v>503408</v>
          </cell>
          <cell r="BN1156">
            <v>503408</v>
          </cell>
        </row>
        <row r="1157">
          <cell r="BF1157">
            <v>126360</v>
          </cell>
          <cell r="BG1157">
            <v>126360</v>
          </cell>
          <cell r="BH1157">
            <v>126360</v>
          </cell>
          <cell r="BI1157">
            <v>0</v>
          </cell>
          <cell r="BK1157">
            <v>126360</v>
          </cell>
          <cell r="BL1157">
            <v>126360</v>
          </cell>
          <cell r="BM1157">
            <v>126360</v>
          </cell>
          <cell r="BN1157">
            <v>126360</v>
          </cell>
        </row>
        <row r="1158">
          <cell r="BF1158">
            <v>127042</v>
          </cell>
          <cell r="BG1158">
            <v>127042</v>
          </cell>
          <cell r="BH1158">
            <v>127042</v>
          </cell>
          <cell r="BI1158">
            <v>0</v>
          </cell>
          <cell r="BK1158">
            <v>127042</v>
          </cell>
          <cell r="BL1158">
            <v>127042</v>
          </cell>
          <cell r="BM1158">
            <v>127042</v>
          </cell>
          <cell r="BN1158">
            <v>127042</v>
          </cell>
        </row>
        <row r="1159">
          <cell r="BF1159">
            <v>220162</v>
          </cell>
          <cell r="BG1159">
            <v>220162</v>
          </cell>
          <cell r="BH1159">
            <v>220162</v>
          </cell>
          <cell r="BI1159">
            <v>0</v>
          </cell>
          <cell r="BK1159">
            <v>220162</v>
          </cell>
          <cell r="BL1159">
            <v>220162</v>
          </cell>
          <cell r="BM1159">
            <v>220162</v>
          </cell>
          <cell r="BN1159">
            <v>220162</v>
          </cell>
        </row>
        <row r="1160">
          <cell r="BF1160">
            <v>161230</v>
          </cell>
          <cell r="BG1160">
            <v>161230</v>
          </cell>
          <cell r="BH1160">
            <v>161230</v>
          </cell>
          <cell r="BI1160">
            <v>0</v>
          </cell>
          <cell r="BK1160">
            <v>161230</v>
          </cell>
          <cell r="BL1160">
            <v>161230</v>
          </cell>
          <cell r="BM1160">
            <v>161230</v>
          </cell>
          <cell r="BN1160">
            <v>161230</v>
          </cell>
        </row>
        <row r="1161">
          <cell r="BF1161">
            <v>144592</v>
          </cell>
          <cell r="BG1161">
            <v>144592</v>
          </cell>
          <cell r="BH1161">
            <v>144592</v>
          </cell>
          <cell r="BI1161">
            <v>0</v>
          </cell>
          <cell r="BK1161">
            <v>144592</v>
          </cell>
          <cell r="BL1161">
            <v>144592</v>
          </cell>
          <cell r="BM1161">
            <v>144592</v>
          </cell>
          <cell r="BN1161">
            <v>144592</v>
          </cell>
        </row>
        <row r="1162">
          <cell r="BF1162">
            <v>163200</v>
          </cell>
          <cell r="BG1162">
            <v>163200</v>
          </cell>
          <cell r="BH1162">
            <v>163200</v>
          </cell>
          <cell r="BI1162">
            <v>0</v>
          </cell>
          <cell r="BK1162">
            <v>163200</v>
          </cell>
          <cell r="BL1162">
            <v>163200</v>
          </cell>
          <cell r="BM1162">
            <v>163200</v>
          </cell>
          <cell r="BN1162">
            <v>163200</v>
          </cell>
        </row>
        <row r="1163">
          <cell r="BF1163">
            <v>100000</v>
          </cell>
          <cell r="BG1163">
            <v>100000</v>
          </cell>
          <cell r="BH1163">
            <v>100000</v>
          </cell>
          <cell r="BI1163">
            <v>0</v>
          </cell>
          <cell r="BK1163">
            <v>100000</v>
          </cell>
          <cell r="BL1163">
            <v>100000</v>
          </cell>
          <cell r="BM1163">
            <v>100000</v>
          </cell>
          <cell r="BN1163">
            <v>100000</v>
          </cell>
        </row>
        <row r="1164">
          <cell r="BF1164">
            <v>89423</v>
          </cell>
          <cell r="BG1164">
            <v>89423</v>
          </cell>
          <cell r="BH1164">
            <v>89423</v>
          </cell>
          <cell r="BI1164">
            <v>0</v>
          </cell>
          <cell r="BK1164">
            <v>89423</v>
          </cell>
          <cell r="BL1164">
            <v>89423</v>
          </cell>
          <cell r="BM1164">
            <v>89423</v>
          </cell>
          <cell r="BN1164">
            <v>89423</v>
          </cell>
        </row>
        <row r="1165">
          <cell r="BF1165">
            <v>278142</v>
          </cell>
          <cell r="BG1165">
            <v>278142</v>
          </cell>
          <cell r="BH1165">
            <v>278142</v>
          </cell>
          <cell r="BI1165">
            <v>0</v>
          </cell>
          <cell r="BK1165">
            <v>278142</v>
          </cell>
          <cell r="BL1165">
            <v>278142</v>
          </cell>
          <cell r="BM1165">
            <v>278142</v>
          </cell>
          <cell r="BN1165">
            <v>278142</v>
          </cell>
        </row>
        <row r="1166">
          <cell r="BF1166">
            <v>30606</v>
          </cell>
          <cell r="BG1166">
            <v>30606</v>
          </cell>
          <cell r="BH1166">
            <v>30606</v>
          </cell>
          <cell r="BI1166">
            <v>0</v>
          </cell>
          <cell r="BK1166">
            <v>30606</v>
          </cell>
          <cell r="BL1166">
            <v>30606</v>
          </cell>
          <cell r="BM1166">
            <v>30606</v>
          </cell>
          <cell r="BN1166">
            <v>30606</v>
          </cell>
        </row>
        <row r="1167">
          <cell r="BF1167">
            <v>30606</v>
          </cell>
          <cell r="BG1167">
            <v>30606</v>
          </cell>
          <cell r="BH1167">
            <v>30606</v>
          </cell>
          <cell r="BI1167">
            <v>0</v>
          </cell>
          <cell r="BK1167">
            <v>30606</v>
          </cell>
          <cell r="BL1167">
            <v>30606</v>
          </cell>
          <cell r="BM1167">
            <v>30606</v>
          </cell>
          <cell r="BN1167">
            <v>30606</v>
          </cell>
        </row>
        <row r="1168">
          <cell r="BF1168">
            <v>30606</v>
          </cell>
          <cell r="BG1168">
            <v>30606</v>
          </cell>
          <cell r="BH1168">
            <v>30606</v>
          </cell>
          <cell r="BI1168">
            <v>0</v>
          </cell>
          <cell r="BK1168">
            <v>30606</v>
          </cell>
          <cell r="BL1168">
            <v>30606</v>
          </cell>
          <cell r="BM1168">
            <v>30606</v>
          </cell>
          <cell r="BN1168">
            <v>30606</v>
          </cell>
        </row>
        <row r="1169">
          <cell r="BF1169">
            <v>30606</v>
          </cell>
          <cell r="BG1169">
            <v>30606</v>
          </cell>
          <cell r="BH1169">
            <v>30606</v>
          </cell>
          <cell r="BI1169">
            <v>0</v>
          </cell>
          <cell r="BK1169">
            <v>30606</v>
          </cell>
          <cell r="BL1169">
            <v>30606</v>
          </cell>
          <cell r="BM1169">
            <v>30606</v>
          </cell>
          <cell r="BN1169">
            <v>30606</v>
          </cell>
        </row>
        <row r="1170">
          <cell r="BF1170">
            <v>54900</v>
          </cell>
          <cell r="BG1170">
            <v>54900</v>
          </cell>
          <cell r="BH1170">
            <v>54900</v>
          </cell>
          <cell r="BI1170">
            <v>0</v>
          </cell>
          <cell r="BK1170">
            <v>54900</v>
          </cell>
          <cell r="BL1170">
            <v>54900</v>
          </cell>
          <cell r="BM1170">
            <v>54900</v>
          </cell>
          <cell r="BN1170">
            <v>54900</v>
          </cell>
        </row>
        <row r="1171">
          <cell r="BF1171">
            <v>360000</v>
          </cell>
          <cell r="BG1171">
            <v>360000</v>
          </cell>
          <cell r="BH1171">
            <v>360000</v>
          </cell>
          <cell r="BI1171">
            <v>0</v>
          </cell>
          <cell r="BK1171">
            <v>360000</v>
          </cell>
          <cell r="BL1171">
            <v>360000</v>
          </cell>
          <cell r="BM1171">
            <v>360000</v>
          </cell>
          <cell r="BN1171">
            <v>360000</v>
          </cell>
        </row>
        <row r="1172">
          <cell r="BF1172">
            <v>56000</v>
          </cell>
          <cell r="BG1172">
            <v>56000</v>
          </cell>
          <cell r="BH1172">
            <v>56000</v>
          </cell>
          <cell r="BI1172">
            <v>0</v>
          </cell>
          <cell r="BK1172">
            <v>56000</v>
          </cell>
          <cell r="BL1172">
            <v>56000</v>
          </cell>
          <cell r="BM1172">
            <v>56000</v>
          </cell>
          <cell r="BN1172">
            <v>56000</v>
          </cell>
        </row>
        <row r="1173"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</row>
        <row r="1174"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</row>
        <row r="1175"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</row>
        <row r="1176"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</row>
        <row r="1177"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</row>
        <row r="1178"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</row>
        <row r="1179"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</row>
        <row r="1180"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</row>
        <row r="1181"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</row>
        <row r="1182"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</row>
        <row r="1183"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</row>
        <row r="1184"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</row>
        <row r="1185"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</row>
        <row r="1186"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</row>
        <row r="1187"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</row>
        <row r="1188"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</row>
        <row r="1189"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</row>
        <row r="1190"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</row>
        <row r="1191"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</row>
        <row r="1192"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</row>
        <row r="1193"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</row>
        <row r="1194"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</row>
        <row r="1195"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</row>
        <row r="1196"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</row>
        <row r="1197"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</row>
        <row r="1198"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K1198">
            <v>0</v>
          </cell>
          <cell r="BL1198">
            <v>0</v>
          </cell>
          <cell r="BM1198">
            <v>0</v>
          </cell>
          <cell r="BN1198">
            <v>0</v>
          </cell>
        </row>
        <row r="1199">
          <cell r="BF1199">
            <v>0</v>
          </cell>
          <cell r="BG1199">
            <v>0</v>
          </cell>
          <cell r="BH1199">
            <v>0</v>
          </cell>
          <cell r="BI1199">
            <v>0</v>
          </cell>
          <cell r="BK1199">
            <v>0</v>
          </cell>
          <cell r="BL1199">
            <v>0</v>
          </cell>
          <cell r="BM1199">
            <v>0</v>
          </cell>
          <cell r="BN1199">
            <v>0</v>
          </cell>
        </row>
        <row r="1200"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K1200">
            <v>0</v>
          </cell>
          <cell r="BL1200">
            <v>0</v>
          </cell>
          <cell r="BM1200">
            <v>0</v>
          </cell>
          <cell r="BN1200">
            <v>0</v>
          </cell>
        </row>
        <row r="1201"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K1201">
            <v>0</v>
          </cell>
          <cell r="BL1201">
            <v>0</v>
          </cell>
          <cell r="BM1201">
            <v>0</v>
          </cell>
          <cell r="BN1201">
            <v>0</v>
          </cell>
        </row>
        <row r="1202"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</row>
        <row r="1203"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</row>
        <row r="1204"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K1204">
            <v>0</v>
          </cell>
          <cell r="BL1204">
            <v>0</v>
          </cell>
          <cell r="BM1204">
            <v>0</v>
          </cell>
          <cell r="BN1204">
            <v>0</v>
          </cell>
        </row>
        <row r="1205"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K1205">
            <v>0</v>
          </cell>
          <cell r="BL1205">
            <v>0</v>
          </cell>
          <cell r="BM1205">
            <v>0</v>
          </cell>
          <cell r="BN1205">
            <v>0</v>
          </cell>
        </row>
        <row r="1206"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</row>
        <row r="1207"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K1207">
            <v>0</v>
          </cell>
          <cell r="BL1207">
            <v>0</v>
          </cell>
          <cell r="BM1207">
            <v>0</v>
          </cell>
          <cell r="BN1207">
            <v>0</v>
          </cell>
        </row>
        <row r="1208"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</row>
        <row r="1209"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</row>
        <row r="1210"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</row>
        <row r="1211"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</row>
        <row r="1212"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</row>
        <row r="1213"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</row>
        <row r="1214"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</row>
        <row r="1215"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</row>
        <row r="1216"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</row>
        <row r="1217"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</row>
        <row r="1218"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</row>
        <row r="1219"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</row>
        <row r="1220"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</row>
        <row r="1221"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</row>
        <row r="1222"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</row>
        <row r="1223"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</row>
        <row r="1224"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</row>
        <row r="1225"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</row>
        <row r="1226"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</row>
      </sheetData>
      <sheetData sheetId="3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E"/>
      <sheetName val="Rent Roll"/>
      <sheetName val="Table"/>
      <sheetName val="Graph"/>
      <sheetName val="Type"/>
    </sheetNames>
    <sheetDataSet>
      <sheetData sheetId="0"/>
      <sheetData sheetId="1"/>
      <sheetData sheetId="2">
        <row r="2">
          <cell r="B2" t="str">
            <v>Panasonic Logistics Co., Ltd.</v>
          </cell>
        </row>
        <row r="3">
          <cell r="B3" t="str">
            <v>Hitachi Transport System Ltd.</v>
          </cell>
        </row>
        <row r="4">
          <cell r="B4" t="str">
            <v>Nippon Express Co.,Ltd.</v>
          </cell>
        </row>
        <row r="5">
          <cell r="B5" t="str">
            <v>Hitachi Collabonext Transport System Co.,Ltd.</v>
          </cell>
        </row>
        <row r="6">
          <cell r="B6" t="str">
            <v>ASKUL Corporation.</v>
          </cell>
        </row>
        <row r="7">
          <cell r="B7" t="str">
            <v>SANYO Electric Logistics Co., Ltd.</v>
          </cell>
        </row>
        <row r="8">
          <cell r="B8" t="str">
            <v>Renown Incorporated</v>
          </cell>
        </row>
        <row r="9">
          <cell r="B9" t="str">
            <v>SENKO Co., Ltd.</v>
          </cell>
        </row>
        <row r="10">
          <cell r="B10" t="str">
            <v>Yamato Logistics Co., Ltd.</v>
          </cell>
        </row>
        <row r="11">
          <cell r="B11" t="str">
            <v>Coca-Cola West Logistics Co., Ltd.</v>
          </cell>
        </row>
        <row r="12">
          <cell r="B12" t="str">
            <v>Collaboworks Co., Ltd.</v>
          </cell>
        </row>
        <row r="13">
          <cell r="B13" t="str">
            <v>Seiyu Co., Ltd.</v>
          </cell>
        </row>
        <row r="14">
          <cell r="B14" t="str">
            <v>STS Corporation</v>
          </cell>
        </row>
        <row r="15">
          <cell r="B15" t="str">
            <v>SRI Logistics, LTD.</v>
          </cell>
        </row>
        <row r="16">
          <cell r="B16" t="str">
            <v>KIRIN LOGISTICS CO.,LTD.</v>
          </cell>
        </row>
        <row r="17">
          <cell r="B17" t="str">
            <v>Ryohin Keikaku</v>
          </cell>
        </row>
        <row r="18">
          <cell r="B18" t="str">
            <v>KAO CORPORATION</v>
          </cell>
        </row>
        <row r="19">
          <cell r="B19" t="str">
            <v>Maruzen Showa Unyu Co.,LTD.</v>
          </cell>
        </row>
        <row r="20">
          <cell r="B20" t="str">
            <v>Rinnai Corporation.</v>
          </cell>
        </row>
        <row r="21">
          <cell r="B21" t="str">
            <v>Nikon Corporation</v>
          </cell>
        </row>
        <row r="22">
          <cell r="B22" t="str">
            <v>MonotaRO Co.,Ltd</v>
          </cell>
        </row>
        <row r="23">
          <cell r="B23" t="str">
            <v>KOKUYO Supply Logistics Co., Ltd,</v>
          </cell>
        </row>
        <row r="24">
          <cell r="B24" t="str">
            <v>Iwatani Butsuryu KK</v>
          </cell>
        </row>
        <row r="25">
          <cell r="B25" t="str">
            <v>Mitsubishi Logistics Corporation</v>
          </cell>
        </row>
        <row r="26">
          <cell r="B26" t="str">
            <v>DHL Japan Inc.</v>
          </cell>
        </row>
        <row r="27">
          <cell r="B27" t="str">
            <v>Aoyama Honten Co.,Ltd.</v>
          </cell>
        </row>
        <row r="28">
          <cell r="B28" t="str">
            <v>TOBU TRANSPORTATION CO., LTD.</v>
          </cell>
        </row>
        <row r="29">
          <cell r="B29" t="str">
            <v>FedEx Corporation/Federal Express Japan K.K.</v>
          </cell>
        </row>
        <row r="30">
          <cell r="B30" t="str">
            <v>Koizumi Seiki Corp.</v>
          </cell>
        </row>
        <row r="31">
          <cell r="B31" t="str">
            <v>Estee Lauder Inc.</v>
          </cell>
        </row>
        <row r="32">
          <cell r="B32" t="str">
            <v>Shinkai TS Corporation</v>
          </cell>
        </row>
        <row r="33">
          <cell r="B33" t="str">
            <v>JAL Cargo Service Co.,Ltd.</v>
          </cell>
        </row>
        <row r="34">
          <cell r="B34" t="str">
            <v>Mitsukoshi, Ltd.</v>
          </cell>
        </row>
        <row r="35">
          <cell r="B35" t="str">
            <v>Koizumi Logistics System Corp.</v>
          </cell>
        </row>
        <row r="36">
          <cell r="B36" t="str">
            <v>KOKUBU &amp; CO., LTD.</v>
          </cell>
        </row>
        <row r="37">
          <cell r="B37" t="str">
            <v>TRi-NET Logistics Co., Ltd.</v>
          </cell>
        </row>
        <row r="38">
          <cell r="B38" t="str">
            <v>DoCoMo Mobile Inc.</v>
          </cell>
        </row>
        <row r="39">
          <cell r="B39" t="str">
            <v>Bridgestone Sports Co.,Ltd.</v>
          </cell>
        </row>
        <row r="40">
          <cell r="B40" t="str">
            <v>The Daimaru, Inc.</v>
          </cell>
        </row>
        <row r="41">
          <cell r="B41" t="str">
            <v>Toho Transportation and Warehouse Co.,Ltd.</v>
          </cell>
        </row>
        <row r="42">
          <cell r="B42" t="str">
            <v>San-Ei Gen F.F.I.,Inc.</v>
          </cell>
        </row>
        <row r="43">
          <cell r="B43" t="str">
            <v>Biznet Corporation</v>
          </cell>
        </row>
        <row r="44">
          <cell r="B44" t="str">
            <v>ARATA Corporation</v>
          </cell>
        </row>
        <row r="45">
          <cell r="B45" t="str">
            <v>Happinet Corporation.</v>
          </cell>
        </row>
        <row r="46">
          <cell r="B46" t="str">
            <v>KK 3A Logistics</v>
          </cell>
        </row>
        <row r="47">
          <cell r="B47" t="str">
            <v>International Cargo Service Co.,Ltd.</v>
          </cell>
        </row>
        <row r="48">
          <cell r="B48" t="str">
            <v>DHL Supply Chain Ltd.</v>
          </cell>
        </row>
        <row r="49">
          <cell r="B49" t="str">
            <v>Tokan Co., Ltd</v>
          </cell>
        </row>
        <row r="50">
          <cell r="B50" t="str">
            <v>HIGASHI TWENTY ONE CO., Ltd.</v>
          </cell>
        </row>
        <row r="51">
          <cell r="B51" t="str">
            <v>Kuehne and Nagel Ltd.</v>
          </cell>
        </row>
        <row r="52">
          <cell r="B52" t="str">
            <v>SOUKAI DRUG Co.,Ltd</v>
          </cell>
        </row>
        <row r="53">
          <cell r="B53" t="str">
            <v>Miyago Logistics</v>
          </cell>
        </row>
        <row r="54">
          <cell r="B54" t="str">
            <v>KK JP Logi Service.</v>
          </cell>
        </row>
        <row r="55">
          <cell r="B55" t="str">
            <v>Koku Shuhai Service K.K.</v>
          </cell>
        </row>
        <row r="56">
          <cell r="B56" t="str">
            <v>NOK CORPORATION</v>
          </cell>
        </row>
        <row r="57">
          <cell r="B57" t="str">
            <v>Sammy Corp.</v>
          </cell>
        </row>
        <row r="58">
          <cell r="B58" t="str">
            <v>UPS SCS Japan Limited</v>
          </cell>
        </row>
        <row r="59">
          <cell r="B59" t="str">
            <v>SANKYU INK.</v>
          </cell>
        </row>
        <row r="60">
          <cell r="B60" t="str">
            <v>K.K. Atena</v>
          </cell>
        </row>
        <row r="61">
          <cell r="B61" t="str">
            <v>Federal Express Japan K.K.</v>
          </cell>
        </row>
        <row r="62">
          <cell r="B62" t="str">
            <v>International Express Co., Ltd</v>
          </cell>
        </row>
        <row r="63">
          <cell r="B63" t="str">
            <v>Shinkai Corporation,</v>
          </cell>
        </row>
        <row r="64">
          <cell r="B64" t="str">
            <v>Toppan Cosmo, INC./ Takeya Tech Corp.</v>
          </cell>
        </row>
        <row r="65">
          <cell r="B65" t="str">
            <v>Sony Techno Create Corporation</v>
          </cell>
        </row>
        <row r="66">
          <cell r="B66" t="str">
            <v>Panasonic Electric Works Living Tohoku Co., Ltd.</v>
          </cell>
        </row>
        <row r="67">
          <cell r="B67" t="str">
            <v>Yamato Global Logistics Japan Co.,Ltd.</v>
          </cell>
        </row>
        <row r="68">
          <cell r="B68" t="str">
            <v>Sagawa Moving Center Co., Ltd.</v>
          </cell>
        </row>
        <row r="69">
          <cell r="B69" t="str">
            <v>Amatei Inc.</v>
          </cell>
        </row>
        <row r="70">
          <cell r="B70" t="str">
            <v>DAIKIN INDUSTRIES,LTD</v>
          </cell>
        </row>
        <row r="71">
          <cell r="B71" t="str">
            <v>EMOBILE Ltd.</v>
          </cell>
        </row>
        <row r="72">
          <cell r="B72" t="str">
            <v>Exel Japan Limited</v>
          </cell>
        </row>
        <row r="73">
          <cell r="B73" t="str">
            <v>FamilyMart Co.,Ltd.</v>
          </cell>
        </row>
        <row r="74">
          <cell r="B74" t="str">
            <v>Food Service Network Co., Ltd.</v>
          </cell>
        </row>
        <row r="75">
          <cell r="B75" t="str">
            <v>Footwork</v>
          </cell>
        </row>
        <row r="76">
          <cell r="B76" t="str">
            <v>Human 21 Co.,Ltd</v>
          </cell>
        </row>
        <row r="77">
          <cell r="B77" t="str">
            <v>KDDI Corporation</v>
          </cell>
        </row>
        <row r="78">
          <cell r="B78" t="str">
            <v>KINTETSU WORLD EXPRESS, Inc.</v>
          </cell>
        </row>
        <row r="79">
          <cell r="B79" t="str">
            <v>KK Maruichi Unyu</v>
          </cell>
        </row>
        <row r="80">
          <cell r="B80" t="str">
            <v>KK OFC</v>
          </cell>
        </row>
        <row r="81">
          <cell r="B81" t="str">
            <v>KK Repeat</v>
          </cell>
        </row>
        <row r="82">
          <cell r="B82" t="str">
            <v>KK SEAGULLS</v>
          </cell>
        </row>
        <row r="83">
          <cell r="B83" t="str">
            <v>Kokusai Kuko Uwaya K.K</v>
          </cell>
        </row>
        <row r="84">
          <cell r="B84" t="str">
            <v>Matsushita Logistics Co., Ltd.</v>
          </cell>
        </row>
        <row r="85">
          <cell r="B85" t="str">
            <v>Mitsubishi Corporation LT, Ltd.</v>
          </cell>
        </row>
        <row r="86">
          <cell r="B86" t="str">
            <v>Mitsubishi FusoTruck KK Tokyo Fuso</v>
          </cell>
        </row>
        <row r="87">
          <cell r="B87" t="str">
            <v>Naigai Co.,Ltd.</v>
          </cell>
        </row>
        <row r="88">
          <cell r="B88" t="str">
            <v xml:space="preserve">Nakano Shokai Co.,ltd </v>
          </cell>
        </row>
        <row r="89">
          <cell r="B89" t="str">
            <v>Nanso Transport</v>
          </cell>
        </row>
        <row r="90">
          <cell r="B90" t="str">
            <v>Nippon Kanzai Co.,Ltd</v>
          </cell>
        </row>
        <row r="91">
          <cell r="B91" t="str">
            <v>NTT DoCoMo. Inc.</v>
          </cell>
        </row>
        <row r="92">
          <cell r="B92" t="str">
            <v>ProLogis K.K.</v>
          </cell>
        </row>
        <row r="93">
          <cell r="B93" t="str">
            <v>United Foods KK</v>
          </cell>
        </row>
        <row r="94">
          <cell r="B94" t="str">
            <v>UQ Communications Inc.</v>
          </cell>
        </row>
        <row r="95">
          <cell r="B95" t="str">
            <v>Vodafone K.K.</v>
          </cell>
        </row>
        <row r="96">
          <cell r="B96" t="str">
            <v>WILLCOM. Inc.</v>
          </cell>
        </row>
        <row r="97">
          <cell r="B97" t="str">
            <v>YK Shiomiya</v>
          </cell>
        </row>
      </sheetData>
      <sheetData sheetId="3">
        <row r="51">
          <cell r="AG51" t="str">
            <v/>
          </cell>
        </row>
      </sheetData>
      <sheetData sheetId="4">
        <row r="2">
          <cell r="A2" t="str">
            <v>Warehouse</v>
          </cell>
        </row>
        <row r="3">
          <cell r="A3" t="str">
            <v>Office</v>
          </cell>
        </row>
        <row r="4">
          <cell r="A4" t="str">
            <v>Others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E"/>
      <sheetName val="Rent Roll"/>
      <sheetName val="Table"/>
      <sheetName val="Graph"/>
      <sheetName val="Type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0"/>
      <sheetName val="货币资金(表13)"/>
      <sheetName val="短期借款(表26)"/>
      <sheetName val="应付票据(表27)"/>
      <sheetName val="长期借款(表36)"/>
      <sheetName val="实收资本(表37)"/>
      <sheetName val="盈余公积(表38)"/>
    </sheetNames>
    <sheetDataSet>
      <sheetData sheetId="0" refreshError="1">
        <row r="1">
          <cell r="A1" t="str">
            <v>ACCOUNT</v>
          </cell>
          <cell r="B1" t="str">
            <v>DESCRIPTIO</v>
          </cell>
          <cell r="C1" t="str">
            <v>BBBB</v>
          </cell>
          <cell r="D1" t="str">
            <v>DEBIT</v>
          </cell>
          <cell r="E1" t="str">
            <v>CREDIT</v>
          </cell>
          <cell r="F1" t="str">
            <v>EEEE</v>
          </cell>
        </row>
        <row r="2">
          <cell r="A2" t="str">
            <v>1010100</v>
          </cell>
          <cell r="B2" t="str">
            <v>现金-科技园</v>
          </cell>
          <cell r="C2">
            <v>22583894.18</v>
          </cell>
          <cell r="D2">
            <v>18239446.77</v>
          </cell>
          <cell r="E2">
            <v>21064240.670000002</v>
          </cell>
          <cell r="F2">
            <v>19759100.280000001</v>
          </cell>
        </row>
        <row r="3">
          <cell r="A3" t="str">
            <v>1010300</v>
          </cell>
          <cell r="B3" t="str">
            <v>现金-龙岗</v>
          </cell>
          <cell r="C3">
            <v>0</v>
          </cell>
          <cell r="D3">
            <v>1689885.43</v>
          </cell>
          <cell r="E3">
            <v>1689885.43</v>
          </cell>
          <cell r="F3">
            <v>0</v>
          </cell>
        </row>
        <row r="4">
          <cell r="A4" t="str">
            <v>1010400</v>
          </cell>
          <cell r="B4" t="str">
            <v>现金-北京</v>
          </cell>
          <cell r="C4">
            <v>8323.57</v>
          </cell>
          <cell r="D4">
            <v>1060690.3</v>
          </cell>
          <cell r="E4">
            <v>1069013.8700000001</v>
          </cell>
          <cell r="F4">
            <v>0</v>
          </cell>
        </row>
        <row r="5">
          <cell r="A5" t="str">
            <v>1010500</v>
          </cell>
          <cell r="B5" t="str">
            <v>现金-上海</v>
          </cell>
          <cell r="C5">
            <v>97967.47</v>
          </cell>
          <cell r="D5">
            <v>75089.62</v>
          </cell>
          <cell r="E5">
            <v>91401.82</v>
          </cell>
          <cell r="F5">
            <v>81655.27</v>
          </cell>
        </row>
        <row r="6">
          <cell r="A6" t="str">
            <v>1019500</v>
          </cell>
          <cell r="B6" t="str">
            <v>现金-办事处</v>
          </cell>
          <cell r="C6">
            <v>6128.96</v>
          </cell>
          <cell r="D6">
            <v>2543588.06</v>
          </cell>
          <cell r="E6">
            <v>2549717</v>
          </cell>
          <cell r="F6">
            <v>0.02</v>
          </cell>
        </row>
        <row r="7">
          <cell r="A7" t="str">
            <v>1020101</v>
          </cell>
          <cell r="B7" t="str">
            <v>银行存款-建行-蛇口支行</v>
          </cell>
          <cell r="C7">
            <v>54143406</v>
          </cell>
          <cell r="D7">
            <v>217043361.09</v>
          </cell>
          <cell r="E7">
            <v>217478472.81</v>
          </cell>
          <cell r="F7">
            <v>53708294.280000001</v>
          </cell>
        </row>
        <row r="8">
          <cell r="A8" t="str">
            <v>1020102</v>
          </cell>
          <cell r="B8" t="str">
            <v>银行存款-建行-华侨城支行</v>
          </cell>
          <cell r="C8">
            <v>1004848075.88</v>
          </cell>
          <cell r="D8">
            <v>4779704117.6300001</v>
          </cell>
          <cell r="E8">
            <v>5326336612.0299997</v>
          </cell>
          <cell r="F8">
            <v>458215581.48000002</v>
          </cell>
        </row>
        <row r="9">
          <cell r="A9" t="str">
            <v>1020201</v>
          </cell>
          <cell r="B9" t="str">
            <v>银行存款-工行-南头支行</v>
          </cell>
          <cell r="C9">
            <v>38092503.240000002</v>
          </cell>
          <cell r="D9">
            <v>12687546525.719999</v>
          </cell>
          <cell r="E9">
            <v>12066584280.83</v>
          </cell>
          <cell r="F9">
            <v>659054748.13</v>
          </cell>
        </row>
        <row r="10">
          <cell r="A10" t="str">
            <v>1020202</v>
          </cell>
          <cell r="B10" t="str">
            <v>银行存款-工行-南头支行(贷款户)</v>
          </cell>
          <cell r="C10">
            <v>0</v>
          </cell>
          <cell r="D10">
            <v>517773000</v>
          </cell>
          <cell r="E10">
            <v>517773000</v>
          </cell>
          <cell r="F10">
            <v>0</v>
          </cell>
        </row>
        <row r="11">
          <cell r="A11" t="str">
            <v>1020301</v>
          </cell>
          <cell r="B11" t="str">
            <v>银行存款-招行-南山支行</v>
          </cell>
          <cell r="C11">
            <v>54290197.369999997</v>
          </cell>
          <cell r="D11">
            <v>965995589.63</v>
          </cell>
          <cell r="E11">
            <v>819337028.23000002</v>
          </cell>
          <cell r="F11">
            <v>200948758.77000001</v>
          </cell>
        </row>
        <row r="12">
          <cell r="A12" t="str">
            <v>1020303</v>
          </cell>
          <cell r="B12" t="str">
            <v>银行存款-招行-新安办</v>
          </cell>
          <cell r="C12">
            <v>50218367.390000001</v>
          </cell>
          <cell r="D12">
            <v>396057804.88</v>
          </cell>
          <cell r="E12">
            <v>317273673.56</v>
          </cell>
          <cell r="F12">
            <v>129002498.70999999</v>
          </cell>
        </row>
        <row r="13">
          <cell r="A13" t="str">
            <v>1020304</v>
          </cell>
          <cell r="B13" t="str">
            <v>银行存款-招行-上步支行</v>
          </cell>
          <cell r="C13">
            <v>2321.9499999999998</v>
          </cell>
          <cell r="D13">
            <v>10110383.18</v>
          </cell>
          <cell r="E13">
            <v>10100184.5</v>
          </cell>
          <cell r="F13">
            <v>12520.63</v>
          </cell>
        </row>
        <row r="14">
          <cell r="A14" t="str">
            <v>1020401</v>
          </cell>
          <cell r="B14" t="str">
            <v>银行存款-深圳发展行-南头支行</v>
          </cell>
          <cell r="C14">
            <v>380645412.63999999</v>
          </cell>
          <cell r="D14">
            <v>4693999217.7799997</v>
          </cell>
          <cell r="E14">
            <v>4847523362.8599997</v>
          </cell>
          <cell r="F14">
            <v>227121267.56</v>
          </cell>
        </row>
        <row r="15">
          <cell r="A15" t="str">
            <v>1020402</v>
          </cell>
          <cell r="B15" t="str">
            <v>银行存款-深圳发展行-华侨城支行</v>
          </cell>
          <cell r="C15">
            <v>51010777.259999998</v>
          </cell>
          <cell r="D15">
            <v>1405344241.8</v>
          </cell>
          <cell r="E15">
            <v>1184355859.4300001</v>
          </cell>
          <cell r="F15">
            <v>271999159.63</v>
          </cell>
        </row>
        <row r="16">
          <cell r="A16" t="str">
            <v>1020404</v>
          </cell>
          <cell r="B16" t="str">
            <v>银行存款-深圳发展行-江苏大厦支</v>
          </cell>
          <cell r="C16">
            <v>0</v>
          </cell>
          <cell r="D16">
            <v>8579300</v>
          </cell>
          <cell r="E16">
            <v>0</v>
          </cell>
          <cell r="F16">
            <v>8579300</v>
          </cell>
        </row>
        <row r="17">
          <cell r="A17" t="str">
            <v>1020501</v>
          </cell>
          <cell r="B17" t="str">
            <v>银行存款-商业银行-深圳市分行</v>
          </cell>
          <cell r="C17">
            <v>0</v>
          </cell>
          <cell r="D17">
            <v>41387410.5</v>
          </cell>
          <cell r="E17">
            <v>41387410.5</v>
          </cell>
          <cell r="F17">
            <v>0</v>
          </cell>
        </row>
        <row r="18">
          <cell r="A18" t="str">
            <v>1020502</v>
          </cell>
          <cell r="B18" t="str">
            <v>银行存款-商业银行-南头支行</v>
          </cell>
          <cell r="C18">
            <v>60000000</v>
          </cell>
          <cell r="D18">
            <v>30085856</v>
          </cell>
          <cell r="E18">
            <v>90085856</v>
          </cell>
          <cell r="F18">
            <v>0</v>
          </cell>
        </row>
        <row r="19">
          <cell r="A19" t="str">
            <v>1020503</v>
          </cell>
          <cell r="B19" t="str">
            <v>银行存款-商业银行-南山支行</v>
          </cell>
          <cell r="C19">
            <v>3182388.07</v>
          </cell>
          <cell r="D19">
            <v>1123492598.3699999</v>
          </cell>
          <cell r="E19">
            <v>923353988.88</v>
          </cell>
          <cell r="F19">
            <v>203320997.56</v>
          </cell>
        </row>
        <row r="20">
          <cell r="A20" t="str">
            <v>1020504</v>
          </cell>
          <cell r="B20" t="str">
            <v>银行存款-商业银行-福华支行</v>
          </cell>
          <cell r="C20">
            <v>27080750.34</v>
          </cell>
          <cell r="D20">
            <v>82241825.540000007</v>
          </cell>
          <cell r="E20">
            <v>109315161.86</v>
          </cell>
          <cell r="F20">
            <v>7414.02</v>
          </cell>
        </row>
        <row r="21">
          <cell r="A21" t="str">
            <v>1020701</v>
          </cell>
          <cell r="B21" t="str">
            <v>银行存款-中行-南头支行</v>
          </cell>
          <cell r="C21">
            <v>148505148.30000001</v>
          </cell>
          <cell r="D21">
            <v>4138594456</v>
          </cell>
          <cell r="E21">
            <v>4235954345.3099999</v>
          </cell>
          <cell r="F21">
            <v>51145258.990000002</v>
          </cell>
        </row>
        <row r="22">
          <cell r="A22" t="str">
            <v>1020702</v>
          </cell>
          <cell r="B22" t="str">
            <v>银行存款-中行-深圳分行</v>
          </cell>
          <cell r="C22">
            <v>250182445.78999999</v>
          </cell>
          <cell r="D22">
            <v>9406297649.4599991</v>
          </cell>
          <cell r="E22">
            <v>9145746628.2700005</v>
          </cell>
          <cell r="F22">
            <v>510733466.98000002</v>
          </cell>
        </row>
        <row r="23">
          <cell r="A23" t="str">
            <v>1020703</v>
          </cell>
          <cell r="B23" t="str">
            <v>银行存款-中行-深圳分行贷款户</v>
          </cell>
          <cell r="C23">
            <v>596147.13</v>
          </cell>
          <cell r="D23">
            <v>67532729.969999999</v>
          </cell>
          <cell r="E23">
            <v>67847502.480000004</v>
          </cell>
          <cell r="F23">
            <v>281374.62</v>
          </cell>
        </row>
        <row r="24">
          <cell r="A24" t="str">
            <v>1020801</v>
          </cell>
          <cell r="B24" t="str">
            <v>银行存款-交行-华侨城支行</v>
          </cell>
          <cell r="C24">
            <v>254222088.25999999</v>
          </cell>
          <cell r="D24">
            <v>3102797698.77</v>
          </cell>
          <cell r="E24">
            <v>3305894815.0599999</v>
          </cell>
          <cell r="F24">
            <v>51124971.969999999</v>
          </cell>
        </row>
        <row r="25">
          <cell r="A25" t="str">
            <v>1020901</v>
          </cell>
          <cell r="B25" t="str">
            <v>银行存款-民生银行-罗湖支行</v>
          </cell>
          <cell r="C25">
            <v>207366654.84999999</v>
          </cell>
          <cell r="D25">
            <v>927566868.30999994</v>
          </cell>
          <cell r="E25">
            <v>1050614474.9400001</v>
          </cell>
          <cell r="F25">
            <v>84319048.219999999</v>
          </cell>
        </row>
        <row r="26">
          <cell r="A26" t="str">
            <v>1021001</v>
          </cell>
          <cell r="B26" t="str">
            <v>银行存款-华夏银行-深圳市分行</v>
          </cell>
          <cell r="C26">
            <v>0</v>
          </cell>
          <cell r="D26">
            <v>128106.6</v>
          </cell>
          <cell r="E26">
            <v>128106.6</v>
          </cell>
          <cell r="F26">
            <v>0</v>
          </cell>
        </row>
        <row r="27">
          <cell r="A27" t="str">
            <v>1021101</v>
          </cell>
          <cell r="B27" t="str">
            <v>银行存款-中信实业银行-深圳分行</v>
          </cell>
          <cell r="C27">
            <v>401863310.26999998</v>
          </cell>
          <cell r="D27">
            <v>1558476636.3800001</v>
          </cell>
          <cell r="E27">
            <v>1440244300.1600001</v>
          </cell>
          <cell r="F27">
            <v>520095646.49000001</v>
          </cell>
        </row>
        <row r="28">
          <cell r="A28" t="str">
            <v>1021201</v>
          </cell>
          <cell r="B28" t="str">
            <v>银行存款-中国光大银行</v>
          </cell>
          <cell r="C28">
            <v>167495715.74000001</v>
          </cell>
          <cell r="D28">
            <v>2557022146.71</v>
          </cell>
          <cell r="E28">
            <v>2160106284.52</v>
          </cell>
          <cell r="F28">
            <v>564411577.92999995</v>
          </cell>
        </row>
        <row r="29">
          <cell r="A29" t="str">
            <v>1021401</v>
          </cell>
          <cell r="B29" t="str">
            <v>银行存款-国家开发银行-深圳分行</v>
          </cell>
          <cell r="C29">
            <v>728239.71</v>
          </cell>
          <cell r="D29">
            <v>555222199.79999995</v>
          </cell>
          <cell r="E29">
            <v>555800462.5</v>
          </cell>
          <cell r="F29">
            <v>149977.01</v>
          </cell>
        </row>
        <row r="30">
          <cell r="A30" t="str">
            <v>1021501</v>
          </cell>
          <cell r="B30" t="str">
            <v>银行存款-中国进出口银行</v>
          </cell>
          <cell r="C30">
            <v>0</v>
          </cell>
          <cell r="D30">
            <v>1388669866.24</v>
          </cell>
          <cell r="E30">
            <v>1387842913.51</v>
          </cell>
          <cell r="F30">
            <v>826952.73</v>
          </cell>
        </row>
        <row r="31">
          <cell r="A31" t="str">
            <v>1021601</v>
          </cell>
          <cell r="B31" t="str">
            <v>银行存款-上海浦东发展银行</v>
          </cell>
          <cell r="C31">
            <v>314819079.19999999</v>
          </cell>
          <cell r="D31">
            <v>1264723670.1099999</v>
          </cell>
          <cell r="E31">
            <v>1579535768.72</v>
          </cell>
          <cell r="F31">
            <v>6980.59</v>
          </cell>
        </row>
        <row r="32">
          <cell r="A32" t="str">
            <v>1021701</v>
          </cell>
          <cell r="B32" t="str">
            <v>银行存款-花旗银行</v>
          </cell>
          <cell r="C32">
            <v>0</v>
          </cell>
          <cell r="D32">
            <v>173836248.81999999</v>
          </cell>
          <cell r="E32">
            <v>173835098.69</v>
          </cell>
          <cell r="F32">
            <v>1150.1300000000001</v>
          </cell>
        </row>
        <row r="33">
          <cell r="A33" t="str">
            <v>1021801</v>
          </cell>
          <cell r="B33" t="str">
            <v>银行存款-荷兰银行-深圳分行贷款</v>
          </cell>
          <cell r="C33">
            <v>0</v>
          </cell>
          <cell r="D33">
            <v>12415975.49</v>
          </cell>
          <cell r="E33">
            <v>12415950</v>
          </cell>
          <cell r="F33">
            <v>25.49</v>
          </cell>
        </row>
        <row r="34">
          <cell r="A34" t="str">
            <v>1029401</v>
          </cell>
          <cell r="B34" t="str">
            <v>银行存款-海外存款-巴基斯坦</v>
          </cell>
          <cell r="C34">
            <v>0</v>
          </cell>
          <cell r="D34">
            <v>8033647.1900000004</v>
          </cell>
          <cell r="E34">
            <v>7333498.4100000001</v>
          </cell>
          <cell r="F34">
            <v>700148.78</v>
          </cell>
        </row>
        <row r="35">
          <cell r="A35" t="str">
            <v>1029500</v>
          </cell>
          <cell r="B35" t="str">
            <v>银行存款-办事处</v>
          </cell>
          <cell r="C35">
            <v>785902.66</v>
          </cell>
          <cell r="D35">
            <v>216805468.78</v>
          </cell>
          <cell r="E35">
            <v>217584630.56999999</v>
          </cell>
          <cell r="F35">
            <v>6740.87</v>
          </cell>
        </row>
        <row r="36">
          <cell r="A36" t="str">
            <v>1029600</v>
          </cell>
          <cell r="B36" t="str">
            <v>银行存款-在途</v>
          </cell>
          <cell r="C36">
            <v>0</v>
          </cell>
          <cell r="D36">
            <v>21775520817.299999</v>
          </cell>
          <cell r="E36">
            <v>21775520817.299999</v>
          </cell>
          <cell r="F36">
            <v>0</v>
          </cell>
        </row>
        <row r="37">
          <cell r="A37" t="str">
            <v>1029800</v>
          </cell>
          <cell r="B37" t="str">
            <v>银行存款-外地存款</v>
          </cell>
          <cell r="C37">
            <v>38364690</v>
          </cell>
          <cell r="D37">
            <v>153798878.24000001</v>
          </cell>
          <cell r="E37">
            <v>192163568.24000001</v>
          </cell>
          <cell r="F37">
            <v>0</v>
          </cell>
        </row>
        <row r="38">
          <cell r="A38" t="str">
            <v>1030101</v>
          </cell>
          <cell r="B38" t="str">
            <v>银行存款-建行-蛇口支行</v>
          </cell>
          <cell r="C38">
            <v>0</v>
          </cell>
          <cell r="D38">
            <v>3501630</v>
          </cell>
          <cell r="E38">
            <v>3501630</v>
          </cell>
          <cell r="F38">
            <v>0</v>
          </cell>
        </row>
        <row r="39">
          <cell r="A39" t="str">
            <v>1030201</v>
          </cell>
          <cell r="B39" t="str">
            <v>银行存款-工行-南头支行</v>
          </cell>
          <cell r="C39">
            <v>600000000</v>
          </cell>
          <cell r="D39">
            <v>670000000</v>
          </cell>
          <cell r="E39">
            <v>1270000000</v>
          </cell>
          <cell r="F39">
            <v>0</v>
          </cell>
        </row>
        <row r="40">
          <cell r="A40" t="str">
            <v>1030501</v>
          </cell>
          <cell r="B40" t="str">
            <v>银行存款-商业银行-深圳市分行</v>
          </cell>
          <cell r="C40">
            <v>0</v>
          </cell>
          <cell r="D40">
            <v>50000000</v>
          </cell>
          <cell r="E40">
            <v>0</v>
          </cell>
          <cell r="F40">
            <v>50000000</v>
          </cell>
        </row>
        <row r="41">
          <cell r="A41" t="str">
            <v>1030702</v>
          </cell>
          <cell r="B41" t="str">
            <v>银行存款-中行-深圳分行</v>
          </cell>
          <cell r="C41">
            <v>502979828</v>
          </cell>
          <cell r="D41">
            <v>755419600</v>
          </cell>
          <cell r="E41">
            <v>1255419816</v>
          </cell>
          <cell r="F41">
            <v>2979612</v>
          </cell>
        </row>
        <row r="42">
          <cell r="A42" t="str">
            <v>1031901</v>
          </cell>
          <cell r="B42" t="str">
            <v>银行存款-广东发展银行-景田支行</v>
          </cell>
          <cell r="C42">
            <v>0</v>
          </cell>
          <cell r="D42">
            <v>40000000</v>
          </cell>
          <cell r="E42">
            <v>0</v>
          </cell>
          <cell r="F42">
            <v>40000000</v>
          </cell>
        </row>
        <row r="43">
          <cell r="A43" t="str">
            <v>1040101</v>
          </cell>
          <cell r="B43" t="str">
            <v>银行存款-建行-蛇口支行</v>
          </cell>
          <cell r="C43">
            <v>0</v>
          </cell>
          <cell r="D43">
            <v>3501630</v>
          </cell>
          <cell r="E43">
            <v>3501630</v>
          </cell>
          <cell r="F43">
            <v>0</v>
          </cell>
        </row>
        <row r="44">
          <cell r="A44" t="str">
            <v>1040702</v>
          </cell>
          <cell r="B44" t="str">
            <v>银行存款-中行-深圳分行</v>
          </cell>
          <cell r="C44">
            <v>0</v>
          </cell>
          <cell r="D44">
            <v>5000000</v>
          </cell>
          <cell r="E44">
            <v>5000000</v>
          </cell>
          <cell r="F44">
            <v>0</v>
          </cell>
        </row>
        <row r="45">
          <cell r="A45" t="str">
            <v>1050201</v>
          </cell>
          <cell r="B45" t="str">
            <v>银行存款-工行-税款户</v>
          </cell>
          <cell r="C45">
            <v>1011651.35</v>
          </cell>
          <cell r="D45">
            <v>929834190.15999997</v>
          </cell>
          <cell r="E45">
            <v>929186926.04999995</v>
          </cell>
          <cell r="F45">
            <v>1658915.46</v>
          </cell>
        </row>
        <row r="46">
          <cell r="A46" t="str">
            <v>1050801</v>
          </cell>
          <cell r="B46" t="str">
            <v>银行存款-交行-南山支行国税</v>
          </cell>
          <cell r="C46">
            <v>167745.85</v>
          </cell>
          <cell r="D46">
            <v>213143290.37</v>
          </cell>
          <cell r="E46">
            <v>213311036.22</v>
          </cell>
          <cell r="F46">
            <v>0</v>
          </cell>
        </row>
        <row r="47">
          <cell r="A47" t="str">
            <v>1100000</v>
          </cell>
          <cell r="B47" t="str">
            <v>应收股利</v>
          </cell>
          <cell r="C47">
            <v>206681880</v>
          </cell>
          <cell r="D47">
            <v>1304370814.1099999</v>
          </cell>
          <cell r="E47">
            <v>1478229134.1099999</v>
          </cell>
          <cell r="F47">
            <v>32823560</v>
          </cell>
        </row>
        <row r="48">
          <cell r="A48" t="str">
            <v>1120100</v>
          </cell>
          <cell r="B48" t="str">
            <v>应收票据-银行承兑汇票</v>
          </cell>
          <cell r="C48">
            <v>88490402.849999994</v>
          </cell>
          <cell r="D48">
            <v>2865106864.8200002</v>
          </cell>
          <cell r="E48">
            <v>1708418030.2</v>
          </cell>
          <cell r="F48">
            <v>1245179237.47</v>
          </cell>
        </row>
        <row r="49">
          <cell r="A49" t="str">
            <v>1120200</v>
          </cell>
          <cell r="B49" t="str">
            <v>应收票据-应收商业承兑汇票</v>
          </cell>
          <cell r="C49">
            <v>10324856</v>
          </cell>
          <cell r="D49">
            <v>2565762048.6900001</v>
          </cell>
          <cell r="E49">
            <v>2415336682.79</v>
          </cell>
          <cell r="F49">
            <v>160750221.90000001</v>
          </cell>
        </row>
        <row r="50">
          <cell r="A50" t="str">
            <v>1120300</v>
          </cell>
          <cell r="B50" t="str">
            <v>应收票据-远期信用证</v>
          </cell>
          <cell r="C50">
            <v>0</v>
          </cell>
          <cell r="D50">
            <v>79597780.950000003</v>
          </cell>
          <cell r="E50">
            <v>50397113.149999999</v>
          </cell>
          <cell r="F50">
            <v>29200667.800000001</v>
          </cell>
        </row>
        <row r="51">
          <cell r="A51" t="str">
            <v>1130000</v>
          </cell>
          <cell r="B51" t="str">
            <v>应收账款</v>
          </cell>
          <cell r="C51">
            <v>4755771734.54</v>
          </cell>
          <cell r="D51">
            <v>32720806326.57</v>
          </cell>
          <cell r="E51">
            <v>29877999581.200001</v>
          </cell>
          <cell r="F51">
            <v>7598578479.9099998</v>
          </cell>
        </row>
        <row r="52">
          <cell r="A52" t="str">
            <v>1130100</v>
          </cell>
          <cell r="B52" t="str">
            <v>应收帐款备抵</v>
          </cell>
          <cell r="C52">
            <v>-314819079.19999999</v>
          </cell>
          <cell r="D52">
            <v>944457237.60000002</v>
          </cell>
          <cell r="E52">
            <v>629638158.39999998</v>
          </cell>
          <cell r="F52">
            <v>0</v>
          </cell>
        </row>
        <row r="53">
          <cell r="A53" t="str">
            <v>1139800</v>
          </cell>
          <cell r="B53" t="str">
            <v>应收账款-应收账款中转</v>
          </cell>
          <cell r="C53">
            <v>0</v>
          </cell>
          <cell r="D53">
            <v>61194255.770000003</v>
          </cell>
          <cell r="E53">
            <v>61194255.770000003</v>
          </cell>
          <cell r="F53">
            <v>0</v>
          </cell>
        </row>
        <row r="54">
          <cell r="A54" t="str">
            <v>1140000</v>
          </cell>
          <cell r="B54" t="str">
            <v>坏账准备</v>
          </cell>
          <cell r="C54">
            <v>-364487450.88999999</v>
          </cell>
          <cell r="D54">
            <v>155588357.15000001</v>
          </cell>
          <cell r="E54">
            <v>304933502.24000001</v>
          </cell>
          <cell r="F54">
            <v>-513832595.98000002</v>
          </cell>
        </row>
        <row r="55">
          <cell r="A55" t="str">
            <v>1150000</v>
          </cell>
          <cell r="B55" t="str">
            <v>预付账款</v>
          </cell>
          <cell r="C55">
            <v>886184319.58000004</v>
          </cell>
          <cell r="D55">
            <v>5694487166.3199997</v>
          </cell>
          <cell r="E55">
            <v>5587028469.3800001</v>
          </cell>
          <cell r="F55">
            <v>993643016.51999998</v>
          </cell>
        </row>
        <row r="56">
          <cell r="A56" t="str">
            <v>1160000</v>
          </cell>
          <cell r="B56" t="str">
            <v>备用金</v>
          </cell>
          <cell r="C56">
            <v>73395245.730000004</v>
          </cell>
          <cell r="D56">
            <v>257469543.19999999</v>
          </cell>
          <cell r="E56">
            <v>285760234.54000002</v>
          </cell>
          <cell r="F56">
            <v>45104554.390000001</v>
          </cell>
        </row>
        <row r="57">
          <cell r="A57" t="str">
            <v>1190100</v>
          </cell>
          <cell r="B57" t="str">
            <v>其他应收款-外部</v>
          </cell>
          <cell r="C57">
            <v>115447.67999999999</v>
          </cell>
          <cell r="D57">
            <v>20149149.890000001</v>
          </cell>
          <cell r="E57">
            <v>20264597.57</v>
          </cell>
          <cell r="F57">
            <v>0</v>
          </cell>
        </row>
        <row r="58">
          <cell r="A58" t="str">
            <v>1190200</v>
          </cell>
          <cell r="B58" t="str">
            <v>其他应收款-关联公司</v>
          </cell>
          <cell r="C58">
            <v>-65281817.539999999</v>
          </cell>
          <cell r="D58">
            <v>2566038151.4400001</v>
          </cell>
          <cell r="E58">
            <v>3019504672.23</v>
          </cell>
          <cell r="F58">
            <v>-518748338.32999998</v>
          </cell>
        </row>
        <row r="59">
          <cell r="A59" t="str">
            <v>1190403</v>
          </cell>
          <cell r="B59" t="str">
            <v>其他应收款-内部-工会</v>
          </cell>
          <cell r="C59">
            <v>0</v>
          </cell>
          <cell r="D59">
            <v>100840829.81</v>
          </cell>
          <cell r="E59">
            <v>98135413.790000007</v>
          </cell>
          <cell r="F59">
            <v>2705416.02</v>
          </cell>
        </row>
        <row r="60">
          <cell r="A60" t="str">
            <v>1199901</v>
          </cell>
          <cell r="B60" t="str">
            <v>其他应收款-其他-买方信贷垫付利</v>
          </cell>
          <cell r="C60">
            <v>647429.59</v>
          </cell>
          <cell r="D60">
            <v>0</v>
          </cell>
          <cell r="E60">
            <v>0</v>
          </cell>
          <cell r="F60">
            <v>647429.59</v>
          </cell>
        </row>
        <row r="61">
          <cell r="A61" t="str">
            <v>1199902</v>
          </cell>
          <cell r="B61" t="str">
            <v>其他应收款-其他-买方信贷垫付本</v>
          </cell>
          <cell r="C61">
            <v>90000</v>
          </cell>
          <cell r="D61">
            <v>0</v>
          </cell>
          <cell r="E61">
            <v>0</v>
          </cell>
          <cell r="F61">
            <v>90000</v>
          </cell>
        </row>
        <row r="62">
          <cell r="A62" t="str">
            <v>1199903</v>
          </cell>
          <cell r="B62" t="str">
            <v>其他应收款-其他-代垫资金</v>
          </cell>
          <cell r="C62">
            <v>1259400</v>
          </cell>
          <cell r="D62">
            <v>0</v>
          </cell>
          <cell r="E62">
            <v>1259400</v>
          </cell>
          <cell r="F62">
            <v>0</v>
          </cell>
        </row>
        <row r="63">
          <cell r="A63" t="str">
            <v>1199904</v>
          </cell>
          <cell r="B63" t="str">
            <v>其他应收款-其他-押金</v>
          </cell>
          <cell r="C63">
            <v>16780612.850000001</v>
          </cell>
          <cell r="D63">
            <v>4863728</v>
          </cell>
          <cell r="E63">
            <v>10139540.689999999</v>
          </cell>
          <cell r="F63">
            <v>11504800.16</v>
          </cell>
        </row>
        <row r="64">
          <cell r="A64" t="str">
            <v>1199905</v>
          </cell>
          <cell r="B64" t="str">
            <v>其他应收款-其他-海关税</v>
          </cell>
          <cell r="C64">
            <v>567332.12</v>
          </cell>
          <cell r="D64">
            <v>0</v>
          </cell>
          <cell r="E64">
            <v>0</v>
          </cell>
          <cell r="F64">
            <v>567332.12</v>
          </cell>
        </row>
        <row r="65">
          <cell r="A65" t="str">
            <v>1199906</v>
          </cell>
          <cell r="B65" t="str">
            <v>其他应收款-其他-关联公司领料</v>
          </cell>
          <cell r="C65">
            <v>971.13</v>
          </cell>
          <cell r="D65">
            <v>125716.23</v>
          </cell>
          <cell r="E65">
            <v>81191.55</v>
          </cell>
          <cell r="F65">
            <v>45495.81</v>
          </cell>
        </row>
        <row r="66">
          <cell r="A66" t="str">
            <v>1199907</v>
          </cell>
          <cell r="B66" t="str">
            <v>其他应收款-其他-存入保证金</v>
          </cell>
          <cell r="C66">
            <v>1517080.8</v>
          </cell>
          <cell r="D66">
            <v>0</v>
          </cell>
          <cell r="E66">
            <v>102.72</v>
          </cell>
          <cell r="F66">
            <v>1516978.08</v>
          </cell>
        </row>
        <row r="67">
          <cell r="A67" t="str">
            <v>1199908</v>
          </cell>
          <cell r="B67" t="str">
            <v>其他应收款-其他-预支生活费</v>
          </cell>
          <cell r="C67">
            <v>20000</v>
          </cell>
          <cell r="D67">
            <v>1260800</v>
          </cell>
          <cell r="E67">
            <v>1000800</v>
          </cell>
          <cell r="F67">
            <v>280000</v>
          </cell>
        </row>
        <row r="68">
          <cell r="A68" t="str">
            <v>1199909</v>
          </cell>
          <cell r="B68" t="str">
            <v>其他应收款-其他-个人所得税手续</v>
          </cell>
          <cell r="C68">
            <v>0</v>
          </cell>
          <cell r="D68">
            <v>7617835.79</v>
          </cell>
          <cell r="E68">
            <v>7617835.7800000003</v>
          </cell>
          <cell r="F68">
            <v>0.01</v>
          </cell>
        </row>
        <row r="69">
          <cell r="A69" t="str">
            <v>1199910</v>
          </cell>
          <cell r="B69" t="str">
            <v>其他应收款-其他-资产报废款</v>
          </cell>
          <cell r="C69">
            <v>73966.34</v>
          </cell>
          <cell r="D69">
            <v>59430126.369999997</v>
          </cell>
          <cell r="E69">
            <v>59475990.170000002</v>
          </cell>
          <cell r="F69">
            <v>28102.54</v>
          </cell>
        </row>
        <row r="70">
          <cell r="A70" t="str">
            <v>1199999</v>
          </cell>
          <cell r="B70" t="str">
            <v>其他应收款-其他-其他</v>
          </cell>
          <cell r="C70">
            <v>176736667.28</v>
          </cell>
          <cell r="D70">
            <v>10945983489.360001</v>
          </cell>
          <cell r="E70">
            <v>10115897878.02</v>
          </cell>
          <cell r="F70">
            <v>1006822278.62</v>
          </cell>
        </row>
        <row r="71">
          <cell r="A71" t="str">
            <v>1210000</v>
          </cell>
          <cell r="B71" t="str">
            <v>材料采购</v>
          </cell>
          <cell r="C71">
            <v>97943725.409999996</v>
          </cell>
          <cell r="D71">
            <v>13708659160.16</v>
          </cell>
          <cell r="E71">
            <v>13681068947.02</v>
          </cell>
          <cell r="F71">
            <v>125533938.55</v>
          </cell>
        </row>
        <row r="72">
          <cell r="A72" t="str">
            <v>1220100</v>
          </cell>
          <cell r="B72" t="str">
            <v>材料费用-监管费用</v>
          </cell>
          <cell r="C72">
            <v>0</v>
          </cell>
          <cell r="D72">
            <v>1158.6400000000001</v>
          </cell>
          <cell r="E72">
            <v>1158.6400000000001</v>
          </cell>
          <cell r="F72">
            <v>0</v>
          </cell>
        </row>
        <row r="73">
          <cell r="A73" t="str">
            <v>1220200</v>
          </cell>
          <cell r="B73" t="str">
            <v>材料费用-检验费用</v>
          </cell>
          <cell r="C73">
            <v>0</v>
          </cell>
          <cell r="D73">
            <v>1622.05</v>
          </cell>
          <cell r="E73">
            <v>1622.05</v>
          </cell>
          <cell r="F73">
            <v>0</v>
          </cell>
        </row>
        <row r="74">
          <cell r="A74" t="str">
            <v>1220300</v>
          </cell>
          <cell r="B74" t="str">
            <v>材料费用-关税</v>
          </cell>
          <cell r="C74">
            <v>0</v>
          </cell>
          <cell r="D74">
            <v>25875360.710000001</v>
          </cell>
          <cell r="E74">
            <v>25875360.710000001</v>
          </cell>
          <cell r="F74">
            <v>0</v>
          </cell>
        </row>
        <row r="75">
          <cell r="A75" t="str">
            <v>1229900</v>
          </cell>
          <cell r="B75" t="str">
            <v>材料费用-其他</v>
          </cell>
          <cell r="C75">
            <v>0</v>
          </cell>
          <cell r="D75">
            <v>1122287.17</v>
          </cell>
          <cell r="E75">
            <v>1122287.17</v>
          </cell>
          <cell r="F75">
            <v>0</v>
          </cell>
        </row>
        <row r="76">
          <cell r="A76" t="str">
            <v>1230100</v>
          </cell>
          <cell r="B76" t="str">
            <v>原材料-材料</v>
          </cell>
          <cell r="C76">
            <v>938372263.66999996</v>
          </cell>
          <cell r="D76">
            <v>10005283145.09</v>
          </cell>
          <cell r="E76">
            <v>9566908383.6700001</v>
          </cell>
          <cell r="F76">
            <v>1376747025.0899999</v>
          </cell>
        </row>
        <row r="77">
          <cell r="A77" t="str">
            <v>1230200</v>
          </cell>
          <cell r="B77" t="str">
            <v>原材料-材料费用</v>
          </cell>
          <cell r="C77">
            <v>15528965.119999999</v>
          </cell>
          <cell r="D77">
            <v>145125472.43000001</v>
          </cell>
          <cell r="E77">
            <v>138973301.44999999</v>
          </cell>
          <cell r="F77">
            <v>21681136.100000001</v>
          </cell>
        </row>
        <row r="78">
          <cell r="A78" t="str">
            <v>1230300</v>
          </cell>
          <cell r="B78" t="str">
            <v>原材料-资源</v>
          </cell>
          <cell r="C78">
            <v>2943949.65</v>
          </cell>
          <cell r="D78">
            <v>7828910.8099999996</v>
          </cell>
          <cell r="E78">
            <v>6774273.7400000002</v>
          </cell>
          <cell r="F78">
            <v>3998586.72</v>
          </cell>
        </row>
        <row r="79">
          <cell r="A79" t="str">
            <v>1230400</v>
          </cell>
          <cell r="B79" t="str">
            <v>原材料-外协</v>
          </cell>
          <cell r="C79">
            <v>870468.9</v>
          </cell>
          <cell r="D79">
            <v>15187083.76</v>
          </cell>
          <cell r="E79">
            <v>10525813.550000001</v>
          </cell>
          <cell r="F79">
            <v>5531739.1100000003</v>
          </cell>
        </row>
        <row r="80">
          <cell r="A80" t="str">
            <v>1230500</v>
          </cell>
          <cell r="B80" t="str">
            <v>原材料-制造费用</v>
          </cell>
          <cell r="C80">
            <v>343091.15</v>
          </cell>
          <cell r="D80">
            <v>4380443.32</v>
          </cell>
          <cell r="E80">
            <v>2993823.01</v>
          </cell>
          <cell r="F80">
            <v>1729711.46</v>
          </cell>
        </row>
        <row r="81">
          <cell r="A81" t="str">
            <v>1239900</v>
          </cell>
          <cell r="B81" t="str">
            <v>原材料-其他</v>
          </cell>
          <cell r="C81">
            <v>241175230.24000001</v>
          </cell>
          <cell r="D81">
            <v>199336267.88</v>
          </cell>
          <cell r="E81">
            <v>273525786.77999997</v>
          </cell>
          <cell r="F81">
            <v>166985711.34</v>
          </cell>
        </row>
        <row r="82">
          <cell r="A82" t="str">
            <v>1290000</v>
          </cell>
          <cell r="B82" t="str">
            <v>低值易耗品</v>
          </cell>
          <cell r="C82">
            <v>126349.91</v>
          </cell>
          <cell r="D82">
            <v>1037826.07</v>
          </cell>
          <cell r="E82">
            <v>1166182.71</v>
          </cell>
          <cell r="F82">
            <v>-2006.73</v>
          </cell>
        </row>
        <row r="83">
          <cell r="A83" t="str">
            <v>1310100</v>
          </cell>
          <cell r="B83" t="str">
            <v>原材料价格差异-标准成本差异</v>
          </cell>
          <cell r="C83">
            <v>0</v>
          </cell>
          <cell r="D83">
            <v>1630285651.27</v>
          </cell>
          <cell r="E83">
            <v>1630285651.27</v>
          </cell>
          <cell r="F83">
            <v>0</v>
          </cell>
        </row>
        <row r="84">
          <cell r="A84" t="str">
            <v>1310200</v>
          </cell>
          <cell r="B84" t="str">
            <v>原材料价格差异-PPV采购差异</v>
          </cell>
          <cell r="C84">
            <v>0</v>
          </cell>
          <cell r="D84">
            <v>1018143094.23</v>
          </cell>
          <cell r="E84">
            <v>1018143094.23</v>
          </cell>
          <cell r="F84">
            <v>0</v>
          </cell>
        </row>
        <row r="85">
          <cell r="A85" t="str">
            <v>1310300</v>
          </cell>
          <cell r="B85" t="str">
            <v>原材料价格差异-IPV发票差异</v>
          </cell>
          <cell r="C85">
            <v>0</v>
          </cell>
          <cell r="D85">
            <v>22206677.859999999</v>
          </cell>
          <cell r="E85">
            <v>22206677.859999999</v>
          </cell>
          <cell r="F85">
            <v>0</v>
          </cell>
        </row>
        <row r="86">
          <cell r="A86" t="str">
            <v>1319900</v>
          </cell>
          <cell r="B86" t="str">
            <v>原材料价格差异-分摊差异</v>
          </cell>
          <cell r="C86">
            <v>600288587.38999999</v>
          </cell>
          <cell r="D86">
            <v>545505394.74000001</v>
          </cell>
          <cell r="E86">
            <v>538306950.84000003</v>
          </cell>
          <cell r="F86">
            <v>607487031.28999996</v>
          </cell>
        </row>
        <row r="87">
          <cell r="A87" t="str">
            <v>1340100</v>
          </cell>
          <cell r="B87" t="str">
            <v>故障品-材料</v>
          </cell>
          <cell r="C87">
            <v>162605171.05000001</v>
          </cell>
          <cell r="D87">
            <v>188970087.02000001</v>
          </cell>
          <cell r="E87">
            <v>236565950.81</v>
          </cell>
          <cell r="F87">
            <v>115009307.26000001</v>
          </cell>
        </row>
        <row r="88">
          <cell r="A88" t="str">
            <v>1340200</v>
          </cell>
          <cell r="B88" t="str">
            <v>故障品-材料费用</v>
          </cell>
          <cell r="C88">
            <v>2811532.83</v>
          </cell>
          <cell r="D88">
            <v>2984239.48</v>
          </cell>
          <cell r="E88">
            <v>3727965.56</v>
          </cell>
          <cell r="F88">
            <v>2067806.75</v>
          </cell>
        </row>
        <row r="89">
          <cell r="A89" t="str">
            <v>1340300</v>
          </cell>
          <cell r="B89" t="str">
            <v>故障品-资源</v>
          </cell>
          <cell r="C89">
            <v>2664376.2799999998</v>
          </cell>
          <cell r="D89">
            <v>3980140.86</v>
          </cell>
          <cell r="E89">
            <v>4401433.59</v>
          </cell>
          <cell r="F89">
            <v>2243083.5499999998</v>
          </cell>
        </row>
        <row r="90">
          <cell r="A90" t="str">
            <v>1340400</v>
          </cell>
          <cell r="B90" t="str">
            <v>故障品-外协</v>
          </cell>
          <cell r="C90">
            <v>161260.76</v>
          </cell>
          <cell r="D90">
            <v>2662307.9900000002</v>
          </cell>
          <cell r="E90">
            <v>2418647.83</v>
          </cell>
          <cell r="F90">
            <v>404920.92</v>
          </cell>
        </row>
        <row r="91">
          <cell r="A91" t="str">
            <v>1340500</v>
          </cell>
          <cell r="B91" t="str">
            <v>故障品-制造费用</v>
          </cell>
          <cell r="C91">
            <v>434929.65</v>
          </cell>
          <cell r="D91">
            <v>1578794.36</v>
          </cell>
          <cell r="E91">
            <v>842622.94</v>
          </cell>
          <cell r="F91">
            <v>1171101.07</v>
          </cell>
        </row>
        <row r="92">
          <cell r="A92" t="str">
            <v>1349600</v>
          </cell>
          <cell r="B92" t="str">
            <v>故障品-维修</v>
          </cell>
          <cell r="C92">
            <v>4470598.07</v>
          </cell>
          <cell r="D92">
            <v>36602489.159999996</v>
          </cell>
          <cell r="E92">
            <v>30386078.699999999</v>
          </cell>
          <cell r="F92">
            <v>10687008.529999999</v>
          </cell>
        </row>
        <row r="93">
          <cell r="A93" t="str">
            <v>1349900</v>
          </cell>
          <cell r="B93" t="str">
            <v>故障品-其他</v>
          </cell>
          <cell r="C93">
            <v>6361842.3499999996</v>
          </cell>
          <cell r="D93">
            <v>8337724.5</v>
          </cell>
          <cell r="E93">
            <v>16029493.800000001</v>
          </cell>
          <cell r="F93">
            <v>-1329926.95</v>
          </cell>
        </row>
        <row r="94">
          <cell r="A94" t="str">
            <v>1350100</v>
          </cell>
          <cell r="B94" t="str">
            <v>半成品-材料</v>
          </cell>
          <cell r="C94">
            <v>400527393.63999999</v>
          </cell>
          <cell r="D94">
            <v>742896362.60000002</v>
          </cell>
          <cell r="E94">
            <v>625934354.37</v>
          </cell>
          <cell r="F94">
            <v>517489401.87</v>
          </cell>
        </row>
        <row r="95">
          <cell r="A95" t="str">
            <v>1350200</v>
          </cell>
          <cell r="B95" t="str">
            <v>半成品-材料费用</v>
          </cell>
          <cell r="C95">
            <v>6862592.6299999999</v>
          </cell>
          <cell r="D95">
            <v>12883637.58</v>
          </cell>
          <cell r="E95">
            <v>11142612.77</v>
          </cell>
          <cell r="F95">
            <v>8603617.4399999995</v>
          </cell>
        </row>
        <row r="96">
          <cell r="A96" t="str">
            <v>1350300</v>
          </cell>
          <cell r="B96" t="str">
            <v>半成品-资源</v>
          </cell>
          <cell r="C96">
            <v>10975359.810000001</v>
          </cell>
          <cell r="D96">
            <v>80831939.950000003</v>
          </cell>
          <cell r="E96">
            <v>73819700.730000004</v>
          </cell>
          <cell r="F96">
            <v>17987599.030000001</v>
          </cell>
        </row>
        <row r="97">
          <cell r="A97" t="str">
            <v>1350400</v>
          </cell>
          <cell r="B97" t="str">
            <v>半成品-外协</v>
          </cell>
          <cell r="C97">
            <v>2407539.35</v>
          </cell>
          <cell r="D97">
            <v>16277157.699999999</v>
          </cell>
          <cell r="E97">
            <v>11684631.949999999</v>
          </cell>
          <cell r="F97">
            <v>7000065.0999999996</v>
          </cell>
        </row>
        <row r="98">
          <cell r="A98" t="str">
            <v>1350500</v>
          </cell>
          <cell r="B98" t="str">
            <v>半成品-制造费用</v>
          </cell>
          <cell r="C98">
            <v>2010347.98</v>
          </cell>
          <cell r="D98">
            <v>9782168.6300000008</v>
          </cell>
          <cell r="E98">
            <v>4582207.22</v>
          </cell>
          <cell r="F98">
            <v>7210309.3899999997</v>
          </cell>
        </row>
        <row r="99">
          <cell r="A99" t="str">
            <v>1360100</v>
          </cell>
          <cell r="B99" t="str">
            <v>外购商品-公司</v>
          </cell>
          <cell r="C99">
            <v>0</v>
          </cell>
          <cell r="D99">
            <v>133311815.75</v>
          </cell>
          <cell r="E99">
            <v>133311815.75</v>
          </cell>
          <cell r="F99">
            <v>0</v>
          </cell>
        </row>
        <row r="100">
          <cell r="A100" t="str">
            <v>1360200</v>
          </cell>
          <cell r="B100" t="str">
            <v>外购商品-驻外机构</v>
          </cell>
          <cell r="C100">
            <v>0</v>
          </cell>
          <cell r="D100">
            <v>5719017.4000000004</v>
          </cell>
          <cell r="E100">
            <v>5719017.4000000004</v>
          </cell>
          <cell r="F100">
            <v>0</v>
          </cell>
        </row>
        <row r="101">
          <cell r="A101" t="str">
            <v>1370100</v>
          </cell>
          <cell r="B101" t="str">
            <v>产成品-材料</v>
          </cell>
          <cell r="C101">
            <v>1354582095.6500001</v>
          </cell>
          <cell r="D101">
            <v>4756916052.7200003</v>
          </cell>
          <cell r="E101">
            <v>3912334070.8400002</v>
          </cell>
          <cell r="F101">
            <v>2199164077.5300002</v>
          </cell>
        </row>
        <row r="102">
          <cell r="A102" t="str">
            <v>1370200</v>
          </cell>
          <cell r="B102" t="str">
            <v>产成品-材料费用</v>
          </cell>
          <cell r="C102">
            <v>2092378.35</v>
          </cell>
          <cell r="D102">
            <v>52715832.689999998</v>
          </cell>
          <cell r="E102">
            <v>28512492.190000001</v>
          </cell>
          <cell r="F102">
            <v>26295718.850000001</v>
          </cell>
        </row>
        <row r="103">
          <cell r="A103" t="str">
            <v>1370300</v>
          </cell>
          <cell r="B103" t="str">
            <v>产成品-资源</v>
          </cell>
          <cell r="C103">
            <v>3068525.21</v>
          </cell>
          <cell r="D103">
            <v>76398051.700000003</v>
          </cell>
          <cell r="E103">
            <v>39536535.950000003</v>
          </cell>
          <cell r="F103">
            <v>39930040.960000001</v>
          </cell>
        </row>
        <row r="104">
          <cell r="A104" t="str">
            <v>1370400</v>
          </cell>
          <cell r="B104" t="str">
            <v>产成品-外协</v>
          </cell>
          <cell r="C104">
            <v>1021355.69</v>
          </cell>
          <cell r="D104">
            <v>48895963.939999998</v>
          </cell>
          <cell r="E104">
            <v>24299966.550000001</v>
          </cell>
          <cell r="F104">
            <v>25617353.079999998</v>
          </cell>
        </row>
        <row r="105">
          <cell r="A105" t="str">
            <v>1370500</v>
          </cell>
          <cell r="B105" t="str">
            <v>产成品-制造费用</v>
          </cell>
          <cell r="C105">
            <v>675236.65</v>
          </cell>
          <cell r="D105">
            <v>25882504.09</v>
          </cell>
          <cell r="E105">
            <v>9318596.25</v>
          </cell>
          <cell r="F105">
            <v>17239144.489999998</v>
          </cell>
        </row>
        <row r="106">
          <cell r="A106" t="str">
            <v>1379999</v>
          </cell>
          <cell r="B106" t="str">
            <v>产成品-其他-其他</v>
          </cell>
          <cell r="C106">
            <v>-2236193</v>
          </cell>
          <cell r="D106">
            <v>2236193</v>
          </cell>
          <cell r="E106">
            <v>0</v>
          </cell>
          <cell r="F106">
            <v>0</v>
          </cell>
        </row>
        <row r="107">
          <cell r="A107" t="str">
            <v>1380000</v>
          </cell>
          <cell r="B107" t="str">
            <v>分期收款发出商品</v>
          </cell>
          <cell r="C107">
            <v>1112418771.1800001</v>
          </cell>
          <cell r="D107">
            <v>39888939.390000001</v>
          </cell>
          <cell r="E107">
            <v>-693473527.62</v>
          </cell>
          <cell r="F107">
            <v>1845781238.1900001</v>
          </cell>
        </row>
        <row r="108">
          <cell r="A108" t="str">
            <v>1400000</v>
          </cell>
          <cell r="B108" t="str">
            <v>在途材料</v>
          </cell>
          <cell r="C108">
            <v>66283215.049999997</v>
          </cell>
          <cell r="D108">
            <v>471206600.74000001</v>
          </cell>
          <cell r="E108">
            <v>459337031.44999999</v>
          </cell>
          <cell r="F108">
            <v>78152784.340000004</v>
          </cell>
        </row>
        <row r="109">
          <cell r="A109" t="str">
            <v>1410000</v>
          </cell>
          <cell r="B109" t="str">
            <v>存货跌价准备</v>
          </cell>
          <cell r="C109">
            <v>-507143734.99000001</v>
          </cell>
          <cell r="D109">
            <v>341389052.77999997</v>
          </cell>
          <cell r="E109">
            <v>239127914.22</v>
          </cell>
          <cell r="F109">
            <v>-404882596.43000001</v>
          </cell>
        </row>
        <row r="110">
          <cell r="A110" t="str">
            <v>1510100</v>
          </cell>
          <cell r="B110" t="str">
            <v>长期股权投资-投资成本</v>
          </cell>
          <cell r="C110">
            <v>1436594359.5699999</v>
          </cell>
          <cell r="D110">
            <v>354643946.54000002</v>
          </cell>
          <cell r="E110">
            <v>218990454.36000001</v>
          </cell>
          <cell r="F110">
            <v>1572247851.75</v>
          </cell>
        </row>
        <row r="111">
          <cell r="A111" t="str">
            <v>1510200</v>
          </cell>
          <cell r="B111" t="str">
            <v>长期股权投资-损益调整</v>
          </cell>
          <cell r="C111">
            <v>2684233680.6500001</v>
          </cell>
          <cell r="D111">
            <v>1525590023.9100001</v>
          </cell>
          <cell r="E111">
            <v>1636867906.22</v>
          </cell>
          <cell r="F111">
            <v>2572955798.3400002</v>
          </cell>
        </row>
        <row r="112">
          <cell r="A112" t="str">
            <v>1510400</v>
          </cell>
          <cell r="B112" t="str">
            <v>长期股权投资-股权投资差额</v>
          </cell>
          <cell r="C112">
            <v>-126231474.53</v>
          </cell>
          <cell r="D112">
            <v>121684965.42</v>
          </cell>
          <cell r="E112">
            <v>58190574.109999999</v>
          </cell>
          <cell r="F112">
            <v>-62737083.219999999</v>
          </cell>
        </row>
        <row r="113">
          <cell r="A113" t="str">
            <v>1519800</v>
          </cell>
          <cell r="B113" t="str">
            <v>长期股权投资-长期股权投资中转</v>
          </cell>
          <cell r="C113">
            <v>15409400</v>
          </cell>
          <cell r="D113">
            <v>164364417.77000001</v>
          </cell>
          <cell r="E113">
            <v>179773817.77000001</v>
          </cell>
          <cell r="F113">
            <v>0</v>
          </cell>
        </row>
        <row r="114">
          <cell r="A114" t="str">
            <v>1610100</v>
          </cell>
          <cell r="B114" t="str">
            <v>固定资产-房屋建筑物</v>
          </cell>
          <cell r="C114">
            <v>1447270001.28</v>
          </cell>
          <cell r="D114">
            <v>1776684945.47</v>
          </cell>
          <cell r="E114">
            <v>710855679.07000005</v>
          </cell>
          <cell r="F114">
            <v>2513099267.6799998</v>
          </cell>
        </row>
        <row r="115">
          <cell r="A115" t="str">
            <v>1610200</v>
          </cell>
          <cell r="B115" t="str">
            <v>固定资产-机器设备</v>
          </cell>
          <cell r="C115">
            <v>408719821.94</v>
          </cell>
          <cell r="D115">
            <v>848428388.85000002</v>
          </cell>
          <cell r="E115">
            <v>5542032.8799999999</v>
          </cell>
          <cell r="F115">
            <v>1251606177.9100001</v>
          </cell>
        </row>
        <row r="116">
          <cell r="A116" t="str">
            <v>1610300</v>
          </cell>
          <cell r="B116" t="str">
            <v>固定资产-电子设备</v>
          </cell>
          <cell r="C116">
            <v>1838598977.8199999</v>
          </cell>
          <cell r="D116">
            <v>192580941.21000001</v>
          </cell>
          <cell r="E116">
            <v>221496608</v>
          </cell>
          <cell r="F116">
            <v>1809683311.03</v>
          </cell>
        </row>
        <row r="117">
          <cell r="A117" t="str">
            <v>1610400</v>
          </cell>
          <cell r="B117" t="str">
            <v>固定资产-运输设备</v>
          </cell>
          <cell r="C117">
            <v>139085664.46000001</v>
          </cell>
          <cell r="D117">
            <v>10667370.76</v>
          </cell>
          <cell r="E117">
            <v>7684951.6600000001</v>
          </cell>
          <cell r="F117">
            <v>142068083.56</v>
          </cell>
        </row>
        <row r="118">
          <cell r="A118" t="str">
            <v>1619800</v>
          </cell>
          <cell r="B118" t="str">
            <v>固定资产-待转固定资产</v>
          </cell>
          <cell r="C118">
            <v>18677515.52</v>
          </cell>
          <cell r="D118">
            <v>1941234611.1500001</v>
          </cell>
          <cell r="E118">
            <v>1985619545.1800001</v>
          </cell>
          <cell r="F118">
            <v>-25707418.510000002</v>
          </cell>
        </row>
        <row r="119">
          <cell r="A119" t="str">
            <v>1619900</v>
          </cell>
          <cell r="B119" t="str">
            <v>固定资产-其他设备</v>
          </cell>
          <cell r="C119">
            <v>99121479.879999995</v>
          </cell>
          <cell r="D119">
            <v>34059043.340000004</v>
          </cell>
          <cell r="E119">
            <v>32075732.559999999</v>
          </cell>
          <cell r="F119">
            <v>101104790.66</v>
          </cell>
        </row>
        <row r="120">
          <cell r="A120" t="str">
            <v>1650000</v>
          </cell>
          <cell r="B120" t="str">
            <v>累计折旧</v>
          </cell>
          <cell r="C120">
            <v>-1348638738.03</v>
          </cell>
          <cell r="D120">
            <v>154744334.78999999</v>
          </cell>
          <cell r="E120">
            <v>625482692.19000006</v>
          </cell>
          <cell r="F120">
            <v>-1819377095.4300001</v>
          </cell>
        </row>
        <row r="121">
          <cell r="A121" t="str">
            <v>1660000</v>
          </cell>
          <cell r="B121" t="str">
            <v>固定资产清理</v>
          </cell>
          <cell r="C121">
            <v>0</v>
          </cell>
          <cell r="D121">
            <v>105166137.34999999</v>
          </cell>
          <cell r="E121">
            <v>105166137.34999999</v>
          </cell>
          <cell r="F121">
            <v>0</v>
          </cell>
        </row>
        <row r="122">
          <cell r="A122" t="str">
            <v>1690100</v>
          </cell>
          <cell r="B122" t="str">
            <v>在建工程-房屋建筑物</v>
          </cell>
          <cell r="C122">
            <v>2294512944.3000002</v>
          </cell>
          <cell r="D122">
            <v>4517172163.2600002</v>
          </cell>
          <cell r="E122">
            <v>6083465014.0100002</v>
          </cell>
          <cell r="F122">
            <v>728220093.54999995</v>
          </cell>
        </row>
        <row r="123">
          <cell r="A123" t="str">
            <v>1690500</v>
          </cell>
          <cell r="B123" t="str">
            <v>在建工程-基建管理费</v>
          </cell>
          <cell r="C123">
            <v>613666.22</v>
          </cell>
          <cell r="D123">
            <v>12922006.25</v>
          </cell>
          <cell r="E123">
            <v>13535672.470000001</v>
          </cell>
          <cell r="F123">
            <v>0</v>
          </cell>
        </row>
        <row r="124">
          <cell r="A124" t="str">
            <v>1690600</v>
          </cell>
          <cell r="B124" t="str">
            <v>在建工程-利息</v>
          </cell>
          <cell r="C124">
            <v>43162941.189999998</v>
          </cell>
          <cell r="D124">
            <v>39789572.170000002</v>
          </cell>
          <cell r="E124">
            <v>80768706.549999997</v>
          </cell>
          <cell r="F124">
            <v>2183806.81</v>
          </cell>
        </row>
        <row r="125">
          <cell r="A125" t="str">
            <v>1690700</v>
          </cell>
          <cell r="B125" t="str">
            <v>在建工程-预付工程款</v>
          </cell>
          <cell r="C125">
            <v>1696000</v>
          </cell>
          <cell r="D125">
            <v>39016801.829999998</v>
          </cell>
          <cell r="E125">
            <v>38812801.829999998</v>
          </cell>
          <cell r="F125">
            <v>1900000</v>
          </cell>
        </row>
        <row r="126">
          <cell r="A126" t="str">
            <v>1699800</v>
          </cell>
          <cell r="B126" t="str">
            <v>在建工程-在建工程中转</v>
          </cell>
          <cell r="C126">
            <v>63073226.710000001</v>
          </cell>
          <cell r="D126">
            <v>3820037857.46</v>
          </cell>
          <cell r="E126">
            <v>3841649623.0900002</v>
          </cell>
          <cell r="F126">
            <v>41461461.079999998</v>
          </cell>
        </row>
        <row r="127">
          <cell r="A127" t="str">
            <v>1710100</v>
          </cell>
          <cell r="B127" t="str">
            <v>无形资产-专利权</v>
          </cell>
          <cell r="C127">
            <v>0</v>
          </cell>
          <cell r="D127">
            <v>7463566</v>
          </cell>
          <cell r="E127">
            <v>0</v>
          </cell>
          <cell r="F127">
            <v>7463566</v>
          </cell>
        </row>
        <row r="128">
          <cell r="A128" t="str">
            <v>1710200</v>
          </cell>
          <cell r="B128" t="str">
            <v>无形资产-软件</v>
          </cell>
          <cell r="C128">
            <v>94945682.219999999</v>
          </cell>
          <cell r="D128">
            <v>28474870.579999998</v>
          </cell>
          <cell r="E128">
            <v>0</v>
          </cell>
          <cell r="F128">
            <v>123420552.8</v>
          </cell>
        </row>
        <row r="129">
          <cell r="A129" t="str">
            <v>1710400</v>
          </cell>
          <cell r="B129" t="str">
            <v>无形资产-土地使用权</v>
          </cell>
          <cell r="C129">
            <v>340516251</v>
          </cell>
          <cell r="D129">
            <v>57894997</v>
          </cell>
          <cell r="E129">
            <v>57196996</v>
          </cell>
          <cell r="F129">
            <v>341214252</v>
          </cell>
        </row>
        <row r="130">
          <cell r="A130" t="str">
            <v>1710500</v>
          </cell>
          <cell r="B130" t="str">
            <v>无形资产-商标权</v>
          </cell>
          <cell r="C130">
            <v>0</v>
          </cell>
          <cell r="D130">
            <v>1870100</v>
          </cell>
          <cell r="E130">
            <v>0</v>
          </cell>
          <cell r="F130">
            <v>1870100</v>
          </cell>
        </row>
        <row r="131">
          <cell r="A131" t="str">
            <v>1719600</v>
          </cell>
          <cell r="B131" t="str">
            <v>无形资产-摊销</v>
          </cell>
          <cell r="C131">
            <v>-82724941.200000003</v>
          </cell>
          <cell r="D131">
            <v>3184895.21</v>
          </cell>
          <cell r="E131">
            <v>42877219.020000003</v>
          </cell>
          <cell r="F131">
            <v>-122417265.01000001</v>
          </cell>
        </row>
        <row r="132">
          <cell r="A132" t="str">
            <v>1810100</v>
          </cell>
          <cell r="B132" t="str">
            <v>长期待摊费用-装修费</v>
          </cell>
          <cell r="C132">
            <v>232113845.22</v>
          </cell>
          <cell r="D132">
            <v>901158366.13999999</v>
          </cell>
          <cell r="E132">
            <v>1836168.72</v>
          </cell>
          <cell r="F132">
            <v>1131436042.6400001</v>
          </cell>
        </row>
        <row r="133">
          <cell r="A133" t="str">
            <v>1810200</v>
          </cell>
          <cell r="B133" t="str">
            <v>长期待摊费用-租赁固定资产改良</v>
          </cell>
          <cell r="C133">
            <v>18287153.530000001</v>
          </cell>
          <cell r="D133">
            <v>309583.63</v>
          </cell>
          <cell r="E133">
            <v>8771376.5</v>
          </cell>
          <cell r="F133">
            <v>9825360.6600000001</v>
          </cell>
        </row>
        <row r="134">
          <cell r="A134" t="str">
            <v>1810300</v>
          </cell>
          <cell r="B134" t="str">
            <v>长期待摊费用-固定资产大修理</v>
          </cell>
          <cell r="C134">
            <v>1221736.8500000001</v>
          </cell>
          <cell r="D134">
            <v>0</v>
          </cell>
          <cell r="E134">
            <v>0</v>
          </cell>
          <cell r="F134">
            <v>1221736.8500000001</v>
          </cell>
        </row>
        <row r="135">
          <cell r="A135" t="str">
            <v>1819600</v>
          </cell>
          <cell r="B135" t="str">
            <v>长期待摊费用-摊销</v>
          </cell>
          <cell r="C135">
            <v>-26290550.91</v>
          </cell>
          <cell r="D135">
            <v>10220887.220000001</v>
          </cell>
          <cell r="E135">
            <v>108615247.45999999</v>
          </cell>
          <cell r="F135">
            <v>-124684911.15000001</v>
          </cell>
        </row>
        <row r="136">
          <cell r="A136" t="str">
            <v>1819900</v>
          </cell>
          <cell r="B136" t="str">
            <v>长期待摊费用-其他</v>
          </cell>
          <cell r="C136">
            <v>21571327.420000002</v>
          </cell>
          <cell r="D136">
            <v>21513551.579999998</v>
          </cell>
          <cell r="E136">
            <v>16737500</v>
          </cell>
          <cell r="F136">
            <v>26347379</v>
          </cell>
        </row>
        <row r="137">
          <cell r="A137" t="str">
            <v>1910100</v>
          </cell>
          <cell r="B137" t="str">
            <v>待处理财产损溢-流动资产</v>
          </cell>
          <cell r="C137">
            <v>0</v>
          </cell>
          <cell r="D137">
            <v>1604673.06</v>
          </cell>
          <cell r="E137">
            <v>1604673.06</v>
          </cell>
          <cell r="F137">
            <v>0</v>
          </cell>
        </row>
        <row r="138">
          <cell r="A138" t="str">
            <v>2010102</v>
          </cell>
          <cell r="B138" t="str">
            <v>短期借款-建行-华侨城支行</v>
          </cell>
          <cell r="C138">
            <v>-300000000</v>
          </cell>
          <cell r="D138">
            <v>382773000</v>
          </cell>
          <cell r="E138">
            <v>168029000</v>
          </cell>
          <cell r="F138">
            <v>-85256000</v>
          </cell>
        </row>
        <row r="139">
          <cell r="A139" t="str">
            <v>2010201</v>
          </cell>
          <cell r="B139" t="str">
            <v>短期借款-工行-南头支行</v>
          </cell>
          <cell r="C139">
            <v>-200000000</v>
          </cell>
          <cell r="D139">
            <v>1112776000</v>
          </cell>
          <cell r="E139">
            <v>1154159500</v>
          </cell>
          <cell r="F139">
            <v>-241383500</v>
          </cell>
        </row>
        <row r="140">
          <cell r="A140" t="str">
            <v>2010401</v>
          </cell>
          <cell r="B140" t="str">
            <v>短期借款-深圳发展行-南头支行</v>
          </cell>
          <cell r="C140">
            <v>-480000000</v>
          </cell>
          <cell r="D140">
            <v>880000000</v>
          </cell>
          <cell r="E140">
            <v>400000000</v>
          </cell>
          <cell r="F140">
            <v>0</v>
          </cell>
        </row>
        <row r="141">
          <cell r="A141" t="str">
            <v>2010702</v>
          </cell>
          <cell r="B141" t="str">
            <v>短期借款-中行-深圳分行</v>
          </cell>
          <cell r="C141">
            <v>-640000000</v>
          </cell>
          <cell r="D141">
            <v>1340011310</v>
          </cell>
          <cell r="E141">
            <v>856027105</v>
          </cell>
          <cell r="F141">
            <v>-156015795</v>
          </cell>
        </row>
        <row r="142">
          <cell r="A142" t="str">
            <v>2010801</v>
          </cell>
          <cell r="B142" t="str">
            <v>短期借款-交行-华侨城支行</v>
          </cell>
          <cell r="C142">
            <v>-350000000</v>
          </cell>
          <cell r="D142">
            <v>882773000</v>
          </cell>
          <cell r="E142">
            <v>618029000</v>
          </cell>
          <cell r="F142">
            <v>-85256000</v>
          </cell>
        </row>
        <row r="143">
          <cell r="A143" t="str">
            <v>2011501</v>
          </cell>
          <cell r="B143" t="str">
            <v>短期借款-中国进出口银行</v>
          </cell>
          <cell r="C143">
            <v>0</v>
          </cell>
          <cell r="D143">
            <v>21600</v>
          </cell>
          <cell r="E143">
            <v>497982800</v>
          </cell>
          <cell r="F143">
            <v>-497961200</v>
          </cell>
        </row>
        <row r="144">
          <cell r="A144" t="str">
            <v>2011601</v>
          </cell>
          <cell r="B144" t="str">
            <v>短期借款-花旗银行-深圳分行</v>
          </cell>
          <cell r="C144">
            <v>0</v>
          </cell>
          <cell r="D144">
            <v>600</v>
          </cell>
          <cell r="E144">
            <v>8277300</v>
          </cell>
          <cell r="F144">
            <v>-8276700</v>
          </cell>
        </row>
        <row r="145">
          <cell r="A145" t="str">
            <v>2011801</v>
          </cell>
          <cell r="B145" t="str">
            <v>短期借款-荷兰银行-深圳分行</v>
          </cell>
          <cell r="C145">
            <v>0</v>
          </cell>
          <cell r="D145">
            <v>1497.6</v>
          </cell>
          <cell r="E145">
            <v>12416547.6</v>
          </cell>
          <cell r="F145">
            <v>-12415050</v>
          </cell>
        </row>
        <row r="146">
          <cell r="A146" t="str">
            <v>2020102</v>
          </cell>
          <cell r="B146" t="str">
            <v>应付票据-银行承兑汇票-建行华侨</v>
          </cell>
          <cell r="C146">
            <v>-38021029.880000003</v>
          </cell>
          <cell r="D146">
            <v>232043824.94</v>
          </cell>
          <cell r="E146">
            <v>336794702.98000002</v>
          </cell>
          <cell r="F146">
            <v>-142771907.91999999</v>
          </cell>
        </row>
        <row r="147">
          <cell r="A147" t="str">
            <v>2020103</v>
          </cell>
          <cell r="B147" t="str">
            <v>应付票据-银行承兑汇票-工行南头</v>
          </cell>
          <cell r="C147">
            <v>-135554618.78999999</v>
          </cell>
          <cell r="D147">
            <v>722268628.80999994</v>
          </cell>
          <cell r="E147">
            <v>880588342.09000003</v>
          </cell>
          <cell r="F147">
            <v>-293874332.06999999</v>
          </cell>
        </row>
        <row r="148">
          <cell r="A148" t="str">
            <v>2020104</v>
          </cell>
          <cell r="B148" t="str">
            <v>应付票据-银行承兑汇票-深圳发展</v>
          </cell>
          <cell r="C148">
            <v>-109592555.77</v>
          </cell>
          <cell r="D148">
            <v>589011733.08000004</v>
          </cell>
          <cell r="E148">
            <v>1210483311.1900001</v>
          </cell>
          <cell r="F148">
            <v>-731064133.88</v>
          </cell>
        </row>
        <row r="149">
          <cell r="A149" t="str">
            <v>2020105</v>
          </cell>
          <cell r="B149" t="str">
            <v>应付票据-银行承兑汇票-深圳发展</v>
          </cell>
          <cell r="C149">
            <v>-232103756.71000001</v>
          </cell>
          <cell r="D149">
            <v>494939162.83999997</v>
          </cell>
          <cell r="E149">
            <v>680455239.37</v>
          </cell>
          <cell r="F149">
            <v>-417619833.24000001</v>
          </cell>
        </row>
        <row r="150">
          <cell r="A150" t="str">
            <v>2020107</v>
          </cell>
          <cell r="B150" t="str">
            <v>应付票据-银行承兑汇票-交行华侨</v>
          </cell>
          <cell r="C150">
            <v>-158156414.19</v>
          </cell>
          <cell r="D150">
            <v>385628249.94999999</v>
          </cell>
          <cell r="E150">
            <v>385512004.63</v>
          </cell>
          <cell r="F150">
            <v>-158040168.87</v>
          </cell>
        </row>
        <row r="151">
          <cell r="A151" t="str">
            <v>2020109</v>
          </cell>
          <cell r="B151" t="str">
            <v>应付票据-银行承兑汇票-商行南山</v>
          </cell>
          <cell r="C151">
            <v>0</v>
          </cell>
          <cell r="D151">
            <v>23105497.719999999</v>
          </cell>
          <cell r="E151">
            <v>191397334.59</v>
          </cell>
          <cell r="F151">
            <v>-168291836.87</v>
          </cell>
        </row>
        <row r="152">
          <cell r="A152" t="str">
            <v>2020200</v>
          </cell>
          <cell r="B152" t="str">
            <v>应付票据-商业承兑汇票</v>
          </cell>
          <cell r="C152">
            <v>0</v>
          </cell>
          <cell r="D152">
            <v>96586107.489999995</v>
          </cell>
          <cell r="E152">
            <v>96586107.489999995</v>
          </cell>
          <cell r="F152">
            <v>0</v>
          </cell>
        </row>
        <row r="153">
          <cell r="A153" t="str">
            <v>2020301</v>
          </cell>
          <cell r="B153" t="str">
            <v>应付票据-远期信用证-中行深圳分</v>
          </cell>
          <cell r="C153">
            <v>-5948365.2400000002</v>
          </cell>
          <cell r="D153">
            <v>39348382.920000002</v>
          </cell>
          <cell r="E153">
            <v>39985744.299999997</v>
          </cell>
          <cell r="F153">
            <v>-6585726.6200000001</v>
          </cell>
        </row>
        <row r="154">
          <cell r="A154" t="str">
            <v>2030101</v>
          </cell>
          <cell r="B154" t="str">
            <v>应付账款-应计暂估-标准采购资产</v>
          </cell>
          <cell r="C154">
            <v>-683341545.73000002</v>
          </cell>
          <cell r="D154">
            <v>11242038412.120001</v>
          </cell>
          <cell r="E154">
            <v>11903030757.1</v>
          </cell>
          <cell r="F154">
            <v>-1344333890.71</v>
          </cell>
        </row>
        <row r="155">
          <cell r="A155" t="str">
            <v>2030102</v>
          </cell>
          <cell r="B155" t="str">
            <v>应付账款-应计暂估-标准采购费用</v>
          </cell>
          <cell r="C155">
            <v>-199542383.43000001</v>
          </cell>
          <cell r="D155">
            <v>1688128627.95</v>
          </cell>
          <cell r="E155">
            <v>1648823668.74</v>
          </cell>
          <cell r="F155">
            <v>-160237424.22</v>
          </cell>
        </row>
        <row r="156">
          <cell r="A156" t="str">
            <v>2030103</v>
          </cell>
          <cell r="B156" t="str">
            <v>应付账款-应计暂估-风险采购</v>
          </cell>
          <cell r="C156">
            <v>-836316.88</v>
          </cell>
          <cell r="D156">
            <v>9161.92</v>
          </cell>
          <cell r="E156">
            <v>2205.48</v>
          </cell>
          <cell r="F156">
            <v>-829360.44</v>
          </cell>
        </row>
        <row r="157">
          <cell r="A157" t="str">
            <v>2030104</v>
          </cell>
          <cell r="B157" t="str">
            <v>应付账款-应计暂估-应付工程结算</v>
          </cell>
          <cell r="C157">
            <v>-38.07</v>
          </cell>
          <cell r="D157">
            <v>5747194365.7600002</v>
          </cell>
          <cell r="E157">
            <v>6354908265.5900002</v>
          </cell>
          <cell r="F157">
            <v>-607713937.89999998</v>
          </cell>
        </row>
        <row r="158">
          <cell r="A158" t="str">
            <v>2030200</v>
          </cell>
          <cell r="B158" t="str">
            <v>应付账款-外部供应商</v>
          </cell>
          <cell r="C158">
            <v>-2296871625.8200002</v>
          </cell>
          <cell r="D158">
            <v>27480827137.16</v>
          </cell>
          <cell r="E158">
            <v>26985120044.330002</v>
          </cell>
          <cell r="F158">
            <v>-1801164532.99</v>
          </cell>
        </row>
        <row r="159">
          <cell r="A159" t="str">
            <v>2030300</v>
          </cell>
          <cell r="B159" t="str">
            <v>应付账款-内部供应商</v>
          </cell>
          <cell r="C159">
            <v>-17357389.489999998</v>
          </cell>
          <cell r="D159">
            <v>27102596326.080002</v>
          </cell>
          <cell r="E159">
            <v>27098220652.709999</v>
          </cell>
          <cell r="F159">
            <v>-12981716.119999999</v>
          </cell>
        </row>
        <row r="160">
          <cell r="A160" t="str">
            <v>2040000</v>
          </cell>
          <cell r="B160" t="str">
            <v>预收账款</v>
          </cell>
          <cell r="C160">
            <v>-312529899.00999999</v>
          </cell>
          <cell r="D160">
            <v>65472928256.080002</v>
          </cell>
          <cell r="E160">
            <v>65544599612.959999</v>
          </cell>
          <cell r="F160">
            <v>-384201255.88999999</v>
          </cell>
        </row>
        <row r="161">
          <cell r="A161" t="str">
            <v>2090100</v>
          </cell>
          <cell r="B161" t="str">
            <v>其他应付款-外部</v>
          </cell>
          <cell r="C161">
            <v>7267582.0499999998</v>
          </cell>
          <cell r="D161">
            <v>30188668.48</v>
          </cell>
          <cell r="E161">
            <v>32218549.219999999</v>
          </cell>
          <cell r="F161">
            <v>5237701.3099999996</v>
          </cell>
        </row>
        <row r="162">
          <cell r="A162" t="str">
            <v>2090200</v>
          </cell>
          <cell r="B162" t="str">
            <v>(停用)其他应付款-关联公司</v>
          </cell>
          <cell r="C162">
            <v>-525606467.44999999</v>
          </cell>
          <cell r="D162">
            <v>626571587.71000004</v>
          </cell>
          <cell r="E162">
            <v>102480562.26000001</v>
          </cell>
          <cell r="F162">
            <v>-1515442</v>
          </cell>
        </row>
        <row r="163">
          <cell r="A163" t="str">
            <v>2090401</v>
          </cell>
          <cell r="B163" t="str">
            <v>其他应付款-内部-工资管理一处</v>
          </cell>
          <cell r="C163">
            <v>-4292227.79</v>
          </cell>
          <cell r="D163">
            <v>173709159.00999999</v>
          </cell>
          <cell r="E163">
            <v>121861376.34999999</v>
          </cell>
          <cell r="F163">
            <v>47555554.869999997</v>
          </cell>
        </row>
        <row r="164">
          <cell r="A164" t="str">
            <v>2090402</v>
          </cell>
          <cell r="B164" t="str">
            <v>其他应付款-内部-工资管理二处</v>
          </cell>
          <cell r="C164">
            <v>0</v>
          </cell>
          <cell r="D164">
            <v>491</v>
          </cell>
          <cell r="E164">
            <v>491</v>
          </cell>
          <cell r="F164">
            <v>0</v>
          </cell>
        </row>
        <row r="165">
          <cell r="A165" t="str">
            <v>2090403</v>
          </cell>
          <cell r="B165" t="str">
            <v>其他应付款-内部-华为工会</v>
          </cell>
          <cell r="C165">
            <v>269362922</v>
          </cell>
          <cell r="D165">
            <v>1175007032.4400001</v>
          </cell>
          <cell r="E165">
            <v>1348331147.3299999</v>
          </cell>
          <cell r="F165">
            <v>96038807.109999999</v>
          </cell>
        </row>
        <row r="166">
          <cell r="A166" t="str">
            <v>2091300</v>
          </cell>
          <cell r="B166" t="str">
            <v>其他应付款-意外伤害保障基金-计</v>
          </cell>
          <cell r="C166">
            <v>-7292359.2599999998</v>
          </cell>
          <cell r="D166">
            <v>0</v>
          </cell>
          <cell r="E166">
            <v>17882058.149999999</v>
          </cell>
          <cell r="F166">
            <v>-25174417.41</v>
          </cell>
        </row>
        <row r="167">
          <cell r="A167" t="str">
            <v>2091301</v>
          </cell>
          <cell r="B167" t="str">
            <v>其他应付款-意外伤害保障基金-人</v>
          </cell>
          <cell r="C167">
            <v>0</v>
          </cell>
          <cell r="D167">
            <v>4878137.28</v>
          </cell>
          <cell r="E167">
            <v>0</v>
          </cell>
          <cell r="F167">
            <v>4878137.28</v>
          </cell>
        </row>
        <row r="168">
          <cell r="A168" t="str">
            <v>2091302</v>
          </cell>
          <cell r="B168" t="str">
            <v>其他应付款-意外伤害保障基金-工</v>
          </cell>
          <cell r="C168">
            <v>0</v>
          </cell>
          <cell r="D168">
            <v>3613155.57</v>
          </cell>
          <cell r="E168">
            <v>763013.51</v>
          </cell>
          <cell r="F168">
            <v>2850142.06</v>
          </cell>
        </row>
        <row r="169">
          <cell r="A169" t="str">
            <v>2091303</v>
          </cell>
          <cell r="B169" t="str">
            <v>其他应付款-意外伤害保障基金-附</v>
          </cell>
          <cell r="C169">
            <v>0</v>
          </cell>
          <cell r="D169">
            <v>1972029.24</v>
          </cell>
          <cell r="E169">
            <v>5054.2</v>
          </cell>
          <cell r="F169">
            <v>1966975.04</v>
          </cell>
        </row>
        <row r="170">
          <cell r="A170" t="str">
            <v>2091400</v>
          </cell>
          <cell r="B170" t="str">
            <v>其他应付款-医疗基金-医疗保险费</v>
          </cell>
          <cell r="C170">
            <v>-2818588.09</v>
          </cell>
          <cell r="D170">
            <v>31485702.539999999</v>
          </cell>
          <cell r="E170">
            <v>32000903.780000001</v>
          </cell>
          <cell r="F170">
            <v>-3333789.33</v>
          </cell>
        </row>
        <row r="171">
          <cell r="A171" t="str">
            <v>2091401</v>
          </cell>
          <cell r="B171" t="str">
            <v>其他应付款-医疗基金-门诊帐户</v>
          </cell>
          <cell r="C171">
            <v>-70527979.219999999</v>
          </cell>
          <cell r="D171">
            <v>15412264.16</v>
          </cell>
          <cell r="E171">
            <v>39281950.289999999</v>
          </cell>
          <cell r="F171">
            <v>-94397665.349999994</v>
          </cell>
        </row>
        <row r="172">
          <cell r="A172" t="str">
            <v>2091402</v>
          </cell>
          <cell r="B172" t="str">
            <v>其他应付款-医疗基金-住院帐户</v>
          </cell>
          <cell r="C172">
            <v>-12586971.289999999</v>
          </cell>
          <cell r="D172">
            <v>10575567.15</v>
          </cell>
          <cell r="E172">
            <v>11209111.41</v>
          </cell>
          <cell r="F172">
            <v>-13220515.550000001</v>
          </cell>
        </row>
        <row r="173">
          <cell r="A173" t="str">
            <v>2099904</v>
          </cell>
          <cell r="B173" t="str">
            <v>其他应付款-其他-个人保证金</v>
          </cell>
          <cell r="C173">
            <v>-9741340.1099999994</v>
          </cell>
          <cell r="D173">
            <v>2229100</v>
          </cell>
          <cell r="E173">
            <v>2115772.9900000002</v>
          </cell>
          <cell r="F173">
            <v>-9628013.0999999996</v>
          </cell>
        </row>
        <row r="174">
          <cell r="A174" t="str">
            <v>2099905</v>
          </cell>
          <cell r="B174" t="str">
            <v>其他应付款-其他-伙食押金</v>
          </cell>
          <cell r="C174">
            <v>1664298.89</v>
          </cell>
          <cell r="D174">
            <v>0</v>
          </cell>
          <cell r="E174">
            <v>0</v>
          </cell>
          <cell r="F174">
            <v>1664298.89</v>
          </cell>
        </row>
        <row r="175">
          <cell r="A175" t="str">
            <v>2099906</v>
          </cell>
          <cell r="B175" t="str">
            <v>其他应付款-其他-工会经费</v>
          </cell>
          <cell r="C175">
            <v>-23967882.010000002</v>
          </cell>
          <cell r="D175">
            <v>56326327.600000001</v>
          </cell>
          <cell r="E175">
            <v>46399658.659999996</v>
          </cell>
          <cell r="F175">
            <v>-14041213.07</v>
          </cell>
        </row>
        <row r="176">
          <cell r="A176" t="str">
            <v>2099907</v>
          </cell>
          <cell r="B176" t="str">
            <v>其他应付款-其他-养老保险费</v>
          </cell>
          <cell r="C176">
            <v>-4085768.94</v>
          </cell>
          <cell r="D176">
            <v>82132865.909999996</v>
          </cell>
          <cell r="E176">
            <v>81619044.670000002</v>
          </cell>
          <cell r="F176">
            <v>-3571947.7</v>
          </cell>
        </row>
        <row r="177">
          <cell r="A177" t="str">
            <v>2099908</v>
          </cell>
          <cell r="B177" t="str">
            <v>其他应付款-其他-职工教育经费</v>
          </cell>
          <cell r="C177">
            <v>-68463251.319999993</v>
          </cell>
          <cell r="D177">
            <v>4232134.9000000004</v>
          </cell>
          <cell r="E177">
            <v>25858065.02</v>
          </cell>
          <cell r="F177">
            <v>-90089181.439999998</v>
          </cell>
        </row>
        <row r="178">
          <cell r="A178" t="str">
            <v>2099909</v>
          </cell>
          <cell r="B178" t="str">
            <v>其他应付款-其他-代扣税金</v>
          </cell>
          <cell r="C178">
            <v>122318.93</v>
          </cell>
          <cell r="D178">
            <v>8469615.9299999997</v>
          </cell>
          <cell r="E178">
            <v>7500899.3099999996</v>
          </cell>
          <cell r="F178">
            <v>1091035.55</v>
          </cell>
        </row>
        <row r="179">
          <cell r="A179" t="str">
            <v>2099911</v>
          </cell>
          <cell r="B179" t="str">
            <v>其他应付款-其他-待扣款科目</v>
          </cell>
          <cell r="C179">
            <v>165347.82999999999</v>
          </cell>
          <cell r="D179">
            <v>596255</v>
          </cell>
          <cell r="E179">
            <v>682646</v>
          </cell>
          <cell r="F179">
            <v>78956.83</v>
          </cell>
        </row>
        <row r="180">
          <cell r="A180" t="str">
            <v>2099912</v>
          </cell>
          <cell r="B180" t="str">
            <v>其他应付款-其他-押金</v>
          </cell>
          <cell r="C180">
            <v>-10238951</v>
          </cell>
          <cell r="D180">
            <v>7097677.0199999996</v>
          </cell>
          <cell r="E180">
            <v>119164418.31999999</v>
          </cell>
          <cell r="F180">
            <v>-122305692.3</v>
          </cell>
        </row>
        <row r="181">
          <cell r="A181" t="str">
            <v>2099916</v>
          </cell>
          <cell r="B181" t="str">
            <v>其他应付款-其他-其他保险费</v>
          </cell>
          <cell r="C181">
            <v>7291.94</v>
          </cell>
          <cell r="D181">
            <v>2430339.83</v>
          </cell>
          <cell r="E181">
            <v>2627499.0299999998</v>
          </cell>
          <cell r="F181">
            <v>-189867.26</v>
          </cell>
        </row>
        <row r="182">
          <cell r="A182" t="str">
            <v>2099917</v>
          </cell>
          <cell r="B182" t="str">
            <v>其他应付款-其他-员工基金</v>
          </cell>
          <cell r="C182">
            <v>-365151244.66000003</v>
          </cell>
          <cell r="D182">
            <v>470315313.43000001</v>
          </cell>
          <cell r="E182">
            <v>184820110.08000001</v>
          </cell>
          <cell r="F182">
            <v>-79656041.310000002</v>
          </cell>
        </row>
        <row r="183">
          <cell r="A183" t="str">
            <v>2099918</v>
          </cell>
          <cell r="B183" t="str">
            <v>其他应付款-其他-竞标保证金</v>
          </cell>
          <cell r="C183">
            <v>-341600</v>
          </cell>
          <cell r="D183">
            <v>14292600</v>
          </cell>
          <cell r="E183">
            <v>13966000</v>
          </cell>
          <cell r="F183">
            <v>-15000</v>
          </cell>
        </row>
        <row r="184">
          <cell r="A184" t="str">
            <v>2099919</v>
          </cell>
          <cell r="B184" t="str">
            <v>其他应付款-其他-销售目标承诺保</v>
          </cell>
          <cell r="C184">
            <v>-1990524</v>
          </cell>
          <cell r="D184">
            <v>2028491.88</v>
          </cell>
          <cell r="E184">
            <v>3789107.46</v>
          </cell>
          <cell r="F184">
            <v>-3751139.58</v>
          </cell>
        </row>
        <row r="185">
          <cell r="A185" t="str">
            <v>2099999</v>
          </cell>
          <cell r="B185" t="str">
            <v>其他应付款-其他-其他</v>
          </cell>
          <cell r="C185">
            <v>-982778355.02999997</v>
          </cell>
          <cell r="D185">
            <v>11779083267.73</v>
          </cell>
          <cell r="E185">
            <v>11841930786.120001</v>
          </cell>
          <cell r="F185">
            <v>-1045625873.42</v>
          </cell>
        </row>
        <row r="186">
          <cell r="A186" t="str">
            <v>2110000</v>
          </cell>
          <cell r="B186" t="str">
            <v>应付工资</v>
          </cell>
          <cell r="C186">
            <v>0</v>
          </cell>
          <cell r="D186">
            <v>1735295288.2</v>
          </cell>
          <cell r="E186">
            <v>1735295288.2</v>
          </cell>
          <cell r="F186">
            <v>0</v>
          </cell>
        </row>
        <row r="187">
          <cell r="A187" t="str">
            <v>2140100</v>
          </cell>
          <cell r="B187" t="str">
            <v>应付福利费-提取</v>
          </cell>
          <cell r="C187">
            <v>-486244446.79000002</v>
          </cell>
          <cell r="D187">
            <v>142.93</v>
          </cell>
          <cell r="E187">
            <v>137909577.43000001</v>
          </cell>
          <cell r="F187">
            <v>-624153881.28999996</v>
          </cell>
        </row>
        <row r="188">
          <cell r="A188" t="str">
            <v>2140201</v>
          </cell>
          <cell r="B188" t="str">
            <v>应付福利费-应用-医药费</v>
          </cell>
          <cell r="C188">
            <v>129268268.06</v>
          </cell>
          <cell r="D188">
            <v>3431493.49</v>
          </cell>
          <cell r="E188">
            <v>249092.54</v>
          </cell>
          <cell r="F188">
            <v>132450669.01000001</v>
          </cell>
        </row>
        <row r="189">
          <cell r="A189" t="str">
            <v>2140202</v>
          </cell>
          <cell r="B189" t="str">
            <v>应付福利费-应用-提取人身伤害基</v>
          </cell>
          <cell r="C189">
            <v>14163115.449999999</v>
          </cell>
          <cell r="D189">
            <v>0</v>
          </cell>
          <cell r="E189">
            <v>0</v>
          </cell>
          <cell r="F189">
            <v>14163115.449999999</v>
          </cell>
        </row>
        <row r="190">
          <cell r="A190" t="str">
            <v>2140299</v>
          </cell>
          <cell r="B190" t="str">
            <v>应付福利费-应用-其他</v>
          </cell>
          <cell r="C190">
            <v>320510943.23000002</v>
          </cell>
          <cell r="D190">
            <v>183506460.66999999</v>
          </cell>
          <cell r="E190">
            <v>23126166.489999998</v>
          </cell>
          <cell r="F190">
            <v>480891237.41000003</v>
          </cell>
        </row>
        <row r="191">
          <cell r="A191" t="str">
            <v>2210101</v>
          </cell>
          <cell r="B191" t="str">
            <v>应交税金-应交增值税-进项（境内</v>
          </cell>
          <cell r="C191">
            <v>915124763.71000004</v>
          </cell>
          <cell r="D191">
            <v>992291559.92999995</v>
          </cell>
          <cell r="E191">
            <v>917264157.62</v>
          </cell>
          <cell r="F191">
            <v>990152166.01999998</v>
          </cell>
        </row>
        <row r="192">
          <cell r="A192" t="str">
            <v>2210102</v>
          </cell>
          <cell r="B192" t="str">
            <v>应交税金-应交增值税-进项（进口</v>
          </cell>
          <cell r="C192">
            <v>651967296.91999996</v>
          </cell>
          <cell r="D192">
            <v>865481841.16999996</v>
          </cell>
          <cell r="E192">
            <v>651967296.91999996</v>
          </cell>
          <cell r="F192">
            <v>865481841.16999996</v>
          </cell>
        </row>
        <row r="193">
          <cell r="A193" t="str">
            <v>2210103</v>
          </cell>
          <cell r="B193" t="str">
            <v>应交税金-应交增值税-进项（运费</v>
          </cell>
          <cell r="C193">
            <v>4526188.7699999996</v>
          </cell>
          <cell r="D193">
            <v>6047039.7300000004</v>
          </cell>
          <cell r="E193">
            <v>4541392.4400000004</v>
          </cell>
          <cell r="F193">
            <v>6031836.0599999996</v>
          </cell>
        </row>
        <row r="194">
          <cell r="A194" t="str">
            <v>2210104</v>
          </cell>
          <cell r="B194" t="str">
            <v>应交税金-应交增值税-进项（水电</v>
          </cell>
          <cell r="C194">
            <v>0</v>
          </cell>
          <cell r="D194">
            <v>8206168.3899999997</v>
          </cell>
          <cell r="E194">
            <v>60656.09</v>
          </cell>
          <cell r="F194">
            <v>8145512.2999999998</v>
          </cell>
        </row>
        <row r="195">
          <cell r="A195" t="str">
            <v>2210105</v>
          </cell>
          <cell r="B195" t="str">
            <v>应交税金-应交增值税-进项（软件</v>
          </cell>
          <cell r="C195">
            <v>3037587.89</v>
          </cell>
          <cell r="D195">
            <v>26931324.859999999</v>
          </cell>
          <cell r="E195">
            <v>3485681.11</v>
          </cell>
          <cell r="F195">
            <v>26483231.640000001</v>
          </cell>
        </row>
        <row r="196">
          <cell r="A196" t="str">
            <v>2210106</v>
          </cell>
          <cell r="B196" t="str">
            <v>应交税金-应交增值税-进项（低值</v>
          </cell>
          <cell r="C196">
            <v>0</v>
          </cell>
          <cell r="D196">
            <v>3962685.22</v>
          </cell>
          <cell r="E196">
            <v>0</v>
          </cell>
          <cell r="F196">
            <v>3962685.22</v>
          </cell>
        </row>
        <row r="197">
          <cell r="A197" t="str">
            <v>2210107</v>
          </cell>
          <cell r="B197" t="str">
            <v>应交税金-应交增值税-进项税额（</v>
          </cell>
          <cell r="C197">
            <v>0</v>
          </cell>
          <cell r="D197">
            <v>2967881.38</v>
          </cell>
          <cell r="E197">
            <v>0</v>
          </cell>
          <cell r="F197">
            <v>2967881.38</v>
          </cell>
        </row>
        <row r="198">
          <cell r="A198" t="str">
            <v>2210111</v>
          </cell>
          <cell r="B198" t="str">
            <v>应交税金-应交增值税-销项（地产</v>
          </cell>
          <cell r="C198">
            <v>-35698405.060000002</v>
          </cell>
          <cell r="D198">
            <v>35698405.060000002</v>
          </cell>
          <cell r="E198">
            <v>0</v>
          </cell>
          <cell r="F198">
            <v>0</v>
          </cell>
        </row>
        <row r="199">
          <cell r="A199" t="str">
            <v>2210112</v>
          </cell>
          <cell r="B199" t="str">
            <v>应交税金-应交增值税-销项（一般</v>
          </cell>
          <cell r="C199">
            <v>-2030704409.2</v>
          </cell>
          <cell r="D199">
            <v>2060155245.4200001</v>
          </cell>
          <cell r="E199">
            <v>2425025214.9200001</v>
          </cell>
          <cell r="F199">
            <v>-2395574378.6999998</v>
          </cell>
        </row>
        <row r="200">
          <cell r="A200" t="str">
            <v>2210119</v>
          </cell>
          <cell r="B200" t="str">
            <v>应交税金-应交增值税-销项（其他</v>
          </cell>
          <cell r="C200">
            <v>-81686204.599999994</v>
          </cell>
          <cell r="D200">
            <v>81686463.409999996</v>
          </cell>
          <cell r="E200">
            <v>66173105.439999998</v>
          </cell>
          <cell r="F200">
            <v>-66172846.630000003</v>
          </cell>
        </row>
        <row r="201">
          <cell r="A201" t="str">
            <v>2210121</v>
          </cell>
          <cell r="B201" t="str">
            <v>应交税金-应交增值税-进项转出（</v>
          </cell>
          <cell r="C201">
            <v>-22488802.059999999</v>
          </cell>
          <cell r="D201">
            <v>22488802.059999999</v>
          </cell>
          <cell r="E201">
            <v>0</v>
          </cell>
          <cell r="F201">
            <v>0</v>
          </cell>
        </row>
        <row r="202">
          <cell r="A202" t="str">
            <v>2210129</v>
          </cell>
          <cell r="B202" t="str">
            <v>应交税金-应交增值税-进项转出（</v>
          </cell>
          <cell r="C202">
            <v>-1389876.91</v>
          </cell>
          <cell r="D202">
            <v>1392447.84</v>
          </cell>
          <cell r="E202">
            <v>917600.95</v>
          </cell>
          <cell r="F202">
            <v>-915030.02</v>
          </cell>
        </row>
        <row r="203">
          <cell r="A203" t="str">
            <v>2210131</v>
          </cell>
          <cell r="B203" t="str">
            <v>应交税金-应交增值税-销项转出（</v>
          </cell>
          <cell r="C203">
            <v>35698405.060000002</v>
          </cell>
          <cell r="D203">
            <v>0</v>
          </cell>
          <cell r="E203">
            <v>35698405.060000002</v>
          </cell>
          <cell r="F203">
            <v>0</v>
          </cell>
        </row>
        <row r="204">
          <cell r="A204" t="str">
            <v>2210140</v>
          </cell>
          <cell r="B204" t="str">
            <v>应交税金-应交增值税-已交税金</v>
          </cell>
          <cell r="C204">
            <v>374721890.24000001</v>
          </cell>
          <cell r="D204">
            <v>393712375.22000003</v>
          </cell>
          <cell r="E204">
            <v>374721890.24000001</v>
          </cell>
          <cell r="F204">
            <v>393712375.22000003</v>
          </cell>
        </row>
        <row r="205">
          <cell r="A205" t="str">
            <v>2210200</v>
          </cell>
          <cell r="B205" t="str">
            <v>应交税金-未交增值税</v>
          </cell>
          <cell r="C205">
            <v>1189003.18</v>
          </cell>
          <cell r="D205">
            <v>286261622.43000001</v>
          </cell>
          <cell r="E205">
            <v>276467292.20999998</v>
          </cell>
          <cell r="F205">
            <v>10983333.4</v>
          </cell>
        </row>
        <row r="206">
          <cell r="A206" t="str">
            <v>2210300</v>
          </cell>
          <cell r="B206" t="str">
            <v>应交税金-应交企业所得税</v>
          </cell>
          <cell r="C206">
            <v>-59127779.950000003</v>
          </cell>
          <cell r="D206">
            <v>81128594.689999998</v>
          </cell>
          <cell r="E206">
            <v>383744782.77999997</v>
          </cell>
          <cell r="F206">
            <v>-361743968.04000002</v>
          </cell>
        </row>
        <row r="207">
          <cell r="A207" t="str">
            <v>2210400</v>
          </cell>
          <cell r="B207" t="str">
            <v>应交税金-应交城建税</v>
          </cell>
          <cell r="C207">
            <v>-1774667.4</v>
          </cell>
          <cell r="D207">
            <v>6507004.6600000001</v>
          </cell>
          <cell r="E207">
            <v>4734895.97</v>
          </cell>
          <cell r="F207">
            <v>-2558.71</v>
          </cell>
        </row>
        <row r="208">
          <cell r="A208" t="str">
            <v>2210500</v>
          </cell>
          <cell r="B208" t="str">
            <v>应交税金-营业税</v>
          </cell>
          <cell r="C208">
            <v>42386.11</v>
          </cell>
          <cell r="D208">
            <v>1437012.21</v>
          </cell>
          <cell r="E208">
            <v>1718836.03</v>
          </cell>
          <cell r="F208">
            <v>-239437.71</v>
          </cell>
        </row>
        <row r="209">
          <cell r="A209" t="str">
            <v>2210600</v>
          </cell>
          <cell r="B209" t="str">
            <v>应交税金-个人所得税</v>
          </cell>
          <cell r="C209">
            <v>-108610289.28</v>
          </cell>
          <cell r="D209">
            <v>372271606.27999997</v>
          </cell>
          <cell r="E209">
            <v>383709443.86000001</v>
          </cell>
          <cell r="F209">
            <v>-120048126.86</v>
          </cell>
        </row>
        <row r="210">
          <cell r="A210" t="str">
            <v>2230001</v>
          </cell>
          <cell r="B210" t="str">
            <v>应付利润-华为工会委员会</v>
          </cell>
          <cell r="C210">
            <v>0</v>
          </cell>
          <cell r="D210">
            <v>1129818747.04</v>
          </cell>
          <cell r="E210">
            <v>1129818747.04</v>
          </cell>
          <cell r="F210">
            <v>0</v>
          </cell>
        </row>
        <row r="211">
          <cell r="A211" t="str">
            <v>2230004</v>
          </cell>
          <cell r="B211" t="str">
            <v>应付利润-任正非</v>
          </cell>
          <cell r="C211">
            <v>0</v>
          </cell>
          <cell r="D211">
            <v>0</v>
          </cell>
          <cell r="E211">
            <v>7000000</v>
          </cell>
          <cell r="F211">
            <v>-7000000</v>
          </cell>
        </row>
        <row r="212">
          <cell r="A212" t="str">
            <v>2290100</v>
          </cell>
          <cell r="B212" t="str">
            <v>其他应交款-教育费附加</v>
          </cell>
          <cell r="C212">
            <v>-5324001.96</v>
          </cell>
          <cell r="D212">
            <v>19504427.260000002</v>
          </cell>
          <cell r="E212">
            <v>14187608.42</v>
          </cell>
          <cell r="F212">
            <v>-7183.12</v>
          </cell>
        </row>
        <row r="213">
          <cell r="A213" t="str">
            <v>2310100</v>
          </cell>
          <cell r="B213" t="str">
            <v>预提费用-利息费用</v>
          </cell>
          <cell r="C213">
            <v>0</v>
          </cell>
          <cell r="D213">
            <v>69347366.430000007</v>
          </cell>
          <cell r="E213">
            <v>73845869.829999998</v>
          </cell>
          <cell r="F213">
            <v>-4498503.4000000004</v>
          </cell>
        </row>
        <row r="214">
          <cell r="A214" t="str">
            <v>2310800</v>
          </cell>
          <cell r="B214" t="str">
            <v>预提费用-奖金</v>
          </cell>
          <cell r="C214">
            <v>-119000000.12</v>
          </cell>
          <cell r="D214">
            <v>264652392.56</v>
          </cell>
          <cell r="E214">
            <v>751560333.83000004</v>
          </cell>
          <cell r="F214">
            <v>-605907941.38999999</v>
          </cell>
        </row>
        <row r="215">
          <cell r="A215" t="str">
            <v>2310900</v>
          </cell>
          <cell r="B215" t="str">
            <v>预提费用-股票期权补偿费用</v>
          </cell>
          <cell r="C215">
            <v>-63576692</v>
          </cell>
          <cell r="D215">
            <v>18135413.789999999</v>
          </cell>
          <cell r="E215">
            <v>43987922.560000002</v>
          </cell>
          <cell r="F215">
            <v>-89429200.769999996</v>
          </cell>
        </row>
        <row r="216">
          <cell r="A216" t="str">
            <v>2319900</v>
          </cell>
          <cell r="B216" t="str">
            <v>预提费用-其他</v>
          </cell>
          <cell r="C216">
            <v>-106114706.98</v>
          </cell>
          <cell r="D216">
            <v>4309298.9000000004</v>
          </cell>
          <cell r="E216">
            <v>29069645.420000002</v>
          </cell>
          <cell r="F216">
            <v>-130875053.5</v>
          </cell>
        </row>
        <row r="217">
          <cell r="A217" t="str">
            <v>2410102</v>
          </cell>
          <cell r="B217" t="str">
            <v>长期借款-建行-华侨城支行</v>
          </cell>
          <cell r="C217">
            <v>0</v>
          </cell>
          <cell r="D217">
            <v>84888000</v>
          </cell>
          <cell r="E217">
            <v>84888000</v>
          </cell>
          <cell r="F217">
            <v>0</v>
          </cell>
        </row>
        <row r="218">
          <cell r="A218" t="str">
            <v>2410201</v>
          </cell>
          <cell r="B218" t="str">
            <v>长期借款-工行-南头支行</v>
          </cell>
          <cell r="C218">
            <v>-255000000</v>
          </cell>
          <cell r="D218">
            <v>30000000</v>
          </cell>
          <cell r="E218">
            <v>135000000</v>
          </cell>
          <cell r="F218">
            <v>-360000000</v>
          </cell>
        </row>
        <row r="219">
          <cell r="A219" t="str">
            <v>2410701</v>
          </cell>
          <cell r="B219" t="str">
            <v>长期借款-中行-深圳分行</v>
          </cell>
          <cell r="C219">
            <v>-150000000</v>
          </cell>
          <cell r="D219">
            <v>0</v>
          </cell>
          <cell r="E219">
            <v>0</v>
          </cell>
          <cell r="F219">
            <v>-150000000</v>
          </cell>
        </row>
        <row r="220">
          <cell r="A220" t="str">
            <v>2411401</v>
          </cell>
          <cell r="B220" t="str">
            <v>长期借款-国家开发银行-深圳分行</v>
          </cell>
          <cell r="C220">
            <v>-1710000000</v>
          </cell>
          <cell r="D220">
            <v>20000000</v>
          </cell>
          <cell r="E220">
            <v>430000000</v>
          </cell>
          <cell r="F220">
            <v>-2120000000</v>
          </cell>
        </row>
        <row r="221">
          <cell r="A221" t="str">
            <v>2411501</v>
          </cell>
          <cell r="B221" t="str">
            <v>长期借款-中国进出口银行</v>
          </cell>
          <cell r="C221">
            <v>-809000000</v>
          </cell>
          <cell r="D221">
            <v>509000000</v>
          </cell>
          <cell r="E221">
            <v>300000000</v>
          </cell>
          <cell r="F221">
            <v>-600000000</v>
          </cell>
        </row>
        <row r="222">
          <cell r="A222" t="str">
            <v>2430100</v>
          </cell>
          <cell r="B222" t="str">
            <v>长期应付款-应付融资租赁款</v>
          </cell>
          <cell r="C222">
            <v>0</v>
          </cell>
          <cell r="D222">
            <v>2423268.84</v>
          </cell>
          <cell r="E222">
            <v>3661782.96</v>
          </cell>
          <cell r="F222">
            <v>-1238514.1200000001</v>
          </cell>
        </row>
        <row r="223">
          <cell r="A223" t="str">
            <v>3010002</v>
          </cell>
          <cell r="B223" t="str">
            <v>实收资本-华为技术工会</v>
          </cell>
          <cell r="C223">
            <v>-3233396585</v>
          </cell>
          <cell r="D223">
            <v>3233396585</v>
          </cell>
          <cell r="E223">
            <v>0</v>
          </cell>
          <cell r="F223">
            <v>0</v>
          </cell>
        </row>
        <row r="224">
          <cell r="A224" t="str">
            <v>3010004</v>
          </cell>
          <cell r="B224" t="str">
            <v>实收资本-任正非</v>
          </cell>
          <cell r="C224">
            <v>-35000000</v>
          </cell>
          <cell r="D224">
            <v>35000000</v>
          </cell>
          <cell r="E224">
            <v>0</v>
          </cell>
          <cell r="F224">
            <v>0</v>
          </cell>
        </row>
        <row r="225">
          <cell r="A225" t="str">
            <v>3010005</v>
          </cell>
          <cell r="B225" t="str">
            <v>实收资本-纪平</v>
          </cell>
          <cell r="C225">
            <v>0</v>
          </cell>
          <cell r="D225">
            <v>0</v>
          </cell>
          <cell r="E225">
            <v>327000</v>
          </cell>
          <cell r="F225">
            <v>-327000</v>
          </cell>
        </row>
        <row r="226">
          <cell r="A226" t="str">
            <v>3010006</v>
          </cell>
          <cell r="B226" t="str">
            <v>实收资本-深圳市华为投资控股有限</v>
          </cell>
          <cell r="C226">
            <v>0</v>
          </cell>
          <cell r="D226">
            <v>0</v>
          </cell>
          <cell r="E226">
            <v>3268396585</v>
          </cell>
          <cell r="F226">
            <v>-3268396585</v>
          </cell>
        </row>
        <row r="227">
          <cell r="A227" t="str">
            <v>3110100</v>
          </cell>
          <cell r="B227" t="str">
            <v>资本公积-股本溢价</v>
          </cell>
          <cell r="C227">
            <v>-44457780.25</v>
          </cell>
          <cell r="D227">
            <v>0</v>
          </cell>
          <cell r="E227">
            <v>575520</v>
          </cell>
          <cell r="F227">
            <v>-45033300.25</v>
          </cell>
        </row>
        <row r="228">
          <cell r="A228" t="str">
            <v>3130100</v>
          </cell>
          <cell r="B228" t="str">
            <v>盈余公积-法定盈余公积</v>
          </cell>
          <cell r="C228">
            <v>-1203437463.9000001</v>
          </cell>
          <cell r="D228">
            <v>0</v>
          </cell>
          <cell r="E228">
            <v>114734922</v>
          </cell>
          <cell r="F228">
            <v>-1318172385.9000001</v>
          </cell>
        </row>
        <row r="229">
          <cell r="A229" t="str">
            <v>3130300</v>
          </cell>
          <cell r="B229" t="str">
            <v>盈余公积-公益金</v>
          </cell>
          <cell r="C229">
            <v>-680569609.12</v>
          </cell>
          <cell r="D229">
            <v>0</v>
          </cell>
          <cell r="E229">
            <v>57367461</v>
          </cell>
          <cell r="F229">
            <v>-737937070.12</v>
          </cell>
        </row>
        <row r="230">
          <cell r="A230" t="str">
            <v>3220100</v>
          </cell>
          <cell r="B230" t="str">
            <v>利润分配-提取法定盈余公积</v>
          </cell>
          <cell r="C230">
            <v>959908528</v>
          </cell>
          <cell r="D230">
            <v>114734922</v>
          </cell>
          <cell r="E230">
            <v>0</v>
          </cell>
          <cell r="F230">
            <v>1074643450</v>
          </cell>
        </row>
        <row r="231">
          <cell r="A231" t="str">
            <v>3220300</v>
          </cell>
          <cell r="B231" t="str">
            <v>利润分配-提取法定公益金</v>
          </cell>
          <cell r="C231">
            <v>479953764</v>
          </cell>
          <cell r="D231">
            <v>57367461</v>
          </cell>
          <cell r="E231">
            <v>0</v>
          </cell>
          <cell r="F231">
            <v>537321225</v>
          </cell>
        </row>
        <row r="232">
          <cell r="A232" t="str">
            <v>3220500</v>
          </cell>
          <cell r="B232" t="str">
            <v>利润分配-应付利润</v>
          </cell>
          <cell r="C232">
            <v>4046420000</v>
          </cell>
          <cell r="D232">
            <v>653679317</v>
          </cell>
          <cell r="E232">
            <v>0</v>
          </cell>
          <cell r="F232">
            <v>4700099317</v>
          </cell>
        </row>
        <row r="233">
          <cell r="A233" t="str">
            <v>3220700</v>
          </cell>
          <cell r="B233" t="str">
            <v>利润分配-未分配利润</v>
          </cell>
          <cell r="C233">
            <v>-11240203618.24</v>
          </cell>
          <cell r="D233">
            <v>0</v>
          </cell>
          <cell r="E233">
            <v>0</v>
          </cell>
          <cell r="F233">
            <v>-11240203618.24</v>
          </cell>
        </row>
        <row r="234">
          <cell r="A234" t="str">
            <v>3220800</v>
          </cell>
          <cell r="B234" t="str">
            <v>利润分配-提取奖励基金</v>
          </cell>
          <cell r="C234">
            <v>467004709.38</v>
          </cell>
          <cell r="D234">
            <v>0</v>
          </cell>
          <cell r="E234">
            <v>0</v>
          </cell>
          <cell r="F234">
            <v>467004709.38</v>
          </cell>
        </row>
        <row r="235">
          <cell r="A235" t="str">
            <v>4010100</v>
          </cell>
          <cell r="B235" t="str">
            <v>生产成本-材料</v>
          </cell>
          <cell r="C235">
            <v>242073783</v>
          </cell>
          <cell r="D235">
            <v>1300517327.1099999</v>
          </cell>
          <cell r="E235">
            <v>1258027942.79</v>
          </cell>
          <cell r="F235">
            <v>284563167.31999999</v>
          </cell>
        </row>
        <row r="236">
          <cell r="A236" t="str">
            <v>4010200</v>
          </cell>
          <cell r="B236" t="str">
            <v>生产成本-材料费用</v>
          </cell>
          <cell r="C236">
            <v>4050947.41</v>
          </cell>
          <cell r="D236">
            <v>23750713.710000001</v>
          </cell>
          <cell r="E236">
            <v>22848788.609999999</v>
          </cell>
          <cell r="F236">
            <v>4952872.51</v>
          </cell>
        </row>
        <row r="237">
          <cell r="A237" t="str">
            <v>4010300</v>
          </cell>
          <cell r="B237" t="str">
            <v>生产成本-资源</v>
          </cell>
          <cell r="C237">
            <v>3976717.26</v>
          </cell>
          <cell r="D237">
            <v>281202327.5</v>
          </cell>
          <cell r="E237">
            <v>281212285.19</v>
          </cell>
          <cell r="F237">
            <v>3966759.57</v>
          </cell>
        </row>
        <row r="238">
          <cell r="A238" t="str">
            <v>4010400</v>
          </cell>
          <cell r="B238" t="str">
            <v>生产成本-外协</v>
          </cell>
          <cell r="C238">
            <v>2901705.01</v>
          </cell>
          <cell r="D238">
            <v>226994898.18000001</v>
          </cell>
          <cell r="E238">
            <v>224919439.91999999</v>
          </cell>
          <cell r="F238">
            <v>4977163.2699999996</v>
          </cell>
        </row>
        <row r="239">
          <cell r="A239" t="str">
            <v>4010500</v>
          </cell>
          <cell r="B239" t="str">
            <v>生产成本-制造费用</v>
          </cell>
          <cell r="C239">
            <v>531812.93999999994</v>
          </cell>
          <cell r="D239">
            <v>113389408.73</v>
          </cell>
          <cell r="E239">
            <v>108266481.75</v>
          </cell>
          <cell r="F239">
            <v>5654739.9199999999</v>
          </cell>
        </row>
        <row r="240">
          <cell r="A240" t="str">
            <v>4019900</v>
          </cell>
          <cell r="B240" t="str">
            <v>生产成本-其他</v>
          </cell>
          <cell r="C240">
            <v>0</v>
          </cell>
          <cell r="D240">
            <v>67342300.780000001</v>
          </cell>
          <cell r="E240">
            <v>67342300.780000001</v>
          </cell>
          <cell r="F240">
            <v>0</v>
          </cell>
        </row>
        <row r="241">
          <cell r="A241" t="str">
            <v>4020100</v>
          </cell>
          <cell r="B241" t="str">
            <v>资源-人工</v>
          </cell>
          <cell r="C241">
            <v>0</v>
          </cell>
          <cell r="D241">
            <v>7389.97</v>
          </cell>
          <cell r="E241">
            <v>80392753.739999995</v>
          </cell>
          <cell r="F241">
            <v>-80385363.769999996</v>
          </cell>
        </row>
        <row r="242">
          <cell r="A242" t="str">
            <v>4029900</v>
          </cell>
          <cell r="B242" t="str">
            <v>资源-其他</v>
          </cell>
          <cell r="C242">
            <v>0</v>
          </cell>
          <cell r="D242">
            <v>88335718.459999993</v>
          </cell>
          <cell r="E242">
            <v>7950354.6900000004</v>
          </cell>
          <cell r="F242">
            <v>80385363.769999996</v>
          </cell>
        </row>
        <row r="243">
          <cell r="A243" t="str">
            <v>4030100</v>
          </cell>
          <cell r="B243" t="str">
            <v>生产成本差异-物料差异</v>
          </cell>
          <cell r="C243">
            <v>0</v>
          </cell>
          <cell r="D243">
            <v>288118171.74000001</v>
          </cell>
          <cell r="E243">
            <v>288118171.74000001</v>
          </cell>
          <cell r="F243">
            <v>0</v>
          </cell>
        </row>
        <row r="244">
          <cell r="A244" t="str">
            <v>4030200</v>
          </cell>
          <cell r="B244" t="str">
            <v>生产成本差异-资源差异</v>
          </cell>
          <cell r="C244">
            <v>0</v>
          </cell>
          <cell r="D244">
            <v>41159933.859999999</v>
          </cell>
          <cell r="E244">
            <v>41159933.859999999</v>
          </cell>
          <cell r="F244">
            <v>0</v>
          </cell>
        </row>
        <row r="245">
          <cell r="A245" t="str">
            <v>4030300</v>
          </cell>
          <cell r="B245" t="str">
            <v>生产成本差异-外协差异</v>
          </cell>
          <cell r="C245">
            <v>0</v>
          </cell>
          <cell r="D245">
            <v>63372385.289999999</v>
          </cell>
          <cell r="E245">
            <v>63372385.289999999</v>
          </cell>
          <cell r="F245">
            <v>0</v>
          </cell>
        </row>
        <row r="246">
          <cell r="A246" t="str">
            <v>4030400</v>
          </cell>
          <cell r="B246" t="str">
            <v>生产成本差异-制造费用差异</v>
          </cell>
          <cell r="C246">
            <v>0</v>
          </cell>
          <cell r="D246">
            <v>63343954.950000003</v>
          </cell>
          <cell r="E246">
            <v>63343954.950000003</v>
          </cell>
          <cell r="F246">
            <v>0</v>
          </cell>
        </row>
        <row r="247">
          <cell r="A247" t="str">
            <v>4030500</v>
          </cell>
          <cell r="B247" t="str">
            <v>生产成本差异-标准成本差异</v>
          </cell>
          <cell r="C247">
            <v>0</v>
          </cell>
          <cell r="D247">
            <v>271420843.25999999</v>
          </cell>
          <cell r="E247">
            <v>271420843.25999999</v>
          </cell>
          <cell r="F247">
            <v>0</v>
          </cell>
        </row>
        <row r="248">
          <cell r="A248" t="str">
            <v>4050100</v>
          </cell>
          <cell r="B248" t="str">
            <v>制造费用-员工费用-工资及附加</v>
          </cell>
          <cell r="C248">
            <v>0</v>
          </cell>
          <cell r="D248">
            <v>-5816998.21</v>
          </cell>
          <cell r="E248">
            <v>-5816998.21</v>
          </cell>
          <cell r="F248">
            <v>0</v>
          </cell>
        </row>
        <row r="249">
          <cell r="A249" t="str">
            <v>4050200</v>
          </cell>
          <cell r="B249" t="str">
            <v>制造费用-折旧</v>
          </cell>
          <cell r="C249">
            <v>0</v>
          </cell>
          <cell r="D249">
            <v>-4369306.28</v>
          </cell>
          <cell r="E249">
            <v>-4369306.28</v>
          </cell>
          <cell r="F249">
            <v>0</v>
          </cell>
        </row>
        <row r="250">
          <cell r="A250" t="str">
            <v>4050300</v>
          </cell>
          <cell r="B250" t="str">
            <v>制造费用-低值易耗品</v>
          </cell>
          <cell r="C250">
            <v>0</v>
          </cell>
          <cell r="D250">
            <v>141133.92000000001</v>
          </cell>
          <cell r="E250">
            <v>141133.92000000001</v>
          </cell>
          <cell r="F250">
            <v>0</v>
          </cell>
        </row>
        <row r="251">
          <cell r="A251" t="str">
            <v>4050400</v>
          </cell>
          <cell r="B251" t="str">
            <v>制造费用-印刷费</v>
          </cell>
          <cell r="C251">
            <v>0</v>
          </cell>
          <cell r="D251">
            <v>-254630.27</v>
          </cell>
          <cell r="E251">
            <v>-254630.27</v>
          </cell>
          <cell r="F251">
            <v>0</v>
          </cell>
        </row>
        <row r="252">
          <cell r="A252" t="str">
            <v>4050500</v>
          </cell>
          <cell r="B252" t="str">
            <v>制造费用-办公费</v>
          </cell>
          <cell r="C252">
            <v>0</v>
          </cell>
          <cell r="D252">
            <v>-38240.910000000003</v>
          </cell>
          <cell r="E252">
            <v>-38240.910000000003</v>
          </cell>
          <cell r="F252">
            <v>0</v>
          </cell>
        </row>
        <row r="253">
          <cell r="A253" t="str">
            <v>4050600</v>
          </cell>
          <cell r="B253" t="str">
            <v>制造费用-差旅费</v>
          </cell>
          <cell r="C253">
            <v>0</v>
          </cell>
          <cell r="D253">
            <v>-117469.49</v>
          </cell>
          <cell r="E253">
            <v>-117469.49</v>
          </cell>
          <cell r="F253">
            <v>0</v>
          </cell>
        </row>
        <row r="254">
          <cell r="A254" t="str">
            <v>4050800</v>
          </cell>
          <cell r="B254" t="str">
            <v>制造费用-水电气费</v>
          </cell>
          <cell r="C254">
            <v>0</v>
          </cell>
          <cell r="D254">
            <v>-211323.99</v>
          </cell>
          <cell r="E254">
            <v>-211323.99</v>
          </cell>
          <cell r="F254">
            <v>0</v>
          </cell>
        </row>
        <row r="255">
          <cell r="A255" t="str">
            <v>4050900</v>
          </cell>
          <cell r="B255" t="str">
            <v>制造费用-通讯费-移动费</v>
          </cell>
          <cell r="C255">
            <v>0</v>
          </cell>
          <cell r="D255">
            <v>-74108.59</v>
          </cell>
          <cell r="E255">
            <v>-74108.59</v>
          </cell>
          <cell r="F255">
            <v>0</v>
          </cell>
        </row>
        <row r="256">
          <cell r="A256" t="str">
            <v>4050901</v>
          </cell>
          <cell r="B256" t="str">
            <v>制造费用-通讯费-电讯费</v>
          </cell>
          <cell r="C256">
            <v>0</v>
          </cell>
          <cell r="D256">
            <v>-173987.47</v>
          </cell>
          <cell r="E256">
            <v>-173987.47</v>
          </cell>
          <cell r="F256">
            <v>0</v>
          </cell>
        </row>
        <row r="257">
          <cell r="A257" t="str">
            <v>4051000</v>
          </cell>
          <cell r="B257" t="str">
            <v>制造费用-租赁费</v>
          </cell>
          <cell r="C257">
            <v>0</v>
          </cell>
          <cell r="D257">
            <v>-1831918.17</v>
          </cell>
          <cell r="E257">
            <v>-1831918.17</v>
          </cell>
          <cell r="F257">
            <v>0</v>
          </cell>
        </row>
        <row r="258">
          <cell r="A258" t="str">
            <v>4051100</v>
          </cell>
          <cell r="B258" t="str">
            <v>制造费用-运杂费</v>
          </cell>
          <cell r="C258">
            <v>0</v>
          </cell>
          <cell r="D258">
            <v>-19550930.640000001</v>
          </cell>
          <cell r="E258">
            <v>-19550930.640000001</v>
          </cell>
          <cell r="F258">
            <v>0</v>
          </cell>
        </row>
        <row r="259">
          <cell r="A259" t="str">
            <v>4051200</v>
          </cell>
          <cell r="B259" t="str">
            <v>制造费用-劳务费</v>
          </cell>
          <cell r="C259">
            <v>0</v>
          </cell>
          <cell r="D259">
            <v>-748065.97</v>
          </cell>
          <cell r="E259">
            <v>-748065.97</v>
          </cell>
          <cell r="F259">
            <v>0</v>
          </cell>
        </row>
        <row r="260">
          <cell r="A260" t="str">
            <v>4051300</v>
          </cell>
          <cell r="B260" t="str">
            <v>制造费用-培训费</v>
          </cell>
          <cell r="C260">
            <v>0</v>
          </cell>
          <cell r="D260">
            <v>-6940</v>
          </cell>
          <cell r="E260">
            <v>-6940</v>
          </cell>
          <cell r="F260">
            <v>0</v>
          </cell>
        </row>
        <row r="261">
          <cell r="A261" t="str">
            <v>4051400</v>
          </cell>
          <cell r="B261" t="str">
            <v>制造费用-会议费</v>
          </cell>
          <cell r="C261">
            <v>0</v>
          </cell>
          <cell r="D261">
            <v>-29186</v>
          </cell>
          <cell r="E261">
            <v>-29186</v>
          </cell>
          <cell r="F261">
            <v>0</v>
          </cell>
        </row>
        <row r="262">
          <cell r="A262" t="str">
            <v>4051500</v>
          </cell>
          <cell r="B262" t="str">
            <v>制造费用-修理费</v>
          </cell>
          <cell r="C262">
            <v>0</v>
          </cell>
          <cell r="D262">
            <v>-4245188.1100000003</v>
          </cell>
          <cell r="E262">
            <v>-4245188.1100000003</v>
          </cell>
          <cell r="F262">
            <v>0</v>
          </cell>
        </row>
        <row r="263">
          <cell r="A263" t="str">
            <v>4051600</v>
          </cell>
          <cell r="B263" t="str">
            <v>制造费用-交际应酬费</v>
          </cell>
          <cell r="C263">
            <v>0</v>
          </cell>
          <cell r="D263">
            <v>-3306.2</v>
          </cell>
          <cell r="E263">
            <v>-3306.2</v>
          </cell>
          <cell r="F263">
            <v>0</v>
          </cell>
        </row>
        <row r="264">
          <cell r="A264" t="str">
            <v>4051800</v>
          </cell>
          <cell r="B264" t="str">
            <v>制造费用-劳动保护费</v>
          </cell>
          <cell r="C264">
            <v>0</v>
          </cell>
          <cell r="D264">
            <v>-5570.94</v>
          </cell>
          <cell r="E264">
            <v>-5570.94</v>
          </cell>
          <cell r="F264">
            <v>0</v>
          </cell>
        </row>
        <row r="265">
          <cell r="A265" t="str">
            <v>4051900</v>
          </cell>
          <cell r="B265" t="str">
            <v>制造费用-保险费</v>
          </cell>
          <cell r="C265">
            <v>0</v>
          </cell>
          <cell r="D265">
            <v>-193713.25</v>
          </cell>
          <cell r="E265">
            <v>-193713.25</v>
          </cell>
          <cell r="F265">
            <v>0</v>
          </cell>
        </row>
        <row r="266">
          <cell r="A266" t="str">
            <v>4052000</v>
          </cell>
          <cell r="B266" t="str">
            <v>制造费用-加工费</v>
          </cell>
          <cell r="C266">
            <v>0</v>
          </cell>
          <cell r="D266">
            <v>-11640746.970000001</v>
          </cell>
          <cell r="E266">
            <v>-11640746.970000001</v>
          </cell>
          <cell r="F266">
            <v>0</v>
          </cell>
        </row>
        <row r="267">
          <cell r="A267" t="str">
            <v>4052100</v>
          </cell>
          <cell r="B267" t="str">
            <v>制造费用-合理化费用</v>
          </cell>
          <cell r="C267">
            <v>0</v>
          </cell>
          <cell r="D267">
            <v>-37800</v>
          </cell>
          <cell r="E267">
            <v>-37800</v>
          </cell>
          <cell r="F267">
            <v>0</v>
          </cell>
        </row>
        <row r="268">
          <cell r="A268" t="str">
            <v>4055100</v>
          </cell>
          <cell r="B268" t="str">
            <v>制造费用-物料消耗</v>
          </cell>
          <cell r="C268">
            <v>0</v>
          </cell>
          <cell r="D268">
            <v>-20894521.989999998</v>
          </cell>
          <cell r="E268">
            <v>-20894521.989999998</v>
          </cell>
          <cell r="F268">
            <v>0</v>
          </cell>
        </row>
        <row r="269">
          <cell r="A269" t="str">
            <v>4055800</v>
          </cell>
          <cell r="B269" t="str">
            <v>制造费用-资料软件费</v>
          </cell>
          <cell r="C269">
            <v>0</v>
          </cell>
          <cell r="D269">
            <v>-338</v>
          </cell>
          <cell r="E269">
            <v>-338</v>
          </cell>
          <cell r="F269">
            <v>0</v>
          </cell>
        </row>
        <row r="270">
          <cell r="A270" t="str">
            <v>4056000</v>
          </cell>
          <cell r="B270" t="str">
            <v>制造费用-存货维修费</v>
          </cell>
          <cell r="C270">
            <v>0</v>
          </cell>
          <cell r="D270">
            <v>-518984.2</v>
          </cell>
          <cell r="E270">
            <v>-518984.2</v>
          </cell>
          <cell r="F270">
            <v>0</v>
          </cell>
        </row>
        <row r="271">
          <cell r="A271" t="str">
            <v>4059801</v>
          </cell>
          <cell r="B271" t="str">
            <v>制造费用-结转-采购费用吸收</v>
          </cell>
          <cell r="C271">
            <v>0</v>
          </cell>
          <cell r="D271">
            <v>15822016.640000001</v>
          </cell>
          <cell r="E271">
            <v>15822016.640000001</v>
          </cell>
          <cell r="F271">
            <v>0</v>
          </cell>
        </row>
        <row r="272">
          <cell r="A272" t="str">
            <v>4059802</v>
          </cell>
          <cell r="B272" t="str">
            <v>制造费用-结转-资源费用吸收</v>
          </cell>
          <cell r="C272">
            <v>0</v>
          </cell>
          <cell r="D272">
            <v>24413832.5</v>
          </cell>
          <cell r="E272">
            <v>24413832.5</v>
          </cell>
          <cell r="F272">
            <v>0</v>
          </cell>
        </row>
        <row r="273">
          <cell r="A273" t="str">
            <v>4059899</v>
          </cell>
          <cell r="B273" t="str">
            <v>制造费用-结转-综合结转</v>
          </cell>
          <cell r="C273">
            <v>0</v>
          </cell>
          <cell r="D273">
            <v>109114672.98</v>
          </cell>
          <cell r="E273">
            <v>109114672.98</v>
          </cell>
          <cell r="F273">
            <v>0</v>
          </cell>
        </row>
        <row r="274">
          <cell r="A274" t="str">
            <v>4059900</v>
          </cell>
          <cell r="B274" t="str">
            <v>制造费用-其他</v>
          </cell>
          <cell r="C274">
            <v>0</v>
          </cell>
          <cell r="D274">
            <v>-55070</v>
          </cell>
          <cell r="E274">
            <v>-55070</v>
          </cell>
          <cell r="F274">
            <v>0</v>
          </cell>
        </row>
        <row r="275">
          <cell r="A275" t="str">
            <v>5010100</v>
          </cell>
          <cell r="B275" t="str">
            <v>主营业务收入-产品</v>
          </cell>
          <cell r="C275">
            <v>0</v>
          </cell>
          <cell r="D275">
            <v>2649072191.3099999</v>
          </cell>
          <cell r="E275">
            <v>20070320376.700001</v>
          </cell>
          <cell r="F275">
            <v>-17421248185.389999</v>
          </cell>
        </row>
        <row r="276">
          <cell r="A276" t="str">
            <v>5020100</v>
          </cell>
          <cell r="B276" t="str">
            <v>主营业务成本-产品</v>
          </cell>
          <cell r="C276">
            <v>0</v>
          </cell>
          <cell r="D276">
            <v>10430459018.27</v>
          </cell>
          <cell r="E276">
            <v>1034018031.3099999</v>
          </cell>
          <cell r="F276">
            <v>9396440986.9599991</v>
          </cell>
        </row>
        <row r="277">
          <cell r="A277" t="str">
            <v>5030100</v>
          </cell>
          <cell r="B277" t="str">
            <v>营业费用-员工费用-工资及附加</v>
          </cell>
          <cell r="C277">
            <v>0</v>
          </cell>
          <cell r="D277">
            <v>-47244090.840000004</v>
          </cell>
          <cell r="E277">
            <v>-47244090.840000004</v>
          </cell>
          <cell r="F277">
            <v>0</v>
          </cell>
        </row>
        <row r="278">
          <cell r="A278" t="str">
            <v>5030200</v>
          </cell>
          <cell r="B278" t="str">
            <v>营业费用-折旧</v>
          </cell>
          <cell r="C278">
            <v>0</v>
          </cell>
          <cell r="D278">
            <v>-4346208.62</v>
          </cell>
          <cell r="E278">
            <v>-4346208.62</v>
          </cell>
          <cell r="F278">
            <v>0</v>
          </cell>
        </row>
        <row r="279">
          <cell r="A279" t="str">
            <v>5030300</v>
          </cell>
          <cell r="B279" t="str">
            <v>营业费用-低值易耗品</v>
          </cell>
          <cell r="C279">
            <v>0</v>
          </cell>
          <cell r="D279">
            <v>-9106427.9100000001</v>
          </cell>
          <cell r="E279">
            <v>-9106427.9100000001</v>
          </cell>
          <cell r="F279">
            <v>0</v>
          </cell>
        </row>
        <row r="280">
          <cell r="A280" t="str">
            <v>5030400</v>
          </cell>
          <cell r="B280" t="str">
            <v>营业费用-印刷费</v>
          </cell>
          <cell r="C280">
            <v>0</v>
          </cell>
          <cell r="D280">
            <v>-1898188.51</v>
          </cell>
          <cell r="E280">
            <v>-1898188.51</v>
          </cell>
          <cell r="F280">
            <v>0</v>
          </cell>
        </row>
        <row r="281">
          <cell r="A281" t="str">
            <v>5030500</v>
          </cell>
          <cell r="B281" t="str">
            <v>营业费用-办公费</v>
          </cell>
          <cell r="C281">
            <v>0</v>
          </cell>
          <cell r="D281">
            <v>-7986158.9199999999</v>
          </cell>
          <cell r="E281">
            <v>-7986158.9199999999</v>
          </cell>
          <cell r="F281">
            <v>0</v>
          </cell>
        </row>
        <row r="282">
          <cell r="A282" t="str">
            <v>5030600</v>
          </cell>
          <cell r="B282" t="str">
            <v>营业费用-差旅费</v>
          </cell>
          <cell r="C282">
            <v>0</v>
          </cell>
          <cell r="D282">
            <v>-14095401.57</v>
          </cell>
          <cell r="E282">
            <v>-14095401.57</v>
          </cell>
          <cell r="F282">
            <v>0</v>
          </cell>
        </row>
        <row r="283">
          <cell r="A283" t="str">
            <v>5030700</v>
          </cell>
          <cell r="B283" t="str">
            <v>营业费用-汽车费用</v>
          </cell>
          <cell r="C283">
            <v>0</v>
          </cell>
          <cell r="D283">
            <v>-213837.57</v>
          </cell>
          <cell r="E283">
            <v>-213837.57</v>
          </cell>
          <cell r="F283">
            <v>0</v>
          </cell>
        </row>
        <row r="284">
          <cell r="A284" t="str">
            <v>5030800</v>
          </cell>
          <cell r="B284" t="str">
            <v>营业费用-水电气费</v>
          </cell>
          <cell r="C284">
            <v>0</v>
          </cell>
          <cell r="D284">
            <v>-246648.3</v>
          </cell>
          <cell r="E284">
            <v>-246648.3</v>
          </cell>
          <cell r="F284">
            <v>0</v>
          </cell>
        </row>
        <row r="285">
          <cell r="A285" t="str">
            <v>5030900</v>
          </cell>
          <cell r="B285" t="str">
            <v>营业费用-通讯费-移动费</v>
          </cell>
          <cell r="C285">
            <v>0</v>
          </cell>
          <cell r="D285">
            <v>-1671212.28</v>
          </cell>
          <cell r="E285">
            <v>-1671212.28</v>
          </cell>
          <cell r="F285">
            <v>0</v>
          </cell>
        </row>
        <row r="286">
          <cell r="A286" t="str">
            <v>5030901</v>
          </cell>
          <cell r="B286" t="str">
            <v>营业费用-通讯费-电讯费</v>
          </cell>
          <cell r="C286">
            <v>0</v>
          </cell>
          <cell r="D286">
            <v>-898204.26</v>
          </cell>
          <cell r="E286">
            <v>-898204.26</v>
          </cell>
          <cell r="F286">
            <v>0</v>
          </cell>
        </row>
        <row r="287">
          <cell r="A287" t="str">
            <v>5031000</v>
          </cell>
          <cell r="B287" t="str">
            <v>营业费用-租赁费</v>
          </cell>
          <cell r="C287">
            <v>0</v>
          </cell>
          <cell r="D287">
            <v>-6260247.9100000001</v>
          </cell>
          <cell r="E287">
            <v>-6260247.9100000001</v>
          </cell>
          <cell r="F287">
            <v>0</v>
          </cell>
        </row>
        <row r="288">
          <cell r="A288" t="str">
            <v>5031100</v>
          </cell>
          <cell r="B288" t="str">
            <v>营业费用-运杂费</v>
          </cell>
          <cell r="C288">
            <v>0</v>
          </cell>
          <cell r="D288">
            <v>-1625871.29</v>
          </cell>
          <cell r="E288">
            <v>-1625871.29</v>
          </cell>
          <cell r="F288">
            <v>0</v>
          </cell>
        </row>
        <row r="289">
          <cell r="A289" t="str">
            <v>5031200</v>
          </cell>
          <cell r="B289" t="str">
            <v>营业费用-劳务费</v>
          </cell>
          <cell r="C289">
            <v>0</v>
          </cell>
          <cell r="D289">
            <v>-2458359.4900000002</v>
          </cell>
          <cell r="E289">
            <v>-2458359.4900000002</v>
          </cell>
          <cell r="F289">
            <v>0</v>
          </cell>
        </row>
        <row r="290">
          <cell r="A290" t="str">
            <v>5031300</v>
          </cell>
          <cell r="B290" t="str">
            <v>营业费用-培训费</v>
          </cell>
          <cell r="C290">
            <v>0</v>
          </cell>
          <cell r="D290">
            <v>-5781008.4299999997</v>
          </cell>
          <cell r="E290">
            <v>-5781008.4299999997</v>
          </cell>
          <cell r="F290">
            <v>0</v>
          </cell>
        </row>
        <row r="291">
          <cell r="A291" t="str">
            <v>5031400</v>
          </cell>
          <cell r="B291" t="str">
            <v>营业费用-会议费</v>
          </cell>
          <cell r="C291">
            <v>0</v>
          </cell>
          <cell r="D291">
            <v>-9390431.1699999999</v>
          </cell>
          <cell r="E291">
            <v>-9390431.1699999999</v>
          </cell>
          <cell r="F291">
            <v>0</v>
          </cell>
        </row>
        <row r="292">
          <cell r="A292" t="str">
            <v>5031500</v>
          </cell>
          <cell r="B292" t="str">
            <v>营业费用-修理费</v>
          </cell>
          <cell r="C292">
            <v>0</v>
          </cell>
          <cell r="D292">
            <v>-654272.93000000005</v>
          </cell>
          <cell r="E292">
            <v>-654272.93000000005</v>
          </cell>
          <cell r="F292">
            <v>0</v>
          </cell>
        </row>
        <row r="293">
          <cell r="A293" t="str">
            <v>5031600</v>
          </cell>
          <cell r="B293" t="str">
            <v>营业费用-交际应酬费</v>
          </cell>
          <cell r="C293">
            <v>0</v>
          </cell>
          <cell r="D293">
            <v>-7786111.9800000004</v>
          </cell>
          <cell r="E293">
            <v>-7786111.9800000004</v>
          </cell>
          <cell r="F293">
            <v>0</v>
          </cell>
        </row>
        <row r="294">
          <cell r="A294" t="str">
            <v>5031700</v>
          </cell>
          <cell r="B294" t="str">
            <v>营业费用-咨询费</v>
          </cell>
          <cell r="C294">
            <v>0</v>
          </cell>
          <cell r="D294">
            <v>-2255906.02</v>
          </cell>
          <cell r="E294">
            <v>-2255906.02</v>
          </cell>
          <cell r="F294">
            <v>0</v>
          </cell>
        </row>
        <row r="295">
          <cell r="A295" t="str">
            <v>5031800</v>
          </cell>
          <cell r="B295" t="str">
            <v>营业费用-劳动保护费</v>
          </cell>
          <cell r="C295">
            <v>0</v>
          </cell>
          <cell r="D295">
            <v>-52896.51</v>
          </cell>
          <cell r="E295">
            <v>-52896.51</v>
          </cell>
          <cell r="F295">
            <v>0</v>
          </cell>
        </row>
        <row r="296">
          <cell r="A296" t="str">
            <v>5031900</v>
          </cell>
          <cell r="B296" t="str">
            <v>营业费用-保险费</v>
          </cell>
          <cell r="C296">
            <v>0</v>
          </cell>
          <cell r="D296">
            <v>-1896579.25</v>
          </cell>
          <cell r="E296">
            <v>-1896579.25</v>
          </cell>
          <cell r="F296">
            <v>0</v>
          </cell>
        </row>
        <row r="297">
          <cell r="A297" t="str">
            <v>5032800</v>
          </cell>
          <cell r="B297" t="str">
            <v>营业费用-代理费</v>
          </cell>
          <cell r="C297">
            <v>0</v>
          </cell>
          <cell r="D297">
            <v>-1671335.73</v>
          </cell>
          <cell r="E297">
            <v>-1671335.73</v>
          </cell>
          <cell r="F297">
            <v>0</v>
          </cell>
        </row>
        <row r="298">
          <cell r="A298" t="str">
            <v>5035100</v>
          </cell>
          <cell r="B298" t="str">
            <v>营业费用-物料消耗</v>
          </cell>
          <cell r="C298">
            <v>0</v>
          </cell>
          <cell r="D298">
            <v>28990275.23</v>
          </cell>
          <cell r="E298">
            <v>28990275.23</v>
          </cell>
          <cell r="F298">
            <v>0</v>
          </cell>
        </row>
        <row r="299">
          <cell r="A299" t="str">
            <v>5035700</v>
          </cell>
          <cell r="B299" t="str">
            <v>营业费用-长期待摊费用摊销</v>
          </cell>
          <cell r="C299">
            <v>0</v>
          </cell>
          <cell r="D299">
            <v>-529078.6</v>
          </cell>
          <cell r="E299">
            <v>-529078.6</v>
          </cell>
          <cell r="F299">
            <v>0</v>
          </cell>
        </row>
        <row r="300">
          <cell r="A300" t="str">
            <v>5035800</v>
          </cell>
          <cell r="B300" t="str">
            <v>营业费用-资料软件费</v>
          </cell>
          <cell r="C300">
            <v>0</v>
          </cell>
          <cell r="D300">
            <v>-31249.94</v>
          </cell>
          <cell r="E300">
            <v>-31249.94</v>
          </cell>
          <cell r="F300">
            <v>0</v>
          </cell>
        </row>
        <row r="301">
          <cell r="A301" t="str">
            <v>5036100</v>
          </cell>
          <cell r="B301" t="str">
            <v>营业费用-投标费</v>
          </cell>
          <cell r="C301">
            <v>0</v>
          </cell>
          <cell r="D301">
            <v>-133940</v>
          </cell>
          <cell r="E301">
            <v>-133940</v>
          </cell>
          <cell r="F301">
            <v>0</v>
          </cell>
        </row>
        <row r="302">
          <cell r="A302" t="str">
            <v>5037000</v>
          </cell>
          <cell r="B302" t="str">
            <v>营业费用-展览费</v>
          </cell>
          <cell r="C302">
            <v>0</v>
          </cell>
          <cell r="D302">
            <v>-14049.86</v>
          </cell>
          <cell r="E302">
            <v>-14049.86</v>
          </cell>
          <cell r="F302">
            <v>0</v>
          </cell>
        </row>
        <row r="303">
          <cell r="A303" t="str">
            <v>5037200</v>
          </cell>
          <cell r="B303" t="str">
            <v>营业费用-广告费</v>
          </cell>
          <cell r="C303">
            <v>0</v>
          </cell>
          <cell r="D303">
            <v>-10000</v>
          </cell>
          <cell r="E303">
            <v>-10000</v>
          </cell>
          <cell r="F303">
            <v>0</v>
          </cell>
        </row>
        <row r="304">
          <cell r="A304" t="str">
            <v>5037500</v>
          </cell>
          <cell r="B304" t="str">
            <v>营业费用-服务合作费-工程安装合</v>
          </cell>
          <cell r="C304">
            <v>0</v>
          </cell>
          <cell r="D304">
            <v>-18472632.870000001</v>
          </cell>
          <cell r="E304">
            <v>-18472632.870000001</v>
          </cell>
          <cell r="F304">
            <v>0</v>
          </cell>
        </row>
        <row r="305">
          <cell r="A305" t="str">
            <v>5037503</v>
          </cell>
          <cell r="B305" t="str">
            <v>营业费用-服务合作费-其他服务合</v>
          </cell>
          <cell r="C305">
            <v>0</v>
          </cell>
          <cell r="D305">
            <v>-741200</v>
          </cell>
          <cell r="E305">
            <v>-741200</v>
          </cell>
          <cell r="F305">
            <v>0</v>
          </cell>
        </row>
        <row r="306">
          <cell r="A306" t="str">
            <v>5039900</v>
          </cell>
          <cell r="B306" t="str">
            <v>营业费用-其他</v>
          </cell>
          <cell r="C306">
            <v>0</v>
          </cell>
          <cell r="D306">
            <v>-66981.820000000007</v>
          </cell>
          <cell r="E306">
            <v>-66981.820000000007</v>
          </cell>
          <cell r="F306">
            <v>0</v>
          </cell>
        </row>
        <row r="307">
          <cell r="A307" t="str">
            <v>5040000</v>
          </cell>
          <cell r="B307" t="str">
            <v>主营业务税金及附加</v>
          </cell>
          <cell r="C307">
            <v>0</v>
          </cell>
          <cell r="D307">
            <v>18848057.710000001</v>
          </cell>
          <cell r="E307">
            <v>0</v>
          </cell>
          <cell r="F307">
            <v>18848057.710000001</v>
          </cell>
        </row>
        <row r="308">
          <cell r="A308" t="str">
            <v>5050000</v>
          </cell>
          <cell r="B308" t="str">
            <v>待实现销售收入</v>
          </cell>
          <cell r="C308">
            <v>-2459097685.1799998</v>
          </cell>
          <cell r="D308">
            <v>-2205217388.0300002</v>
          </cell>
          <cell r="E308">
            <v>459236396.98000002</v>
          </cell>
          <cell r="F308">
            <v>-5123551470.1899996</v>
          </cell>
        </row>
        <row r="309">
          <cell r="A309" t="str">
            <v>5110100</v>
          </cell>
          <cell r="B309" t="str">
            <v>其他业务收入-材料销售</v>
          </cell>
          <cell r="C309">
            <v>0</v>
          </cell>
          <cell r="D309">
            <v>1596520.37</v>
          </cell>
          <cell r="E309">
            <v>380538690.26999998</v>
          </cell>
          <cell r="F309">
            <v>-378942169.89999998</v>
          </cell>
        </row>
        <row r="310">
          <cell r="A310" t="str">
            <v>5110300</v>
          </cell>
          <cell r="B310" t="str">
            <v>其他业务收入-培训收入</v>
          </cell>
          <cell r="C310">
            <v>0</v>
          </cell>
          <cell r="D310">
            <v>25525968.16</v>
          </cell>
          <cell r="E310">
            <v>25525968.16</v>
          </cell>
          <cell r="F310">
            <v>0</v>
          </cell>
        </row>
        <row r="311">
          <cell r="A311" t="str">
            <v>5110400</v>
          </cell>
          <cell r="B311" t="str">
            <v>其他业务收入-工程收入</v>
          </cell>
          <cell r="C311">
            <v>0</v>
          </cell>
          <cell r="D311">
            <v>28405926.460000001</v>
          </cell>
          <cell r="E311">
            <v>28405926.460000001</v>
          </cell>
          <cell r="F311">
            <v>0</v>
          </cell>
        </row>
        <row r="312">
          <cell r="A312" t="str">
            <v>5110500</v>
          </cell>
          <cell r="B312" t="str">
            <v>其他业务收入-售后服务收入</v>
          </cell>
          <cell r="C312">
            <v>0</v>
          </cell>
          <cell r="D312">
            <v>54630.18</v>
          </cell>
          <cell r="E312">
            <v>2082953.25</v>
          </cell>
          <cell r="F312">
            <v>-2028323.07</v>
          </cell>
        </row>
        <row r="313">
          <cell r="A313" t="str">
            <v>5110600</v>
          </cell>
          <cell r="B313" t="str">
            <v>其他业务收入-测试收入</v>
          </cell>
          <cell r="C313">
            <v>0</v>
          </cell>
          <cell r="D313">
            <v>0</v>
          </cell>
          <cell r="E313">
            <v>801347.27</v>
          </cell>
          <cell r="F313">
            <v>-801347.27</v>
          </cell>
        </row>
        <row r="314">
          <cell r="A314" t="str">
            <v>5119900</v>
          </cell>
          <cell r="B314" t="str">
            <v>其他业务收入-其他</v>
          </cell>
          <cell r="C314">
            <v>0</v>
          </cell>
          <cell r="D314">
            <v>16843150.07</v>
          </cell>
          <cell r="E314">
            <v>34368102.659999996</v>
          </cell>
          <cell r="F314">
            <v>-17524952.59</v>
          </cell>
        </row>
        <row r="315">
          <cell r="A315" t="str">
            <v>5120100</v>
          </cell>
          <cell r="B315" t="str">
            <v>其他业务支出-材料销售</v>
          </cell>
          <cell r="C315">
            <v>0</v>
          </cell>
          <cell r="D315">
            <v>398533219.79000002</v>
          </cell>
          <cell r="E315">
            <v>802510.79</v>
          </cell>
          <cell r="F315">
            <v>397730709</v>
          </cell>
        </row>
        <row r="316">
          <cell r="A316" t="str">
            <v>5129900</v>
          </cell>
          <cell r="B316" t="str">
            <v>其他业务支出-其他</v>
          </cell>
          <cell r="C316">
            <v>0</v>
          </cell>
          <cell r="D316">
            <v>14328585.369999999</v>
          </cell>
          <cell r="E316">
            <v>732822.84</v>
          </cell>
          <cell r="F316">
            <v>13595762.529999999</v>
          </cell>
        </row>
        <row r="317">
          <cell r="A317" t="str">
            <v>5190101</v>
          </cell>
          <cell r="B317" t="str">
            <v>费用-员工费用-工资</v>
          </cell>
          <cell r="C317">
            <v>0</v>
          </cell>
          <cell r="D317">
            <v>1685898672.5</v>
          </cell>
          <cell r="E317">
            <v>169206466</v>
          </cell>
          <cell r="F317">
            <v>1516692206.5</v>
          </cell>
        </row>
        <row r="318">
          <cell r="A318" t="str">
            <v>5190102</v>
          </cell>
          <cell r="B318" t="str">
            <v>费用-员工费用-奖金</v>
          </cell>
          <cell r="C318">
            <v>0</v>
          </cell>
          <cell r="D318">
            <v>1021863016.6799999</v>
          </cell>
          <cell r="E318">
            <v>264209167.69</v>
          </cell>
          <cell r="F318">
            <v>757653848.99000001</v>
          </cell>
        </row>
        <row r="319">
          <cell r="A319" t="str">
            <v>5190103</v>
          </cell>
          <cell r="B319" t="str">
            <v>费用-员工费用-股票期权补偿</v>
          </cell>
          <cell r="C319">
            <v>0</v>
          </cell>
          <cell r="D319">
            <v>43987922.560000002</v>
          </cell>
          <cell r="E319">
            <v>0</v>
          </cell>
          <cell r="F319">
            <v>43987922.560000002</v>
          </cell>
        </row>
        <row r="320">
          <cell r="A320" t="str">
            <v>5190104</v>
          </cell>
          <cell r="B320" t="str">
            <v>费用-员工费用-双薪</v>
          </cell>
          <cell r="C320">
            <v>0</v>
          </cell>
          <cell r="D320">
            <v>3800</v>
          </cell>
          <cell r="E320">
            <v>3800</v>
          </cell>
          <cell r="F320">
            <v>0</v>
          </cell>
        </row>
        <row r="321">
          <cell r="A321" t="str">
            <v>5190105</v>
          </cell>
          <cell r="B321" t="str">
            <v>费用-员工费用-津贴及补贴</v>
          </cell>
          <cell r="C321">
            <v>0</v>
          </cell>
          <cell r="D321">
            <v>17673575.629999999</v>
          </cell>
          <cell r="E321">
            <v>0</v>
          </cell>
          <cell r="F321">
            <v>17673575.629999999</v>
          </cell>
        </row>
        <row r="322">
          <cell r="A322" t="str">
            <v>5190106</v>
          </cell>
          <cell r="B322" t="str">
            <v>费用-员工费用-加班</v>
          </cell>
          <cell r="C322">
            <v>0</v>
          </cell>
          <cell r="D322">
            <v>11258286.99</v>
          </cell>
          <cell r="E322">
            <v>0</v>
          </cell>
          <cell r="F322">
            <v>11258286.99</v>
          </cell>
        </row>
        <row r="323">
          <cell r="A323" t="str">
            <v>5190107</v>
          </cell>
          <cell r="B323" t="str">
            <v>费用-员工费用-退休金</v>
          </cell>
          <cell r="C323">
            <v>0</v>
          </cell>
          <cell r="D323">
            <v>192141095.28999999</v>
          </cell>
          <cell r="E323">
            <v>0</v>
          </cell>
          <cell r="F323">
            <v>192141095.28999999</v>
          </cell>
        </row>
        <row r="324">
          <cell r="A324" t="str">
            <v>5190108</v>
          </cell>
          <cell r="B324" t="str">
            <v>费用-员工费用-员工福利</v>
          </cell>
          <cell r="C324">
            <v>0</v>
          </cell>
          <cell r="D324">
            <v>173770911.16</v>
          </cell>
          <cell r="E324">
            <v>17714611.210000001</v>
          </cell>
          <cell r="F324">
            <v>156056299.94999999</v>
          </cell>
        </row>
        <row r="325">
          <cell r="A325" t="str">
            <v>5190109</v>
          </cell>
          <cell r="B325" t="str">
            <v>费用-员工费用-遣散费</v>
          </cell>
          <cell r="C325">
            <v>0</v>
          </cell>
          <cell r="D325">
            <v>15003647.449999999</v>
          </cell>
          <cell r="E325">
            <v>0</v>
          </cell>
          <cell r="F325">
            <v>15003647.449999999</v>
          </cell>
        </row>
        <row r="326">
          <cell r="A326" t="str">
            <v>5190199</v>
          </cell>
          <cell r="B326" t="str">
            <v>费用-员工费用-其他</v>
          </cell>
          <cell r="C326">
            <v>0</v>
          </cell>
          <cell r="D326">
            <v>12737965.939999999</v>
          </cell>
          <cell r="E326">
            <v>0</v>
          </cell>
          <cell r="F326">
            <v>12737965.939999999</v>
          </cell>
        </row>
        <row r="327">
          <cell r="A327" t="str">
            <v>5190201</v>
          </cell>
          <cell r="B327" t="str">
            <v>费用-折旧与摊销-固定资产</v>
          </cell>
          <cell r="C327">
            <v>0</v>
          </cell>
          <cell r="D327">
            <v>622481466.85000002</v>
          </cell>
          <cell r="E327">
            <v>59920096.340000004</v>
          </cell>
          <cell r="F327">
            <v>562561370.50999999</v>
          </cell>
        </row>
        <row r="328">
          <cell r="A328" t="str">
            <v>5190202</v>
          </cell>
          <cell r="B328" t="str">
            <v>费用-折旧与摊销-无形资产</v>
          </cell>
          <cell r="C328">
            <v>0</v>
          </cell>
          <cell r="D328">
            <v>41661800.520000003</v>
          </cell>
          <cell r="E328">
            <v>2678645.5099999998</v>
          </cell>
          <cell r="F328">
            <v>38983155.009999998</v>
          </cell>
        </row>
        <row r="329">
          <cell r="A329" t="str">
            <v>5190203</v>
          </cell>
          <cell r="B329" t="str">
            <v>费用-折旧与摊销-长期待摊费用</v>
          </cell>
          <cell r="C329">
            <v>0</v>
          </cell>
          <cell r="D329">
            <v>108826891.86</v>
          </cell>
          <cell r="E329">
            <v>6529201.5199999996</v>
          </cell>
          <cell r="F329">
            <v>102297690.34</v>
          </cell>
        </row>
        <row r="330">
          <cell r="A330" t="str">
            <v>5190298</v>
          </cell>
          <cell r="B330" t="str">
            <v>费用-折旧与摊销-待结转</v>
          </cell>
          <cell r="C330">
            <v>0</v>
          </cell>
          <cell r="D330">
            <v>31916818.16</v>
          </cell>
          <cell r="E330">
            <v>31916818.16</v>
          </cell>
          <cell r="F330">
            <v>0</v>
          </cell>
        </row>
        <row r="331">
          <cell r="A331" t="str">
            <v>5190300</v>
          </cell>
          <cell r="B331" t="str">
            <v>费用-低值易耗品</v>
          </cell>
          <cell r="C331">
            <v>0</v>
          </cell>
          <cell r="D331">
            <v>148134644.83000001</v>
          </cell>
          <cell r="E331">
            <v>36838589.259999998</v>
          </cell>
          <cell r="F331">
            <v>111296055.56999999</v>
          </cell>
        </row>
        <row r="332">
          <cell r="A332" t="str">
            <v>5190400</v>
          </cell>
          <cell r="B332" t="str">
            <v>费用-印刷费</v>
          </cell>
          <cell r="C332">
            <v>0</v>
          </cell>
          <cell r="D332">
            <v>18755280.690000001</v>
          </cell>
          <cell r="E332">
            <v>3156227.14</v>
          </cell>
          <cell r="F332">
            <v>15599053.550000001</v>
          </cell>
        </row>
        <row r="333">
          <cell r="A333" t="str">
            <v>5190500</v>
          </cell>
          <cell r="B333" t="str">
            <v>费用-办公费</v>
          </cell>
          <cell r="C333">
            <v>0</v>
          </cell>
          <cell r="D333">
            <v>78964538.390000001</v>
          </cell>
          <cell r="E333">
            <v>10263646.060000001</v>
          </cell>
          <cell r="F333">
            <v>68700892.329999998</v>
          </cell>
        </row>
        <row r="334">
          <cell r="A334" t="str">
            <v>5190600</v>
          </cell>
          <cell r="B334" t="str">
            <v>费用-差旅费</v>
          </cell>
          <cell r="C334">
            <v>0</v>
          </cell>
          <cell r="D334">
            <v>224518371.16</v>
          </cell>
          <cell r="E334">
            <v>23141543.460000001</v>
          </cell>
          <cell r="F334">
            <v>201376827.69999999</v>
          </cell>
        </row>
        <row r="335">
          <cell r="A335" t="str">
            <v>5190701</v>
          </cell>
          <cell r="B335" t="str">
            <v>费用-汽车费用-维修及保养费</v>
          </cell>
          <cell r="C335">
            <v>0</v>
          </cell>
          <cell r="D335">
            <v>3291757.32</v>
          </cell>
          <cell r="E335">
            <v>49915.61</v>
          </cell>
          <cell r="F335">
            <v>3241841.71</v>
          </cell>
        </row>
        <row r="336">
          <cell r="A336" t="str">
            <v>5190702</v>
          </cell>
          <cell r="B336" t="str">
            <v>费用-汽车费用-登记费</v>
          </cell>
          <cell r="C336">
            <v>0</v>
          </cell>
          <cell r="D336">
            <v>143008.92000000001</v>
          </cell>
          <cell r="E336">
            <v>17717</v>
          </cell>
          <cell r="F336">
            <v>125291.92</v>
          </cell>
        </row>
        <row r="337">
          <cell r="A337" t="str">
            <v>5190703</v>
          </cell>
          <cell r="B337" t="str">
            <v>费用-汽车费用-停车及路桥费</v>
          </cell>
          <cell r="C337">
            <v>0</v>
          </cell>
          <cell r="D337">
            <v>1839681.79</v>
          </cell>
          <cell r="E337">
            <v>55</v>
          </cell>
          <cell r="F337">
            <v>1839626.79</v>
          </cell>
        </row>
        <row r="338">
          <cell r="A338" t="str">
            <v>5190704</v>
          </cell>
          <cell r="B338" t="str">
            <v>费用-汽车费用-汽油费</v>
          </cell>
          <cell r="C338">
            <v>0</v>
          </cell>
          <cell r="D338">
            <v>2359802.0299999998</v>
          </cell>
          <cell r="E338">
            <v>131862</v>
          </cell>
          <cell r="F338">
            <v>2227940.0299999998</v>
          </cell>
        </row>
        <row r="339">
          <cell r="A339" t="str">
            <v>5190799</v>
          </cell>
          <cell r="B339" t="str">
            <v>费用-汽车费用-其他</v>
          </cell>
          <cell r="C339">
            <v>0</v>
          </cell>
          <cell r="D339">
            <v>2401147.2200000002</v>
          </cell>
          <cell r="E339">
            <v>1093579.26</v>
          </cell>
          <cell r="F339">
            <v>1307567.96</v>
          </cell>
        </row>
        <row r="340">
          <cell r="A340" t="str">
            <v>5190801</v>
          </cell>
          <cell r="B340" t="str">
            <v>费用-水电气费-水费</v>
          </cell>
          <cell r="C340">
            <v>0</v>
          </cell>
          <cell r="D340">
            <v>3994260.73</v>
          </cell>
          <cell r="E340">
            <v>848535.44</v>
          </cell>
          <cell r="F340">
            <v>3145725.29</v>
          </cell>
        </row>
        <row r="341">
          <cell r="A341" t="str">
            <v>5190802</v>
          </cell>
          <cell r="B341" t="str">
            <v>费用-水电气费-电费</v>
          </cell>
          <cell r="C341">
            <v>0</v>
          </cell>
          <cell r="D341">
            <v>87107524.299999997</v>
          </cell>
          <cell r="E341">
            <v>17640781.93</v>
          </cell>
          <cell r="F341">
            <v>69466742.370000005</v>
          </cell>
        </row>
        <row r="342">
          <cell r="A342" t="str">
            <v>5190803</v>
          </cell>
          <cell r="B342" t="str">
            <v>费用-水电气费-气费</v>
          </cell>
          <cell r="C342">
            <v>0</v>
          </cell>
          <cell r="D342">
            <v>2100439.16</v>
          </cell>
          <cell r="E342">
            <v>336444.55</v>
          </cell>
          <cell r="F342">
            <v>1763994.61</v>
          </cell>
        </row>
        <row r="343">
          <cell r="A343" t="str">
            <v>5190899</v>
          </cell>
          <cell r="B343" t="str">
            <v>费用-水电气费-其他</v>
          </cell>
          <cell r="C343">
            <v>0</v>
          </cell>
          <cell r="D343">
            <v>64078.59</v>
          </cell>
          <cell r="E343">
            <v>0</v>
          </cell>
          <cell r="F343">
            <v>64078.59</v>
          </cell>
        </row>
        <row r="344">
          <cell r="A344" t="str">
            <v>5190901</v>
          </cell>
          <cell r="B344" t="str">
            <v>费用-通讯费-移动费</v>
          </cell>
          <cell r="C344">
            <v>0</v>
          </cell>
          <cell r="D344">
            <v>36626316.950000003</v>
          </cell>
          <cell r="E344">
            <v>7993293.4100000001</v>
          </cell>
          <cell r="F344">
            <v>28633023.539999999</v>
          </cell>
        </row>
        <row r="345">
          <cell r="A345" t="str">
            <v>5190902</v>
          </cell>
          <cell r="B345" t="str">
            <v>费用-通讯费-电讯费</v>
          </cell>
          <cell r="C345">
            <v>0</v>
          </cell>
          <cell r="D345">
            <v>54619281.009999998</v>
          </cell>
          <cell r="E345">
            <v>26076669.289999999</v>
          </cell>
          <cell r="F345">
            <v>28542611.719999999</v>
          </cell>
        </row>
        <row r="346">
          <cell r="A346" t="str">
            <v>5190903</v>
          </cell>
          <cell r="B346" t="str">
            <v>费用-通讯费-网络使用费</v>
          </cell>
          <cell r="C346">
            <v>0</v>
          </cell>
          <cell r="D346">
            <v>45112219.219999999</v>
          </cell>
          <cell r="E346">
            <v>7005491.7400000002</v>
          </cell>
          <cell r="F346">
            <v>38106727.479999997</v>
          </cell>
        </row>
        <row r="347">
          <cell r="A347" t="str">
            <v>5190999</v>
          </cell>
          <cell r="B347" t="str">
            <v>费用-通讯费-其他</v>
          </cell>
          <cell r="C347">
            <v>0</v>
          </cell>
          <cell r="D347">
            <v>490655.2</v>
          </cell>
          <cell r="E347">
            <v>3800</v>
          </cell>
          <cell r="F347">
            <v>486855.2</v>
          </cell>
        </row>
        <row r="348">
          <cell r="A348" t="str">
            <v>5191001</v>
          </cell>
          <cell r="B348" t="str">
            <v>费用-租赁费-办公楼</v>
          </cell>
          <cell r="C348">
            <v>0</v>
          </cell>
          <cell r="D348">
            <v>221704412</v>
          </cell>
          <cell r="E348">
            <v>21339921.879999999</v>
          </cell>
          <cell r="F348">
            <v>200364490.12</v>
          </cell>
        </row>
        <row r="349">
          <cell r="A349" t="str">
            <v>5191002</v>
          </cell>
          <cell r="B349" t="str">
            <v>费用-租赁费-车辆</v>
          </cell>
          <cell r="C349">
            <v>0</v>
          </cell>
          <cell r="D349">
            <v>19069269.640000001</v>
          </cell>
          <cell r="E349">
            <v>107487</v>
          </cell>
          <cell r="F349">
            <v>18961782.640000001</v>
          </cell>
        </row>
        <row r="350">
          <cell r="A350" t="str">
            <v>5191003</v>
          </cell>
          <cell r="B350" t="str">
            <v>费用-租赁费-仓库</v>
          </cell>
          <cell r="C350">
            <v>0</v>
          </cell>
          <cell r="D350">
            <v>45775.1</v>
          </cell>
          <cell r="E350">
            <v>0</v>
          </cell>
          <cell r="F350">
            <v>45775.1</v>
          </cell>
        </row>
        <row r="351">
          <cell r="A351" t="str">
            <v>5191004</v>
          </cell>
          <cell r="B351" t="str">
            <v>费用-租赁费-员工宿舍</v>
          </cell>
          <cell r="C351">
            <v>0</v>
          </cell>
          <cell r="D351">
            <v>20414479.23</v>
          </cell>
          <cell r="E351">
            <v>420181.52</v>
          </cell>
          <cell r="F351">
            <v>19994297.710000001</v>
          </cell>
        </row>
        <row r="352">
          <cell r="A352" t="str">
            <v>5191005</v>
          </cell>
          <cell r="B352" t="str">
            <v>费用-租赁费-设备</v>
          </cell>
          <cell r="C352">
            <v>0</v>
          </cell>
          <cell r="D352">
            <v>88932.76</v>
          </cell>
          <cell r="E352">
            <v>0</v>
          </cell>
          <cell r="F352">
            <v>88932.76</v>
          </cell>
        </row>
        <row r="353">
          <cell r="A353" t="str">
            <v>5191006</v>
          </cell>
          <cell r="B353" t="str">
            <v>费用-租赁费-家具</v>
          </cell>
          <cell r="C353">
            <v>0</v>
          </cell>
          <cell r="D353">
            <v>246770.85</v>
          </cell>
          <cell r="E353">
            <v>0</v>
          </cell>
          <cell r="F353">
            <v>246770.85</v>
          </cell>
        </row>
        <row r="354">
          <cell r="A354" t="str">
            <v>5191099</v>
          </cell>
          <cell r="B354" t="str">
            <v>费用-租赁费-其他</v>
          </cell>
          <cell r="C354">
            <v>0</v>
          </cell>
          <cell r="D354">
            <v>933359.14</v>
          </cell>
          <cell r="E354">
            <v>132</v>
          </cell>
          <cell r="F354">
            <v>933227.14</v>
          </cell>
        </row>
        <row r="355">
          <cell r="A355" t="str">
            <v>5191101</v>
          </cell>
          <cell r="B355" t="str">
            <v>费用-运杂费-空运费</v>
          </cell>
          <cell r="C355">
            <v>0</v>
          </cell>
          <cell r="D355">
            <v>108493294.86</v>
          </cell>
          <cell r="E355">
            <v>9787444.9800000004</v>
          </cell>
          <cell r="F355">
            <v>98705849.879999995</v>
          </cell>
        </row>
        <row r="356">
          <cell r="A356" t="str">
            <v>5191102</v>
          </cell>
          <cell r="B356" t="str">
            <v>费用-运杂费-海运费</v>
          </cell>
          <cell r="C356">
            <v>0</v>
          </cell>
          <cell r="D356">
            <v>11020128.039999999</v>
          </cell>
          <cell r="E356">
            <v>0</v>
          </cell>
          <cell r="F356">
            <v>11020128.039999999</v>
          </cell>
        </row>
        <row r="357">
          <cell r="A357" t="str">
            <v>5191103</v>
          </cell>
          <cell r="B357" t="str">
            <v>费用-运杂费-铁路运费</v>
          </cell>
          <cell r="C357">
            <v>0</v>
          </cell>
          <cell r="D357">
            <v>24484838.800000001</v>
          </cell>
          <cell r="E357">
            <v>716316.08</v>
          </cell>
          <cell r="F357">
            <v>23768522.719999999</v>
          </cell>
        </row>
        <row r="358">
          <cell r="A358" t="str">
            <v>5191104</v>
          </cell>
          <cell r="B358" t="str">
            <v>费用-运杂费-汽车运费</v>
          </cell>
          <cell r="C358">
            <v>0</v>
          </cell>
          <cell r="D358">
            <v>71389502.810000002</v>
          </cell>
          <cell r="E358">
            <v>11183312.220000001</v>
          </cell>
          <cell r="F358">
            <v>60206190.590000004</v>
          </cell>
        </row>
        <row r="359">
          <cell r="A359" t="str">
            <v>5191105</v>
          </cell>
          <cell r="B359" t="str">
            <v>费用-运杂费-邮寄费</v>
          </cell>
          <cell r="C359">
            <v>0</v>
          </cell>
          <cell r="D359">
            <v>11077403.5</v>
          </cell>
          <cell r="E359">
            <v>1048552.05</v>
          </cell>
          <cell r="F359">
            <v>10028851.449999999</v>
          </cell>
        </row>
        <row r="360">
          <cell r="A360" t="str">
            <v>5191199</v>
          </cell>
          <cell r="B360" t="str">
            <v>费用-运杂费-其他</v>
          </cell>
          <cell r="C360">
            <v>0</v>
          </cell>
          <cell r="D360">
            <v>3971108.79</v>
          </cell>
          <cell r="E360">
            <v>605904.32999999996</v>
          </cell>
          <cell r="F360">
            <v>3365204.46</v>
          </cell>
        </row>
        <row r="361">
          <cell r="A361" t="str">
            <v>5191200</v>
          </cell>
          <cell r="B361" t="str">
            <v>费用-劳务费</v>
          </cell>
          <cell r="C361">
            <v>0</v>
          </cell>
          <cell r="D361">
            <v>51951715.770000003</v>
          </cell>
          <cell r="E361">
            <v>8235724.54</v>
          </cell>
          <cell r="F361">
            <v>43715991.229999997</v>
          </cell>
        </row>
        <row r="362">
          <cell r="A362" t="str">
            <v>5191301</v>
          </cell>
          <cell r="B362" t="str">
            <v>费用-培训费-培训员工</v>
          </cell>
          <cell r="C362">
            <v>0</v>
          </cell>
          <cell r="D362">
            <v>4342451.7</v>
          </cell>
          <cell r="E362">
            <v>4342451.7</v>
          </cell>
          <cell r="F362">
            <v>0</v>
          </cell>
        </row>
        <row r="363">
          <cell r="A363" t="str">
            <v>5191302</v>
          </cell>
          <cell r="B363" t="str">
            <v>费用-培训费-培训外部</v>
          </cell>
          <cell r="C363">
            <v>0</v>
          </cell>
          <cell r="D363">
            <v>67087649.469999999</v>
          </cell>
          <cell r="E363">
            <v>7134094.8099999996</v>
          </cell>
          <cell r="F363">
            <v>59953554.659999996</v>
          </cell>
        </row>
        <row r="364">
          <cell r="A364" t="str">
            <v>5191399</v>
          </cell>
          <cell r="B364" t="str">
            <v>费用-培训费-其他</v>
          </cell>
          <cell r="C364">
            <v>0</v>
          </cell>
          <cell r="D364">
            <v>11268.58</v>
          </cell>
          <cell r="E364">
            <v>0</v>
          </cell>
          <cell r="F364">
            <v>11268.58</v>
          </cell>
        </row>
        <row r="365">
          <cell r="A365" t="str">
            <v>5191401</v>
          </cell>
          <cell r="B365" t="str">
            <v>费用-会议费-差旅费</v>
          </cell>
          <cell r="C365">
            <v>0</v>
          </cell>
          <cell r="D365">
            <v>2875892.9</v>
          </cell>
          <cell r="E365">
            <v>143293.01999999999</v>
          </cell>
          <cell r="F365">
            <v>2732599.88</v>
          </cell>
        </row>
        <row r="366">
          <cell r="A366" t="str">
            <v>5191402</v>
          </cell>
          <cell r="B366" t="str">
            <v>费用-会议费-会务费</v>
          </cell>
          <cell r="C366">
            <v>0</v>
          </cell>
          <cell r="D366">
            <v>77950778.560000002</v>
          </cell>
          <cell r="E366">
            <v>11195806.93</v>
          </cell>
          <cell r="F366">
            <v>66754971.630000003</v>
          </cell>
        </row>
        <row r="367">
          <cell r="A367" t="str">
            <v>5191499</v>
          </cell>
          <cell r="B367" t="str">
            <v>费用-会议费-其他</v>
          </cell>
          <cell r="C367">
            <v>0</v>
          </cell>
          <cell r="D367">
            <v>204369.52</v>
          </cell>
          <cell r="E367">
            <v>0</v>
          </cell>
          <cell r="F367">
            <v>204369.52</v>
          </cell>
        </row>
        <row r="368">
          <cell r="A368" t="str">
            <v>5191501</v>
          </cell>
          <cell r="B368" t="str">
            <v>费用-修理费-设备及房屋</v>
          </cell>
          <cell r="C368">
            <v>0</v>
          </cell>
          <cell r="D368">
            <v>51847199.850000001</v>
          </cell>
          <cell r="E368">
            <v>13441149.619999999</v>
          </cell>
          <cell r="F368">
            <v>38406050.229999997</v>
          </cell>
        </row>
        <row r="369">
          <cell r="A369" t="str">
            <v>5191502</v>
          </cell>
          <cell r="B369" t="str">
            <v>费用-修理费-存货维修费</v>
          </cell>
          <cell r="C369">
            <v>0</v>
          </cell>
          <cell r="D369">
            <v>9652156.1699999999</v>
          </cell>
          <cell r="E369">
            <v>9431254.7100000009</v>
          </cell>
          <cell r="F369">
            <v>220901.46</v>
          </cell>
        </row>
        <row r="370">
          <cell r="A370" t="str">
            <v>5191599</v>
          </cell>
          <cell r="B370" t="str">
            <v>费用-修理费-其他</v>
          </cell>
          <cell r="C370">
            <v>0</v>
          </cell>
          <cell r="D370">
            <v>958866.47</v>
          </cell>
          <cell r="E370">
            <v>0</v>
          </cell>
          <cell r="F370">
            <v>958866.47</v>
          </cell>
        </row>
        <row r="371">
          <cell r="A371" t="str">
            <v>5191600</v>
          </cell>
          <cell r="B371" t="str">
            <v>费用-交际应酬费</v>
          </cell>
          <cell r="C371">
            <v>0</v>
          </cell>
          <cell r="D371">
            <v>93858098.120000005</v>
          </cell>
          <cell r="E371">
            <v>10523503.66</v>
          </cell>
          <cell r="F371">
            <v>83334594.459999993</v>
          </cell>
        </row>
        <row r="372">
          <cell r="A372" t="str">
            <v>5191700</v>
          </cell>
          <cell r="B372" t="str">
            <v>费用-咨询费</v>
          </cell>
          <cell r="C372">
            <v>0</v>
          </cell>
          <cell r="D372">
            <v>274903490.62</v>
          </cell>
          <cell r="E372">
            <v>43226196.899999999</v>
          </cell>
          <cell r="F372">
            <v>231677293.72</v>
          </cell>
        </row>
        <row r="373">
          <cell r="A373" t="str">
            <v>5191800</v>
          </cell>
          <cell r="B373" t="str">
            <v>费用-劳动保护费</v>
          </cell>
          <cell r="C373">
            <v>0</v>
          </cell>
          <cell r="D373">
            <v>2481130.04</v>
          </cell>
          <cell r="E373">
            <v>201879.07</v>
          </cell>
          <cell r="F373">
            <v>2279250.9700000002</v>
          </cell>
        </row>
        <row r="374">
          <cell r="A374" t="str">
            <v>5191901</v>
          </cell>
          <cell r="B374" t="str">
            <v>费用-保险费-财产</v>
          </cell>
          <cell r="C374">
            <v>0</v>
          </cell>
          <cell r="D374">
            <v>18962096.390000001</v>
          </cell>
          <cell r="E374">
            <v>6750061.04</v>
          </cell>
          <cell r="F374">
            <v>12212035.35</v>
          </cell>
        </row>
        <row r="375">
          <cell r="A375" t="str">
            <v>5191902</v>
          </cell>
          <cell r="B375" t="str">
            <v>费用-保险费-人寿</v>
          </cell>
          <cell r="C375">
            <v>0</v>
          </cell>
          <cell r="D375">
            <v>69549448.239999995</v>
          </cell>
          <cell r="E375">
            <v>206694.33</v>
          </cell>
          <cell r="F375">
            <v>69342753.909999996</v>
          </cell>
        </row>
        <row r="376">
          <cell r="A376" t="str">
            <v>5191999</v>
          </cell>
          <cell r="B376" t="str">
            <v>费用-保险费-其他</v>
          </cell>
          <cell r="C376">
            <v>0</v>
          </cell>
          <cell r="D376">
            <v>375048.88</v>
          </cell>
          <cell r="E376">
            <v>293121</v>
          </cell>
          <cell r="F376">
            <v>81927.88</v>
          </cell>
        </row>
        <row r="377">
          <cell r="A377" t="str">
            <v>5192000</v>
          </cell>
          <cell r="B377" t="str">
            <v>费用-加工费</v>
          </cell>
          <cell r="C377">
            <v>0</v>
          </cell>
          <cell r="D377">
            <v>518950198.54000002</v>
          </cell>
          <cell r="E377">
            <v>21150811.469999999</v>
          </cell>
          <cell r="F377">
            <v>497799387.06999999</v>
          </cell>
        </row>
        <row r="378">
          <cell r="A378" t="str">
            <v>5192100</v>
          </cell>
          <cell r="B378" t="str">
            <v>费用-合理化费用</v>
          </cell>
          <cell r="C378">
            <v>0</v>
          </cell>
          <cell r="D378">
            <v>2221912.5</v>
          </cell>
          <cell r="E378">
            <v>289741</v>
          </cell>
          <cell r="F378">
            <v>1932171.5</v>
          </cell>
        </row>
        <row r="379">
          <cell r="A379" t="str">
            <v>5192200</v>
          </cell>
          <cell r="B379" t="str">
            <v>费用-物料消耗</v>
          </cell>
          <cell r="C379">
            <v>0</v>
          </cell>
          <cell r="D379">
            <v>825298247.01999998</v>
          </cell>
          <cell r="E379">
            <v>425397340.08999997</v>
          </cell>
          <cell r="F379">
            <v>399900906.93000001</v>
          </cell>
        </row>
        <row r="380">
          <cell r="A380" t="str">
            <v>5192300</v>
          </cell>
          <cell r="B380" t="str">
            <v>费用-技术使用费</v>
          </cell>
          <cell r="C380">
            <v>0</v>
          </cell>
          <cell r="D380">
            <v>3323432.11</v>
          </cell>
          <cell r="E380">
            <v>0</v>
          </cell>
          <cell r="F380">
            <v>3323432.11</v>
          </cell>
        </row>
        <row r="381">
          <cell r="A381" t="str">
            <v>5192400</v>
          </cell>
          <cell r="B381" t="str">
            <v>费用-试验测试费</v>
          </cell>
          <cell r="C381">
            <v>0</v>
          </cell>
          <cell r="D381">
            <v>22565669.440000001</v>
          </cell>
          <cell r="E381">
            <v>756986.31</v>
          </cell>
          <cell r="F381">
            <v>21808683.129999999</v>
          </cell>
        </row>
        <row r="382">
          <cell r="A382" t="str">
            <v>5192501</v>
          </cell>
          <cell r="B382" t="str">
            <v>费用-合作费-业务合作</v>
          </cell>
          <cell r="C382">
            <v>0</v>
          </cell>
          <cell r="D382">
            <v>241231462.34999999</v>
          </cell>
          <cell r="E382">
            <v>20328704.559999999</v>
          </cell>
          <cell r="F382">
            <v>220902757.78999999</v>
          </cell>
        </row>
        <row r="383">
          <cell r="A383" t="str">
            <v>5192502</v>
          </cell>
          <cell r="B383" t="str">
            <v>费用-合作费-工程安装</v>
          </cell>
          <cell r="C383">
            <v>0</v>
          </cell>
          <cell r="D383">
            <v>119966138.31</v>
          </cell>
          <cell r="E383">
            <v>29428082.379999999</v>
          </cell>
          <cell r="F383">
            <v>90538055.930000007</v>
          </cell>
        </row>
        <row r="384">
          <cell r="A384" t="str">
            <v>5192503</v>
          </cell>
          <cell r="B384" t="str">
            <v>费用-合作费-工程勘测</v>
          </cell>
          <cell r="C384">
            <v>0</v>
          </cell>
          <cell r="D384">
            <v>1506948</v>
          </cell>
          <cell r="E384">
            <v>0</v>
          </cell>
          <cell r="F384">
            <v>1506948</v>
          </cell>
        </row>
        <row r="385">
          <cell r="A385" t="str">
            <v>5192504</v>
          </cell>
          <cell r="B385" t="str">
            <v>费用-合作费-用户培训</v>
          </cell>
          <cell r="C385">
            <v>0</v>
          </cell>
          <cell r="D385">
            <v>133780</v>
          </cell>
          <cell r="E385">
            <v>0</v>
          </cell>
          <cell r="F385">
            <v>133780</v>
          </cell>
        </row>
        <row r="386">
          <cell r="A386" t="str">
            <v>5192505</v>
          </cell>
          <cell r="B386" t="str">
            <v>费用-合作费-维护合作</v>
          </cell>
          <cell r="C386">
            <v>0</v>
          </cell>
          <cell r="D386">
            <v>3804181.39</v>
          </cell>
          <cell r="E386">
            <v>741200</v>
          </cell>
          <cell r="F386">
            <v>3062981.39</v>
          </cell>
        </row>
        <row r="387">
          <cell r="A387" t="str">
            <v>5192599</v>
          </cell>
          <cell r="B387" t="str">
            <v>费用-合作费-其他</v>
          </cell>
          <cell r="C387">
            <v>0</v>
          </cell>
          <cell r="D387">
            <v>2296569.3199999998</v>
          </cell>
          <cell r="E387">
            <v>105096817.70999999</v>
          </cell>
          <cell r="F387">
            <v>-102800248.39</v>
          </cell>
        </row>
        <row r="388">
          <cell r="A388" t="str">
            <v>5192600</v>
          </cell>
          <cell r="B388" t="str">
            <v>费用-资料软件费</v>
          </cell>
          <cell r="C388">
            <v>0</v>
          </cell>
          <cell r="D388">
            <v>34191908.700000003</v>
          </cell>
          <cell r="E388">
            <v>3124438.98</v>
          </cell>
          <cell r="F388">
            <v>31067469.719999999</v>
          </cell>
        </row>
        <row r="389">
          <cell r="A389" t="str">
            <v>5192700</v>
          </cell>
          <cell r="B389" t="str">
            <v>费用-投标费</v>
          </cell>
          <cell r="C389">
            <v>0</v>
          </cell>
          <cell r="D389">
            <v>4038233.84</v>
          </cell>
          <cell r="E389">
            <v>384340</v>
          </cell>
          <cell r="F389">
            <v>3653893.84</v>
          </cell>
        </row>
        <row r="390">
          <cell r="A390" t="str">
            <v>5192800</v>
          </cell>
          <cell r="B390" t="str">
            <v>费用-代理费</v>
          </cell>
          <cell r="C390">
            <v>0</v>
          </cell>
          <cell r="D390">
            <v>59539466.840000004</v>
          </cell>
          <cell r="E390">
            <v>1742811.23</v>
          </cell>
          <cell r="F390">
            <v>57796655.609999999</v>
          </cell>
        </row>
        <row r="391">
          <cell r="A391" t="str">
            <v>5192900</v>
          </cell>
          <cell r="B391" t="str">
            <v>费用-审计评估费</v>
          </cell>
          <cell r="C391">
            <v>0</v>
          </cell>
          <cell r="D391">
            <v>8969236.4499999993</v>
          </cell>
          <cell r="E391">
            <v>716990</v>
          </cell>
          <cell r="F391">
            <v>8252246.4500000002</v>
          </cell>
        </row>
        <row r="392">
          <cell r="A392" t="str">
            <v>5193001</v>
          </cell>
          <cell r="B392" t="str">
            <v>费用-税金-印花税</v>
          </cell>
          <cell r="C392">
            <v>0</v>
          </cell>
          <cell r="D392">
            <v>15779215.35</v>
          </cell>
          <cell r="E392">
            <v>2718944.37</v>
          </cell>
          <cell r="F392">
            <v>13060270.98</v>
          </cell>
        </row>
        <row r="393">
          <cell r="A393" t="str">
            <v>5193002</v>
          </cell>
          <cell r="B393" t="str">
            <v>费用-税金-房产税</v>
          </cell>
          <cell r="C393">
            <v>0</v>
          </cell>
          <cell r="D393">
            <v>9113184.4100000001</v>
          </cell>
          <cell r="E393">
            <v>1103951.1100000001</v>
          </cell>
          <cell r="F393">
            <v>8009233.2999999998</v>
          </cell>
        </row>
        <row r="394">
          <cell r="A394" t="str">
            <v>5193003</v>
          </cell>
          <cell r="B394" t="str">
            <v>费用-税金-车船使用税</v>
          </cell>
          <cell r="C394">
            <v>0</v>
          </cell>
          <cell r="D394">
            <v>24422</v>
          </cell>
          <cell r="E394">
            <v>9430</v>
          </cell>
          <cell r="F394">
            <v>14992</v>
          </cell>
        </row>
        <row r="395">
          <cell r="A395" t="str">
            <v>5193004</v>
          </cell>
          <cell r="B395" t="str">
            <v>费用-税金-土地使用税</v>
          </cell>
          <cell r="C395">
            <v>0</v>
          </cell>
          <cell r="D395">
            <v>568131.68999999994</v>
          </cell>
          <cell r="E395">
            <v>11596.73</v>
          </cell>
          <cell r="F395">
            <v>556534.96</v>
          </cell>
        </row>
        <row r="396">
          <cell r="A396" t="str">
            <v>5193006</v>
          </cell>
          <cell r="B396" t="str">
            <v>费用-税金-关税</v>
          </cell>
          <cell r="C396">
            <v>0</v>
          </cell>
          <cell r="D396">
            <v>34305.019999999997</v>
          </cell>
          <cell r="E396">
            <v>0</v>
          </cell>
          <cell r="F396">
            <v>34305.019999999997</v>
          </cell>
        </row>
        <row r="397">
          <cell r="A397" t="str">
            <v>5193099</v>
          </cell>
          <cell r="B397" t="str">
            <v>费用-税金-其他税费</v>
          </cell>
          <cell r="C397">
            <v>0</v>
          </cell>
          <cell r="D397">
            <v>293250.48</v>
          </cell>
          <cell r="E397">
            <v>0</v>
          </cell>
          <cell r="F397">
            <v>293250.48</v>
          </cell>
        </row>
        <row r="398">
          <cell r="A398" t="str">
            <v>5193101</v>
          </cell>
          <cell r="B398" t="str">
            <v>费用-坏帐损失-计提</v>
          </cell>
          <cell r="C398">
            <v>0</v>
          </cell>
          <cell r="D398">
            <v>304884441.85000002</v>
          </cell>
          <cell r="E398">
            <v>124167258.98</v>
          </cell>
          <cell r="F398">
            <v>180717182.87</v>
          </cell>
        </row>
        <row r="399">
          <cell r="A399" t="str">
            <v>5193102</v>
          </cell>
          <cell r="B399" t="str">
            <v>费用-坏帐损失-实际发生</v>
          </cell>
          <cell r="C399">
            <v>0</v>
          </cell>
          <cell r="D399">
            <v>8016409.3399999999</v>
          </cell>
          <cell r="E399">
            <v>243000</v>
          </cell>
          <cell r="F399">
            <v>7773409.3399999999</v>
          </cell>
        </row>
        <row r="400">
          <cell r="A400" t="str">
            <v>5193200</v>
          </cell>
          <cell r="B400" t="str">
            <v>费用-流动资产损益</v>
          </cell>
          <cell r="C400">
            <v>0</v>
          </cell>
          <cell r="D400">
            <v>648909.73</v>
          </cell>
          <cell r="E400">
            <v>0</v>
          </cell>
          <cell r="F400">
            <v>648909.73</v>
          </cell>
        </row>
        <row r="401">
          <cell r="A401" t="str">
            <v>5193300</v>
          </cell>
          <cell r="B401" t="str">
            <v>费用-存货跌价准备</v>
          </cell>
          <cell r="C401">
            <v>0</v>
          </cell>
          <cell r="D401">
            <v>239127914.22</v>
          </cell>
          <cell r="E401">
            <v>341389052.77999997</v>
          </cell>
          <cell r="F401">
            <v>-102261138.56</v>
          </cell>
        </row>
        <row r="402">
          <cell r="A402" t="str">
            <v>5193401</v>
          </cell>
          <cell r="B402" t="str">
            <v>费用-展览费-展台费用</v>
          </cell>
          <cell r="C402">
            <v>0</v>
          </cell>
          <cell r="D402">
            <v>14159130.32</v>
          </cell>
          <cell r="E402">
            <v>972341.42</v>
          </cell>
          <cell r="F402">
            <v>13186788.9</v>
          </cell>
        </row>
        <row r="403">
          <cell r="A403" t="str">
            <v>5193402</v>
          </cell>
          <cell r="B403" t="str">
            <v>费用-展览费-会务费</v>
          </cell>
          <cell r="C403">
            <v>0</v>
          </cell>
          <cell r="D403">
            <v>1532846.76</v>
          </cell>
          <cell r="E403">
            <v>134027.79999999999</v>
          </cell>
          <cell r="F403">
            <v>1398818.96</v>
          </cell>
        </row>
        <row r="404">
          <cell r="A404" t="str">
            <v>5193499</v>
          </cell>
          <cell r="B404" t="str">
            <v>费用-展览费-其他</v>
          </cell>
          <cell r="C404">
            <v>0</v>
          </cell>
          <cell r="D404">
            <v>276024.59999999998</v>
          </cell>
          <cell r="E404">
            <v>0</v>
          </cell>
          <cell r="F404">
            <v>276024.59999999998</v>
          </cell>
        </row>
        <row r="405">
          <cell r="A405" t="str">
            <v>5193501</v>
          </cell>
          <cell r="B405" t="str">
            <v>费用-知识产权费-诉讼费</v>
          </cell>
          <cell r="C405">
            <v>0</v>
          </cell>
          <cell r="D405">
            <v>23525</v>
          </cell>
          <cell r="E405">
            <v>0</v>
          </cell>
          <cell r="F405">
            <v>23525</v>
          </cell>
        </row>
        <row r="406">
          <cell r="A406" t="str">
            <v>5193502</v>
          </cell>
          <cell r="B406" t="str">
            <v>费用-知识产权费-申请费</v>
          </cell>
          <cell r="C406">
            <v>0</v>
          </cell>
          <cell r="D406">
            <v>13551371.66</v>
          </cell>
          <cell r="E406">
            <v>3600981</v>
          </cell>
          <cell r="F406">
            <v>9950390.6600000001</v>
          </cell>
        </row>
        <row r="407">
          <cell r="A407" t="str">
            <v>5193599</v>
          </cell>
          <cell r="B407" t="str">
            <v>费用-知识产权费-其他</v>
          </cell>
          <cell r="C407">
            <v>0</v>
          </cell>
          <cell r="D407">
            <v>94000</v>
          </cell>
          <cell r="E407">
            <v>0</v>
          </cell>
          <cell r="F407">
            <v>94000</v>
          </cell>
        </row>
        <row r="408">
          <cell r="A408" t="str">
            <v>5193600</v>
          </cell>
          <cell r="B408" t="str">
            <v>费用-广告费</v>
          </cell>
          <cell r="C408">
            <v>0</v>
          </cell>
          <cell r="D408">
            <v>57798308.43</v>
          </cell>
          <cell r="E408">
            <v>354250</v>
          </cell>
          <cell r="F408">
            <v>57444058.43</v>
          </cell>
        </row>
        <row r="409">
          <cell r="A409" t="str">
            <v>5193701</v>
          </cell>
          <cell r="B409" t="str">
            <v>费用-招聘费-一般招聘费</v>
          </cell>
          <cell r="C409">
            <v>0</v>
          </cell>
          <cell r="D409">
            <v>814484.29</v>
          </cell>
          <cell r="E409">
            <v>4124.7</v>
          </cell>
          <cell r="F409">
            <v>810359.59</v>
          </cell>
        </row>
        <row r="410">
          <cell r="A410" t="str">
            <v>5193702</v>
          </cell>
          <cell r="B410" t="str">
            <v>费用-招聘费-培养费</v>
          </cell>
          <cell r="C410">
            <v>0</v>
          </cell>
          <cell r="D410">
            <v>1005000</v>
          </cell>
          <cell r="E410">
            <v>0</v>
          </cell>
          <cell r="F410">
            <v>1005000</v>
          </cell>
        </row>
        <row r="411">
          <cell r="A411" t="str">
            <v>5193900</v>
          </cell>
          <cell r="B411" t="str">
            <v>费用-物业费</v>
          </cell>
          <cell r="C411">
            <v>0</v>
          </cell>
          <cell r="D411">
            <v>50431102.950000003</v>
          </cell>
          <cell r="E411">
            <v>3996321.61</v>
          </cell>
          <cell r="F411">
            <v>46434781.340000004</v>
          </cell>
        </row>
        <row r="412">
          <cell r="A412" t="str">
            <v>5199801</v>
          </cell>
          <cell r="B412" t="str">
            <v>费用-结转-采购费用吸收</v>
          </cell>
          <cell r="C412">
            <v>0</v>
          </cell>
          <cell r="D412">
            <v>-15822016.640000001</v>
          </cell>
          <cell r="E412">
            <v>117900745.59999999</v>
          </cell>
          <cell r="F412">
            <v>-133722762.23999999</v>
          </cell>
        </row>
        <row r="413">
          <cell r="A413" t="str">
            <v>5199802</v>
          </cell>
          <cell r="B413" t="str">
            <v>费用-结转-资源费用吸收</v>
          </cell>
          <cell r="C413">
            <v>0</v>
          </cell>
          <cell r="D413">
            <v>-24022937.91</v>
          </cell>
          <cell r="E413">
            <v>245962987.12</v>
          </cell>
          <cell r="F413">
            <v>-269985925.02999997</v>
          </cell>
        </row>
        <row r="414">
          <cell r="A414" t="str">
            <v>5199899</v>
          </cell>
          <cell r="B414" t="str">
            <v>费用-结转-综合结转</v>
          </cell>
          <cell r="C414">
            <v>0</v>
          </cell>
          <cell r="D414">
            <v>-24336944.280000001</v>
          </cell>
          <cell r="E414">
            <v>633768506</v>
          </cell>
          <cell r="F414">
            <v>-658105450.27999997</v>
          </cell>
        </row>
        <row r="415">
          <cell r="A415" t="str">
            <v>5199900</v>
          </cell>
          <cell r="B415" t="str">
            <v>费用-其他</v>
          </cell>
          <cell r="C415">
            <v>0</v>
          </cell>
          <cell r="D415">
            <v>86683210.849999994</v>
          </cell>
          <cell r="E415">
            <v>95023868.430000007</v>
          </cell>
          <cell r="F415">
            <v>-8340657.5800000001</v>
          </cell>
        </row>
        <row r="416">
          <cell r="A416" t="str">
            <v>5200100</v>
          </cell>
          <cell r="B416" t="str">
            <v>研发费用-员工费用-工资及附加</v>
          </cell>
          <cell r="C416">
            <v>0</v>
          </cell>
          <cell r="D416">
            <v>-123781122.53</v>
          </cell>
          <cell r="E416">
            <v>-123781122.53</v>
          </cell>
          <cell r="F416">
            <v>0</v>
          </cell>
        </row>
        <row r="417">
          <cell r="A417" t="str">
            <v>5200200</v>
          </cell>
          <cell r="B417" t="str">
            <v>研发费用-折旧</v>
          </cell>
          <cell r="C417">
            <v>0</v>
          </cell>
          <cell r="D417">
            <v>-28418535.640000001</v>
          </cell>
          <cell r="E417">
            <v>-28418535.640000001</v>
          </cell>
          <cell r="F417">
            <v>0</v>
          </cell>
        </row>
        <row r="418">
          <cell r="A418" t="str">
            <v>5200300</v>
          </cell>
          <cell r="B418" t="str">
            <v>研发费用-低值易耗品</v>
          </cell>
          <cell r="C418">
            <v>0</v>
          </cell>
          <cell r="D418">
            <v>-1616959.67</v>
          </cell>
          <cell r="E418">
            <v>-1616959.67</v>
          </cell>
          <cell r="F418">
            <v>0</v>
          </cell>
        </row>
        <row r="419">
          <cell r="A419" t="str">
            <v>5200400</v>
          </cell>
          <cell r="B419" t="str">
            <v>研发费用-印刷费</v>
          </cell>
          <cell r="C419">
            <v>0</v>
          </cell>
          <cell r="D419">
            <v>-18855.96</v>
          </cell>
          <cell r="E419">
            <v>-18855.96</v>
          </cell>
          <cell r="F419">
            <v>0</v>
          </cell>
        </row>
        <row r="420">
          <cell r="A420" t="str">
            <v>5200500</v>
          </cell>
          <cell r="B420" t="str">
            <v>研发费用-办公费</v>
          </cell>
          <cell r="C420">
            <v>0</v>
          </cell>
          <cell r="D420">
            <v>-147454.16</v>
          </cell>
          <cell r="E420">
            <v>-147454.16</v>
          </cell>
          <cell r="F420">
            <v>0</v>
          </cell>
        </row>
        <row r="421">
          <cell r="A421" t="str">
            <v>5200600</v>
          </cell>
          <cell r="B421" t="str">
            <v>研发费用-差旅费</v>
          </cell>
          <cell r="C421">
            <v>0</v>
          </cell>
          <cell r="D421">
            <v>-4667506.88</v>
          </cell>
          <cell r="E421">
            <v>-4667506.88</v>
          </cell>
          <cell r="F421">
            <v>0</v>
          </cell>
        </row>
        <row r="422">
          <cell r="A422" t="str">
            <v>5200700</v>
          </cell>
          <cell r="B422" t="str">
            <v>研发费用-汽车费用</v>
          </cell>
          <cell r="C422">
            <v>0</v>
          </cell>
          <cell r="D422">
            <v>-17525.560000000001</v>
          </cell>
          <cell r="E422">
            <v>-17525.560000000001</v>
          </cell>
          <cell r="F422">
            <v>0</v>
          </cell>
        </row>
        <row r="423">
          <cell r="A423" t="str">
            <v>5200800</v>
          </cell>
          <cell r="B423" t="str">
            <v>研发费用-水电气费</v>
          </cell>
          <cell r="C423">
            <v>0</v>
          </cell>
          <cell r="D423">
            <v>-2235016.48</v>
          </cell>
          <cell r="E423">
            <v>-2235016.48</v>
          </cell>
          <cell r="F423">
            <v>0</v>
          </cell>
        </row>
        <row r="424">
          <cell r="A424" t="str">
            <v>5200900</v>
          </cell>
          <cell r="B424" t="str">
            <v>研发费用-通讯费-移动费</v>
          </cell>
          <cell r="C424">
            <v>0</v>
          </cell>
          <cell r="D424">
            <v>-298513.03000000003</v>
          </cell>
          <cell r="E424">
            <v>-298513.03000000003</v>
          </cell>
          <cell r="F424">
            <v>0</v>
          </cell>
        </row>
        <row r="425">
          <cell r="A425" t="str">
            <v>5200901</v>
          </cell>
          <cell r="B425" t="str">
            <v>研发费用-通讯费-电讯费</v>
          </cell>
          <cell r="C425">
            <v>0</v>
          </cell>
          <cell r="D425">
            <v>1084797.8799999999</v>
          </cell>
          <cell r="E425">
            <v>1084797.8799999999</v>
          </cell>
          <cell r="F425">
            <v>0</v>
          </cell>
        </row>
        <row r="426">
          <cell r="A426" t="str">
            <v>5201000</v>
          </cell>
          <cell r="B426" t="str">
            <v>研发费用-租赁费</v>
          </cell>
          <cell r="C426">
            <v>0</v>
          </cell>
          <cell r="D426">
            <v>-10997584.6</v>
          </cell>
          <cell r="E426">
            <v>-10997584.6</v>
          </cell>
          <cell r="F426">
            <v>0</v>
          </cell>
        </row>
        <row r="427">
          <cell r="A427" t="str">
            <v>5201100</v>
          </cell>
          <cell r="B427" t="str">
            <v>研发费用-运杂费</v>
          </cell>
          <cell r="C427">
            <v>0</v>
          </cell>
          <cell r="D427">
            <v>-146203.69</v>
          </cell>
          <cell r="E427">
            <v>-146203.69</v>
          </cell>
          <cell r="F427">
            <v>0</v>
          </cell>
        </row>
        <row r="428">
          <cell r="A428" t="str">
            <v>5201200</v>
          </cell>
          <cell r="B428" t="str">
            <v>研发费用-劳务费</v>
          </cell>
          <cell r="C428">
            <v>0</v>
          </cell>
          <cell r="D428">
            <v>-1510472.48</v>
          </cell>
          <cell r="E428">
            <v>-1510472.48</v>
          </cell>
          <cell r="F428">
            <v>0</v>
          </cell>
        </row>
        <row r="429">
          <cell r="A429" t="str">
            <v>5201300</v>
          </cell>
          <cell r="B429" t="str">
            <v>研发费用-培训费</v>
          </cell>
          <cell r="C429">
            <v>0</v>
          </cell>
          <cell r="D429">
            <v>-59632.99</v>
          </cell>
          <cell r="E429">
            <v>-59632.99</v>
          </cell>
          <cell r="F429">
            <v>0</v>
          </cell>
        </row>
        <row r="430">
          <cell r="A430" t="str">
            <v>5201400</v>
          </cell>
          <cell r="B430" t="str">
            <v>研发费用-会议费</v>
          </cell>
          <cell r="C430">
            <v>0</v>
          </cell>
          <cell r="D430">
            <v>-171562.81</v>
          </cell>
          <cell r="E430">
            <v>-171562.81</v>
          </cell>
          <cell r="F430">
            <v>0</v>
          </cell>
        </row>
        <row r="431">
          <cell r="A431" t="str">
            <v>5201500</v>
          </cell>
          <cell r="B431" t="str">
            <v>研发费用-修理费</v>
          </cell>
          <cell r="C431">
            <v>0</v>
          </cell>
          <cell r="D431">
            <v>-2981059.15</v>
          </cell>
          <cell r="E431">
            <v>-2981059.15</v>
          </cell>
          <cell r="F431">
            <v>0</v>
          </cell>
        </row>
        <row r="432">
          <cell r="A432" t="str">
            <v>5201600</v>
          </cell>
          <cell r="B432" t="str">
            <v>研发费用-交际应酬费</v>
          </cell>
          <cell r="C432">
            <v>0</v>
          </cell>
          <cell r="D432">
            <v>-149754.76999999999</v>
          </cell>
          <cell r="E432">
            <v>-149754.76999999999</v>
          </cell>
          <cell r="F432">
            <v>0</v>
          </cell>
        </row>
        <row r="433">
          <cell r="A433" t="str">
            <v>5201700</v>
          </cell>
          <cell r="B433" t="str">
            <v>研发费用-咨询费</v>
          </cell>
          <cell r="C433">
            <v>0</v>
          </cell>
          <cell r="D433">
            <v>-20000</v>
          </cell>
          <cell r="E433">
            <v>-20000</v>
          </cell>
          <cell r="F433">
            <v>0</v>
          </cell>
        </row>
        <row r="434">
          <cell r="A434" t="str">
            <v>5201800</v>
          </cell>
          <cell r="B434" t="str">
            <v>研发费用-劳动保护费</v>
          </cell>
          <cell r="C434">
            <v>0</v>
          </cell>
          <cell r="D434">
            <v>-33629.58</v>
          </cell>
          <cell r="E434">
            <v>-33629.58</v>
          </cell>
          <cell r="F434">
            <v>0</v>
          </cell>
        </row>
        <row r="435">
          <cell r="A435" t="str">
            <v>5201900</v>
          </cell>
          <cell r="B435" t="str">
            <v>研发费用-保险费</v>
          </cell>
          <cell r="C435">
            <v>0</v>
          </cell>
          <cell r="D435">
            <v>-3835839.59</v>
          </cell>
          <cell r="E435">
            <v>-3835839.59</v>
          </cell>
          <cell r="F435">
            <v>0</v>
          </cell>
        </row>
        <row r="436">
          <cell r="A436" t="str">
            <v>5202000</v>
          </cell>
          <cell r="B436" t="str">
            <v>研发费用-加工费</v>
          </cell>
          <cell r="C436">
            <v>0</v>
          </cell>
          <cell r="D436">
            <v>-2400417</v>
          </cell>
          <cell r="E436">
            <v>-2400417</v>
          </cell>
          <cell r="F436">
            <v>0</v>
          </cell>
        </row>
        <row r="437">
          <cell r="A437" t="str">
            <v>5202100</v>
          </cell>
          <cell r="B437" t="str">
            <v>研发费用-合理化费用</v>
          </cell>
          <cell r="C437">
            <v>0</v>
          </cell>
          <cell r="D437">
            <v>-207651</v>
          </cell>
          <cell r="E437">
            <v>-207651</v>
          </cell>
          <cell r="F437">
            <v>0</v>
          </cell>
        </row>
        <row r="438">
          <cell r="A438" t="str">
            <v>5205101</v>
          </cell>
          <cell r="B438" t="str">
            <v>研发费用-物料消耗-研发用料</v>
          </cell>
          <cell r="C438">
            <v>0</v>
          </cell>
          <cell r="D438">
            <v>3110584.05</v>
          </cell>
          <cell r="E438">
            <v>3110584.05</v>
          </cell>
          <cell r="F438">
            <v>0</v>
          </cell>
        </row>
        <row r="439">
          <cell r="A439" t="str">
            <v>5205104</v>
          </cell>
          <cell r="B439" t="str">
            <v>研发费用-物料消耗-装备用料</v>
          </cell>
          <cell r="C439">
            <v>0</v>
          </cell>
          <cell r="D439">
            <v>-185173.73</v>
          </cell>
          <cell r="E439">
            <v>-185173.73</v>
          </cell>
          <cell r="F439">
            <v>0</v>
          </cell>
        </row>
        <row r="440">
          <cell r="A440" t="str">
            <v>5205106</v>
          </cell>
          <cell r="B440" t="str">
            <v>研发费用-物料消耗-开发用料</v>
          </cell>
          <cell r="C440">
            <v>0</v>
          </cell>
          <cell r="D440">
            <v>-6537476.6200000001</v>
          </cell>
          <cell r="E440">
            <v>-6537476.6200000001</v>
          </cell>
          <cell r="F440">
            <v>0</v>
          </cell>
        </row>
        <row r="441">
          <cell r="A441" t="str">
            <v>5205107</v>
          </cell>
          <cell r="B441" t="str">
            <v>研发费用-物料消耗-试制验证用料</v>
          </cell>
          <cell r="C441">
            <v>0</v>
          </cell>
          <cell r="D441">
            <v>454826.54</v>
          </cell>
          <cell r="E441">
            <v>454826.54</v>
          </cell>
          <cell r="F441">
            <v>0</v>
          </cell>
        </row>
        <row r="442">
          <cell r="A442" t="str">
            <v>5205300</v>
          </cell>
          <cell r="B442" t="str">
            <v>研发费用-试验测试费</v>
          </cell>
          <cell r="C442">
            <v>0</v>
          </cell>
          <cell r="D442">
            <v>-237597.98</v>
          </cell>
          <cell r="E442">
            <v>-237597.98</v>
          </cell>
          <cell r="F442">
            <v>0</v>
          </cell>
        </row>
        <row r="443">
          <cell r="A443" t="str">
            <v>5205400</v>
          </cell>
          <cell r="B443" t="str">
            <v>研发费用-合作费</v>
          </cell>
          <cell r="C443">
            <v>0</v>
          </cell>
          <cell r="D443">
            <v>-14763873.890000001</v>
          </cell>
          <cell r="E443">
            <v>-14763873.890000001</v>
          </cell>
          <cell r="F443">
            <v>0</v>
          </cell>
        </row>
        <row r="444">
          <cell r="A444" t="str">
            <v>5205600</v>
          </cell>
          <cell r="B444" t="str">
            <v>研发费用-无形资产摊销</v>
          </cell>
          <cell r="C444">
            <v>0</v>
          </cell>
          <cell r="D444">
            <v>-569335.23</v>
          </cell>
          <cell r="E444">
            <v>-569335.23</v>
          </cell>
          <cell r="F444">
            <v>0</v>
          </cell>
        </row>
        <row r="445">
          <cell r="A445" t="str">
            <v>5205700</v>
          </cell>
          <cell r="B445" t="str">
            <v>研发费用-长期待摊费用摊销</v>
          </cell>
          <cell r="C445">
            <v>0</v>
          </cell>
          <cell r="D445">
            <v>-2244971.04</v>
          </cell>
          <cell r="E445">
            <v>-2244971.04</v>
          </cell>
          <cell r="F445">
            <v>0</v>
          </cell>
        </row>
        <row r="446">
          <cell r="A446" t="str">
            <v>5205800</v>
          </cell>
          <cell r="B446" t="str">
            <v>研发费用-资料软件费</v>
          </cell>
          <cell r="C446">
            <v>0</v>
          </cell>
          <cell r="D446">
            <v>3015670.47</v>
          </cell>
          <cell r="E446">
            <v>3015670.47</v>
          </cell>
          <cell r="F446">
            <v>0</v>
          </cell>
        </row>
        <row r="447">
          <cell r="A447" t="str">
            <v>5207102</v>
          </cell>
          <cell r="B447" t="str">
            <v>研发费用-知识产权费-申请费</v>
          </cell>
          <cell r="C447">
            <v>0</v>
          </cell>
          <cell r="D447">
            <v>-472790</v>
          </cell>
          <cell r="E447">
            <v>-472790</v>
          </cell>
          <cell r="F447">
            <v>0</v>
          </cell>
        </row>
        <row r="448">
          <cell r="A448" t="str">
            <v>5207300</v>
          </cell>
          <cell r="B448" t="str">
            <v>研发费用-招聘费</v>
          </cell>
          <cell r="C448">
            <v>0</v>
          </cell>
          <cell r="D448">
            <v>-124.7</v>
          </cell>
          <cell r="E448">
            <v>-124.7</v>
          </cell>
          <cell r="F448">
            <v>0</v>
          </cell>
        </row>
        <row r="449">
          <cell r="A449" t="str">
            <v>5207600</v>
          </cell>
          <cell r="B449" t="str">
            <v>研发费用-物业费</v>
          </cell>
          <cell r="C449">
            <v>0</v>
          </cell>
          <cell r="D449">
            <v>-296513.08</v>
          </cell>
          <cell r="E449">
            <v>-296513.08</v>
          </cell>
          <cell r="F449">
            <v>0</v>
          </cell>
        </row>
        <row r="450">
          <cell r="A450" t="str">
            <v>5209900</v>
          </cell>
          <cell r="B450" t="str">
            <v>研发费用-其他</v>
          </cell>
          <cell r="C450">
            <v>0</v>
          </cell>
          <cell r="D450">
            <v>-248233.57</v>
          </cell>
          <cell r="E450">
            <v>-248233.57</v>
          </cell>
          <cell r="F450">
            <v>0</v>
          </cell>
        </row>
        <row r="451">
          <cell r="A451" t="str">
            <v>5210100</v>
          </cell>
          <cell r="B451" t="str">
            <v>管理费用-员工费用-工资及附加</v>
          </cell>
          <cell r="C451">
            <v>0</v>
          </cell>
          <cell r="D451">
            <v>-11327311.4</v>
          </cell>
          <cell r="E451">
            <v>-11327311.4</v>
          </cell>
          <cell r="F451">
            <v>0</v>
          </cell>
        </row>
        <row r="452">
          <cell r="A452" t="str">
            <v>5210200</v>
          </cell>
          <cell r="B452" t="str">
            <v>管理费用-折旧-一般折旧费</v>
          </cell>
          <cell r="C452">
            <v>0</v>
          </cell>
          <cell r="D452">
            <v>-6962290.3899999997</v>
          </cell>
          <cell r="E452">
            <v>-6962290.3899999997</v>
          </cell>
          <cell r="F452">
            <v>0</v>
          </cell>
        </row>
        <row r="453">
          <cell r="A453" t="str">
            <v>5210201</v>
          </cell>
          <cell r="B453" t="str">
            <v>管理费用-折旧-待结转折旧费</v>
          </cell>
          <cell r="C453">
            <v>0</v>
          </cell>
          <cell r="D453">
            <v>3686510.06</v>
          </cell>
          <cell r="E453">
            <v>3686510.06</v>
          </cell>
          <cell r="F453">
            <v>0</v>
          </cell>
        </row>
        <row r="454">
          <cell r="A454" t="str">
            <v>5210300</v>
          </cell>
          <cell r="B454" t="str">
            <v>管理费用-低值易耗品</v>
          </cell>
          <cell r="C454">
            <v>0</v>
          </cell>
          <cell r="D454">
            <v>-6348607.5700000003</v>
          </cell>
          <cell r="E454">
            <v>-6348607.5700000003</v>
          </cell>
          <cell r="F454">
            <v>0</v>
          </cell>
        </row>
        <row r="455">
          <cell r="A455" t="str">
            <v>5210400</v>
          </cell>
          <cell r="B455" t="str">
            <v>管理费用-印刷费</v>
          </cell>
          <cell r="C455">
            <v>0</v>
          </cell>
          <cell r="D455">
            <v>-256756.42</v>
          </cell>
          <cell r="E455">
            <v>-256756.42</v>
          </cell>
          <cell r="F455">
            <v>0</v>
          </cell>
        </row>
        <row r="456">
          <cell r="A456" t="str">
            <v>5210500</v>
          </cell>
          <cell r="B456" t="str">
            <v>管理费用-办公费</v>
          </cell>
          <cell r="C456">
            <v>0</v>
          </cell>
          <cell r="D456">
            <v>-383727.14</v>
          </cell>
          <cell r="E456">
            <v>-383727.14</v>
          </cell>
          <cell r="F456">
            <v>0</v>
          </cell>
        </row>
        <row r="457">
          <cell r="A457" t="str">
            <v>5210601</v>
          </cell>
          <cell r="B457" t="str">
            <v>管理费用-差旅费-一般差旅费</v>
          </cell>
          <cell r="C457">
            <v>0</v>
          </cell>
          <cell r="D457">
            <v>-757162.27</v>
          </cell>
          <cell r="E457">
            <v>-757162.27</v>
          </cell>
          <cell r="F457">
            <v>0</v>
          </cell>
        </row>
        <row r="458">
          <cell r="A458" t="str">
            <v>5210700</v>
          </cell>
          <cell r="B458" t="str">
            <v>管理费用-汽车费用</v>
          </cell>
          <cell r="C458">
            <v>0</v>
          </cell>
          <cell r="D458">
            <v>-856007.13</v>
          </cell>
          <cell r="E458">
            <v>-856007.13</v>
          </cell>
          <cell r="F458">
            <v>0</v>
          </cell>
        </row>
        <row r="459">
          <cell r="A459" t="str">
            <v>5210800</v>
          </cell>
          <cell r="B459" t="str">
            <v>管理费用-水电气费</v>
          </cell>
          <cell r="C459">
            <v>0</v>
          </cell>
          <cell r="D459">
            <v>13009241.449999999</v>
          </cell>
          <cell r="E459">
            <v>13009241.449999999</v>
          </cell>
          <cell r="F459">
            <v>0</v>
          </cell>
        </row>
        <row r="460">
          <cell r="A460" t="str">
            <v>5210900</v>
          </cell>
          <cell r="B460" t="str">
            <v>管理费用-通讯费-移动费</v>
          </cell>
          <cell r="C460">
            <v>0</v>
          </cell>
          <cell r="D460">
            <v>-221900.83</v>
          </cell>
          <cell r="E460">
            <v>-221900.83</v>
          </cell>
          <cell r="F460">
            <v>0</v>
          </cell>
        </row>
        <row r="461">
          <cell r="A461" t="str">
            <v>5210901</v>
          </cell>
          <cell r="B461" t="str">
            <v>管理费用-通讯费-电讯费</v>
          </cell>
          <cell r="C461">
            <v>0</v>
          </cell>
          <cell r="D461">
            <v>2586444.3199999998</v>
          </cell>
          <cell r="E461">
            <v>2586444.3199999998</v>
          </cell>
          <cell r="F461">
            <v>0</v>
          </cell>
        </row>
        <row r="462">
          <cell r="A462" t="str">
            <v>5211000</v>
          </cell>
          <cell r="B462" t="str">
            <v>管理费用-租赁费</v>
          </cell>
          <cell r="C462">
            <v>0</v>
          </cell>
          <cell r="D462">
            <v>-1404830.51</v>
          </cell>
          <cell r="E462">
            <v>-1404830.51</v>
          </cell>
          <cell r="F462">
            <v>0</v>
          </cell>
        </row>
        <row r="463">
          <cell r="A463" t="str">
            <v>5211100</v>
          </cell>
          <cell r="B463" t="str">
            <v>管理费用-运杂费</v>
          </cell>
          <cell r="C463">
            <v>0</v>
          </cell>
          <cell r="D463">
            <v>-118122.26</v>
          </cell>
          <cell r="E463">
            <v>-118122.26</v>
          </cell>
          <cell r="F463">
            <v>0</v>
          </cell>
        </row>
        <row r="464">
          <cell r="A464" t="str">
            <v>5211200</v>
          </cell>
          <cell r="B464" t="str">
            <v>管理费用-劳务费</v>
          </cell>
          <cell r="C464">
            <v>0</v>
          </cell>
          <cell r="D464">
            <v>-1018120.83</v>
          </cell>
          <cell r="E464">
            <v>-1018120.83</v>
          </cell>
          <cell r="F464">
            <v>0</v>
          </cell>
        </row>
        <row r="465">
          <cell r="A465" t="str">
            <v>5211300</v>
          </cell>
          <cell r="B465" t="str">
            <v>管理费用-培训费</v>
          </cell>
          <cell r="C465">
            <v>0</v>
          </cell>
          <cell r="D465">
            <v>-4186.5</v>
          </cell>
          <cell r="E465">
            <v>-4186.5</v>
          </cell>
          <cell r="F465">
            <v>0</v>
          </cell>
        </row>
        <row r="466">
          <cell r="A466" t="str">
            <v>5211400</v>
          </cell>
          <cell r="B466" t="str">
            <v>管理费用-会议费</v>
          </cell>
          <cell r="C466">
            <v>0</v>
          </cell>
          <cell r="D466">
            <v>-928179.19</v>
          </cell>
          <cell r="E466">
            <v>-928179.19</v>
          </cell>
          <cell r="F466">
            <v>0</v>
          </cell>
        </row>
        <row r="467">
          <cell r="A467" t="str">
            <v>5211500</v>
          </cell>
          <cell r="B467" t="str">
            <v>管理费用-修理费</v>
          </cell>
          <cell r="C467">
            <v>0</v>
          </cell>
          <cell r="D467">
            <v>-2618746.38</v>
          </cell>
          <cell r="E467">
            <v>-2618746.38</v>
          </cell>
          <cell r="F467">
            <v>0</v>
          </cell>
        </row>
        <row r="468">
          <cell r="A468" t="str">
            <v>5211600</v>
          </cell>
          <cell r="B468" t="str">
            <v>管理费用-交际应酬费</v>
          </cell>
          <cell r="C468">
            <v>0</v>
          </cell>
          <cell r="D468">
            <v>-140534.54999999999</v>
          </cell>
          <cell r="E468">
            <v>-140534.54999999999</v>
          </cell>
          <cell r="F468">
            <v>0</v>
          </cell>
        </row>
        <row r="469">
          <cell r="A469" t="str">
            <v>5211700</v>
          </cell>
          <cell r="B469" t="str">
            <v>管理费用-咨询费</v>
          </cell>
          <cell r="C469">
            <v>0</v>
          </cell>
          <cell r="D469">
            <v>-39531290.649999999</v>
          </cell>
          <cell r="E469">
            <v>-39531290.649999999</v>
          </cell>
          <cell r="F469">
            <v>0</v>
          </cell>
        </row>
        <row r="470">
          <cell r="A470" t="str">
            <v>5211800</v>
          </cell>
          <cell r="B470" t="str">
            <v>管理费用-劳动保护费</v>
          </cell>
          <cell r="C470">
            <v>0</v>
          </cell>
          <cell r="D470">
            <v>-102711.24</v>
          </cell>
          <cell r="E470">
            <v>-102711.24</v>
          </cell>
          <cell r="F470">
            <v>0</v>
          </cell>
        </row>
        <row r="471">
          <cell r="A471" t="str">
            <v>5211900</v>
          </cell>
          <cell r="B471" t="str">
            <v>管理费用-保险费</v>
          </cell>
          <cell r="C471">
            <v>0</v>
          </cell>
          <cell r="D471">
            <v>-747336.4</v>
          </cell>
          <cell r="E471">
            <v>-747336.4</v>
          </cell>
          <cell r="F471">
            <v>0</v>
          </cell>
        </row>
        <row r="472">
          <cell r="A472" t="str">
            <v>5212100</v>
          </cell>
          <cell r="B472" t="str">
            <v>管理费用-合理化费用</v>
          </cell>
          <cell r="C472">
            <v>0</v>
          </cell>
          <cell r="D472">
            <v>-36290</v>
          </cell>
          <cell r="E472">
            <v>-36290</v>
          </cell>
          <cell r="F472">
            <v>0</v>
          </cell>
        </row>
        <row r="473">
          <cell r="A473" t="str">
            <v>5215100</v>
          </cell>
          <cell r="B473" t="str">
            <v>管理费用-物料消耗</v>
          </cell>
          <cell r="C473">
            <v>0</v>
          </cell>
          <cell r="D473">
            <v>123022.32</v>
          </cell>
          <cell r="E473">
            <v>123022.32</v>
          </cell>
          <cell r="F473">
            <v>0</v>
          </cell>
        </row>
        <row r="474">
          <cell r="A474" t="str">
            <v>5215600</v>
          </cell>
          <cell r="B474" t="str">
            <v>管理费用-无形资产摊销</v>
          </cell>
          <cell r="C474">
            <v>0</v>
          </cell>
          <cell r="D474">
            <v>1075584.93</v>
          </cell>
          <cell r="E474">
            <v>1075584.93</v>
          </cell>
          <cell r="F474">
            <v>0</v>
          </cell>
        </row>
        <row r="475">
          <cell r="A475" t="str">
            <v>5215700</v>
          </cell>
          <cell r="B475" t="str">
            <v>管理费用-长期待摊费用摊销</v>
          </cell>
          <cell r="C475">
            <v>0</v>
          </cell>
          <cell r="D475">
            <v>-1721381.99</v>
          </cell>
          <cell r="E475">
            <v>-1721381.99</v>
          </cell>
          <cell r="F475">
            <v>0</v>
          </cell>
        </row>
        <row r="476">
          <cell r="A476" t="str">
            <v>5215800</v>
          </cell>
          <cell r="B476" t="str">
            <v>管理费用-资料软件费</v>
          </cell>
          <cell r="C476">
            <v>0</v>
          </cell>
          <cell r="D476">
            <v>-229696.03</v>
          </cell>
          <cell r="E476">
            <v>-229696.03</v>
          </cell>
          <cell r="F476">
            <v>0</v>
          </cell>
        </row>
        <row r="477">
          <cell r="A477" t="str">
            <v>5216601</v>
          </cell>
          <cell r="B477" t="str">
            <v>管理费用-税金-印花税</v>
          </cell>
          <cell r="C477">
            <v>0</v>
          </cell>
          <cell r="D477">
            <v>-1549587.2</v>
          </cell>
          <cell r="E477">
            <v>-1549587.2</v>
          </cell>
          <cell r="F477">
            <v>0</v>
          </cell>
        </row>
        <row r="478">
          <cell r="A478" t="str">
            <v>5216603</v>
          </cell>
          <cell r="B478" t="str">
            <v>管理费用-税金-车船使用税</v>
          </cell>
          <cell r="C478">
            <v>0</v>
          </cell>
          <cell r="D478">
            <v>-9430</v>
          </cell>
          <cell r="E478">
            <v>-9430</v>
          </cell>
          <cell r="F478">
            <v>0</v>
          </cell>
        </row>
        <row r="479">
          <cell r="A479" t="str">
            <v>5217600</v>
          </cell>
          <cell r="B479" t="str">
            <v>管理费用-物业费</v>
          </cell>
          <cell r="C479">
            <v>0</v>
          </cell>
          <cell r="D479">
            <v>-3447808.53</v>
          </cell>
          <cell r="E479">
            <v>-3447808.53</v>
          </cell>
          <cell r="F479">
            <v>0</v>
          </cell>
        </row>
        <row r="480">
          <cell r="A480" t="str">
            <v>5219900</v>
          </cell>
          <cell r="B480" t="str">
            <v>管理费用-其他</v>
          </cell>
          <cell r="C480">
            <v>0</v>
          </cell>
          <cell r="D480">
            <v>156687.79999999999</v>
          </cell>
          <cell r="E480">
            <v>156687.79999999999</v>
          </cell>
          <cell r="F480" t="str">
            <v>a</v>
          </cell>
        </row>
        <row r="481">
          <cell r="A481" t="str">
            <v>5220100</v>
          </cell>
          <cell r="B481" t="str">
            <v>财务费用-利息支出-贷款利息</v>
          </cell>
          <cell r="C481">
            <v>0</v>
          </cell>
          <cell r="D481">
            <v>306121338.33999997</v>
          </cell>
          <cell r="E481">
            <v>119071498.84999999</v>
          </cell>
          <cell r="F481">
            <v>187049839.49000001</v>
          </cell>
        </row>
        <row r="482">
          <cell r="A482" t="str">
            <v>5220101</v>
          </cell>
          <cell r="B482" t="str">
            <v>财务费用-利息支出-票据贴现利息</v>
          </cell>
          <cell r="C482">
            <v>0</v>
          </cell>
          <cell r="D482">
            <v>39520806.469999999</v>
          </cell>
          <cell r="E482">
            <v>816557.78</v>
          </cell>
          <cell r="F482">
            <v>38704248.689999998</v>
          </cell>
        </row>
        <row r="483">
          <cell r="A483" t="str">
            <v>5220200</v>
          </cell>
          <cell r="B483" t="str">
            <v>财务费用-利息收入</v>
          </cell>
          <cell r="C483">
            <v>0</v>
          </cell>
          <cell r="D483">
            <v>954543.3</v>
          </cell>
          <cell r="E483">
            <v>14696387.5</v>
          </cell>
          <cell r="F483">
            <v>-13741844.199999999</v>
          </cell>
        </row>
        <row r="484">
          <cell r="A484" t="str">
            <v>5220300</v>
          </cell>
          <cell r="B484" t="str">
            <v>财务费用-手续费</v>
          </cell>
          <cell r="C484">
            <v>0</v>
          </cell>
          <cell r="D484">
            <v>18387495.309999999</v>
          </cell>
          <cell r="E484">
            <v>4562669.28</v>
          </cell>
          <cell r="F484">
            <v>13824826.029999999</v>
          </cell>
        </row>
        <row r="485">
          <cell r="A485" t="str">
            <v>5220400</v>
          </cell>
          <cell r="B485" t="str">
            <v>财务费用-现金折扣-折扣支出</v>
          </cell>
          <cell r="C485">
            <v>0</v>
          </cell>
          <cell r="D485">
            <v>106696654.95999999</v>
          </cell>
          <cell r="E485">
            <v>1296860.67</v>
          </cell>
          <cell r="F485">
            <v>105399794.29000001</v>
          </cell>
        </row>
        <row r="486">
          <cell r="A486" t="str">
            <v>5230100</v>
          </cell>
          <cell r="B486" t="str">
            <v>汇兑损益-已实现</v>
          </cell>
          <cell r="C486">
            <v>0</v>
          </cell>
          <cell r="D486">
            <v>131707848.81</v>
          </cell>
          <cell r="E486">
            <v>226919453.75999999</v>
          </cell>
          <cell r="F486">
            <v>-95211604.950000003</v>
          </cell>
        </row>
        <row r="487">
          <cell r="A487" t="str">
            <v>5230200</v>
          </cell>
          <cell r="B487" t="str">
            <v>汇兑损益-未实现</v>
          </cell>
          <cell r="C487">
            <v>0</v>
          </cell>
          <cell r="D487">
            <v>112312470.78</v>
          </cell>
          <cell r="E487">
            <v>1427376.25</v>
          </cell>
          <cell r="F487">
            <v>110885094.53</v>
          </cell>
        </row>
        <row r="488">
          <cell r="A488" t="str">
            <v>5240000</v>
          </cell>
          <cell r="B488" t="str">
            <v>补贴收入</v>
          </cell>
          <cell r="C488">
            <v>0</v>
          </cell>
          <cell r="D488">
            <v>75821726.670000002</v>
          </cell>
          <cell r="E488">
            <v>228029700.06999999</v>
          </cell>
          <cell r="F488">
            <v>-152207973.40000001</v>
          </cell>
        </row>
        <row r="489">
          <cell r="A489" t="str">
            <v>5310100</v>
          </cell>
          <cell r="B489" t="str">
            <v>投资收益-长期股权投资收益</v>
          </cell>
          <cell r="C489">
            <v>0</v>
          </cell>
          <cell r="D489">
            <v>340688949.36000001</v>
          </cell>
          <cell r="E489">
            <v>1618491646.1300001</v>
          </cell>
          <cell r="F489">
            <v>-1277802696.77</v>
          </cell>
        </row>
        <row r="490">
          <cell r="A490" t="str">
            <v>5410200</v>
          </cell>
          <cell r="B490" t="str">
            <v>营业外收入-处理固定资产净收益</v>
          </cell>
          <cell r="C490">
            <v>0</v>
          </cell>
          <cell r="D490">
            <v>0</v>
          </cell>
          <cell r="E490">
            <v>1666557.4</v>
          </cell>
          <cell r="F490">
            <v>-1666557.4</v>
          </cell>
        </row>
        <row r="491">
          <cell r="A491" t="str">
            <v>5410300</v>
          </cell>
          <cell r="B491" t="str">
            <v>营业外收入-罚没收入</v>
          </cell>
          <cell r="C491">
            <v>0</v>
          </cell>
          <cell r="D491">
            <v>15243</v>
          </cell>
          <cell r="E491">
            <v>5845692.5300000003</v>
          </cell>
          <cell r="F491">
            <v>-5830449.5300000003</v>
          </cell>
        </row>
        <row r="492">
          <cell r="A492" t="str">
            <v>5410400</v>
          </cell>
          <cell r="B492" t="str">
            <v>营业外收入-不能支付的债务</v>
          </cell>
          <cell r="C492">
            <v>0</v>
          </cell>
          <cell r="D492">
            <v>0</v>
          </cell>
          <cell r="E492">
            <v>4838.6499999999996</v>
          </cell>
          <cell r="F492">
            <v>-4838.6499999999996</v>
          </cell>
        </row>
        <row r="493">
          <cell r="A493" t="str">
            <v>5410600</v>
          </cell>
          <cell r="B493" t="str">
            <v>营业外收入-接受捐赠转入</v>
          </cell>
          <cell r="C493">
            <v>0</v>
          </cell>
          <cell r="D493">
            <v>0</v>
          </cell>
          <cell r="E493">
            <v>99393.82</v>
          </cell>
          <cell r="F493">
            <v>-99393.82</v>
          </cell>
        </row>
        <row r="494">
          <cell r="A494" t="str">
            <v>5419900</v>
          </cell>
          <cell r="B494" t="str">
            <v>营业外收入-其他</v>
          </cell>
          <cell r="C494">
            <v>0</v>
          </cell>
          <cell r="D494">
            <v>3582864.77</v>
          </cell>
          <cell r="E494">
            <v>15571343.390000001</v>
          </cell>
          <cell r="F494">
            <v>-11988478.619999999</v>
          </cell>
        </row>
        <row r="495">
          <cell r="A495" t="str">
            <v>5420100</v>
          </cell>
          <cell r="B495" t="str">
            <v>营业外支出-固定资产盘亏</v>
          </cell>
          <cell r="C495">
            <v>0</v>
          </cell>
          <cell r="D495">
            <v>281284.99</v>
          </cell>
          <cell r="E495">
            <v>0</v>
          </cell>
          <cell r="F495">
            <v>281284.99</v>
          </cell>
        </row>
        <row r="496">
          <cell r="A496" t="str">
            <v>5420200</v>
          </cell>
          <cell r="B496" t="str">
            <v>营业外支出-处理固定资产净损失</v>
          </cell>
          <cell r="C496">
            <v>0</v>
          </cell>
          <cell r="D496">
            <v>1877658.95</v>
          </cell>
          <cell r="E496">
            <v>0</v>
          </cell>
          <cell r="F496">
            <v>1877658.95</v>
          </cell>
        </row>
        <row r="497">
          <cell r="A497" t="str">
            <v>5420300</v>
          </cell>
          <cell r="B497" t="str">
            <v>营业外支出-罚款支出</v>
          </cell>
          <cell r="C497">
            <v>0</v>
          </cell>
          <cell r="D497">
            <v>518895.47</v>
          </cell>
          <cell r="E497">
            <v>4857.58</v>
          </cell>
          <cell r="F497">
            <v>514037.89</v>
          </cell>
        </row>
        <row r="498">
          <cell r="A498" t="str">
            <v>5420400</v>
          </cell>
          <cell r="B498" t="str">
            <v>营业外支出-捐赠支出</v>
          </cell>
          <cell r="C498">
            <v>0</v>
          </cell>
          <cell r="D498">
            <v>5693154.1900000004</v>
          </cell>
          <cell r="E498">
            <v>0</v>
          </cell>
          <cell r="F498">
            <v>5693154.1900000004</v>
          </cell>
        </row>
        <row r="499">
          <cell r="A499" t="str">
            <v>5429900</v>
          </cell>
          <cell r="B499" t="str">
            <v>营业外支出-其他</v>
          </cell>
          <cell r="C499">
            <v>0</v>
          </cell>
          <cell r="D499">
            <v>247117.93</v>
          </cell>
          <cell r="E499">
            <v>0.09</v>
          </cell>
          <cell r="F499">
            <v>247117.84</v>
          </cell>
        </row>
        <row r="500">
          <cell r="A500" t="str">
            <v>5500000</v>
          </cell>
          <cell r="B500" t="str">
            <v>所得税-计提</v>
          </cell>
          <cell r="C500">
            <v>0</v>
          </cell>
          <cell r="D500">
            <v>383735707.20999998</v>
          </cell>
          <cell r="E500">
            <v>0</v>
          </cell>
          <cell r="F500">
            <v>383735707.20999998</v>
          </cell>
        </row>
        <row r="501">
          <cell r="A501" t="str">
            <v>5500100</v>
          </cell>
          <cell r="B501" t="str">
            <v>所得税-返还</v>
          </cell>
          <cell r="C501">
            <v>0</v>
          </cell>
          <cell r="D501">
            <v>0</v>
          </cell>
          <cell r="E501">
            <v>7879300</v>
          </cell>
          <cell r="F501">
            <v>-7879300</v>
          </cell>
        </row>
        <row r="502">
          <cell r="A502" t="str">
            <v>7010100</v>
          </cell>
          <cell r="B502" t="str">
            <v>内部组织往来-应收账款</v>
          </cell>
          <cell r="C502">
            <v>909.99</v>
          </cell>
          <cell r="D502">
            <v>806923077.29999995</v>
          </cell>
          <cell r="E502">
            <v>806923987.28999996</v>
          </cell>
          <cell r="F502">
            <v>0</v>
          </cell>
        </row>
        <row r="503">
          <cell r="A503" t="str">
            <v>7010200</v>
          </cell>
          <cell r="B503" t="str">
            <v>内部组织往来-应付账款</v>
          </cell>
          <cell r="C503">
            <v>-909.99</v>
          </cell>
          <cell r="D503">
            <v>935084976.92999995</v>
          </cell>
          <cell r="E503">
            <v>935084066.94000006</v>
          </cell>
          <cell r="F503">
            <v>0</v>
          </cell>
        </row>
        <row r="504">
          <cell r="A504" t="str">
            <v>7010400</v>
          </cell>
          <cell r="B504" t="str">
            <v>内部组织往来-差异</v>
          </cell>
          <cell r="C504">
            <v>0</v>
          </cell>
          <cell r="D504">
            <v>439500514.17000002</v>
          </cell>
          <cell r="E504">
            <v>439500514.17000002</v>
          </cell>
          <cell r="F504">
            <v>0</v>
          </cell>
        </row>
        <row r="505">
          <cell r="A505" t="str">
            <v>9000003</v>
          </cell>
          <cell r="B505" t="str">
            <v>存货中转-BOM分解</v>
          </cell>
          <cell r="C505">
            <v>0</v>
          </cell>
          <cell r="D505">
            <v>96408496.409999996</v>
          </cell>
          <cell r="E505">
            <v>96408496.409999996</v>
          </cell>
          <cell r="F505">
            <v>0</v>
          </cell>
        </row>
        <row r="506">
          <cell r="A506" t="str">
            <v>9000004</v>
          </cell>
          <cell r="B506" t="str">
            <v>存货中转-*项目</v>
          </cell>
          <cell r="C506">
            <v>0</v>
          </cell>
          <cell r="D506">
            <v>21236729.010000002</v>
          </cell>
          <cell r="E506">
            <v>21236729.010000002</v>
          </cell>
          <cell r="F506">
            <v>0</v>
          </cell>
        </row>
        <row r="507">
          <cell r="A507" t="str">
            <v>9000005</v>
          </cell>
          <cell r="B507" t="str">
            <v>存货中转-编码调整</v>
          </cell>
          <cell r="C507">
            <v>0</v>
          </cell>
          <cell r="D507">
            <v>2624125.17</v>
          </cell>
          <cell r="E507">
            <v>2624125.17</v>
          </cell>
          <cell r="F507">
            <v>0</v>
          </cell>
        </row>
        <row r="508">
          <cell r="A508" t="str">
            <v>9999991</v>
          </cell>
          <cell r="B508" t="str">
            <v>材料款中转</v>
          </cell>
          <cell r="C508">
            <v>0</v>
          </cell>
          <cell r="D508">
            <v>5010991757.5500002</v>
          </cell>
          <cell r="E508">
            <v>5010926129.9099998</v>
          </cell>
          <cell r="F508">
            <v>65627.64</v>
          </cell>
        </row>
        <row r="509">
          <cell r="A509" t="str">
            <v>9999992</v>
          </cell>
          <cell r="B509" t="str">
            <v>工资管理一处中转</v>
          </cell>
          <cell r="C509">
            <v>0</v>
          </cell>
          <cell r="D509">
            <v>265496516.84</v>
          </cell>
          <cell r="E509">
            <v>265496516.84</v>
          </cell>
          <cell r="F509">
            <v>0</v>
          </cell>
        </row>
        <row r="510">
          <cell r="A510" t="str">
            <v>9999999</v>
          </cell>
          <cell r="B510" t="str">
            <v>中转科目</v>
          </cell>
          <cell r="C510">
            <v>425538.89</v>
          </cell>
          <cell r="D510">
            <v>3776393717.0500002</v>
          </cell>
          <cell r="E510">
            <v>3778371756.5999999</v>
          </cell>
          <cell r="F510">
            <v>-1552500.66</v>
          </cell>
        </row>
        <row r="511">
          <cell r="C511">
            <v>0</v>
          </cell>
          <cell r="D511">
            <v>397522628973.54999</v>
          </cell>
          <cell r="E511">
            <v>397522628973.54999</v>
          </cell>
          <cell r="F511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Outline"/>
      <sheetName val="Market"/>
      <sheetName val="Assumptions"/>
      <sheetName val="Cash Flow"/>
      <sheetName val="Cash Flow(graph)"/>
      <sheetName val="Comparisons"/>
      <sheetName val="Rent Roll"/>
      <sheetName val="Leasing"/>
      <sheetName val="Income Schedule"/>
      <sheetName val="Expense Schedule(1)"/>
      <sheetName val="Expense Schedule(2)"/>
      <sheetName val="Expense Schedule(3)"/>
      <sheetName val="Expense Schedule (4)"/>
      <sheetName val="Capex Schedule"/>
      <sheetName val="5 Year Forecast（Repairs）"/>
      <sheetName val="5 Year Forecast（Capex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>
        <row r="8">
          <cell r="E8" t="str">
            <v>Jan</v>
          </cell>
          <cell r="F8" t="str">
            <v>Jan</v>
          </cell>
          <cell r="G8" t="str">
            <v>Feb</v>
          </cell>
          <cell r="H8" t="str">
            <v>Mar</v>
          </cell>
          <cell r="I8" t="str">
            <v>Apr</v>
          </cell>
          <cell r="J8" t="str">
            <v>May</v>
          </cell>
          <cell r="K8" t="str">
            <v>Jun</v>
          </cell>
          <cell r="L8" t="str">
            <v>Jul</v>
          </cell>
          <cell r="M8" t="str">
            <v>Aug</v>
          </cell>
          <cell r="N8" t="str">
            <v>Sep</v>
          </cell>
          <cell r="O8" t="str">
            <v>Oct</v>
          </cell>
          <cell r="P8" t="str">
            <v>Nov</v>
          </cell>
        </row>
        <row r="10">
          <cell r="E10" t="str">
            <v>abc</v>
          </cell>
          <cell r="F10" t="str">
            <v>abc</v>
          </cell>
          <cell r="G10" t="str">
            <v>abc</v>
          </cell>
          <cell r="H10" t="str">
            <v>abc</v>
          </cell>
          <cell r="I10" t="str">
            <v>abc</v>
          </cell>
          <cell r="J10" t="str">
            <v>abc</v>
          </cell>
          <cell r="K10" t="str">
            <v>abc</v>
          </cell>
          <cell r="L10" t="str">
            <v>abc</v>
          </cell>
          <cell r="M10" t="str">
            <v>abc</v>
          </cell>
          <cell r="N10" t="str">
            <v>abc</v>
          </cell>
          <cell r="O10" t="str">
            <v>abc</v>
          </cell>
          <cell r="P10" t="str">
            <v>abc</v>
          </cell>
        </row>
        <row r="11">
          <cell r="N11">
            <v>118000</v>
          </cell>
          <cell r="O11">
            <v>118000</v>
          </cell>
        </row>
        <row r="12">
          <cell r="N12">
            <v>80000</v>
          </cell>
          <cell r="O12">
            <v>80000</v>
          </cell>
        </row>
        <row r="13">
          <cell r="N13">
            <v>75000</v>
          </cell>
          <cell r="O13">
            <v>75000</v>
          </cell>
        </row>
        <row r="14">
          <cell r="N14">
            <v>400000</v>
          </cell>
          <cell r="O14">
            <v>400000</v>
          </cell>
          <cell r="P14">
            <v>700000</v>
          </cell>
        </row>
      </sheetData>
      <sheetData sheetId="15"/>
      <sheetData sheetId="16"/>
      <sheetData sheetId="1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rec"/>
      <sheetName val="Props"/>
      <sheetName val="NOI"/>
      <sheetName val="Debt"/>
      <sheetName val="Cap Struct"/>
      <sheetName val="Debt PP"/>
      <sheetName val="Cover"/>
      <sheetName val="Sens"/>
      <sheetName val="Control"/>
      <sheetName val="conversion for sun cost center"/>
      <sheetName val="Sheet1"/>
      <sheetName val="A"/>
      <sheetName val="Mapping table"/>
      <sheetName val="Fire02"/>
      <sheetName val="Tt0"/>
      <sheetName val="Cap_Struct"/>
      <sheetName val="Debt_PP"/>
      <sheetName val="conversion_for_sun_cost_center"/>
      <sheetName val="Mapping_table"/>
    </sheetNames>
    <sheetDataSet>
      <sheetData sheetId="0" refreshError="1"/>
      <sheetData sheetId="1" refreshError="1">
        <row r="5">
          <cell r="H5" t="str">
            <v>Q1 2001</v>
          </cell>
          <cell r="I5" t="str">
            <v>Q2 2001</v>
          </cell>
          <cell r="J5" t="str">
            <v>Q3 2001</v>
          </cell>
          <cell r="K5" t="str">
            <v>Q4 2001</v>
          </cell>
          <cell r="T5" t="str">
            <v>Quarterly</v>
          </cell>
        </row>
        <row r="6">
          <cell r="C6" t="str">
            <v>Property Name</v>
          </cell>
          <cell r="D6" t="str">
            <v>Location</v>
          </cell>
          <cell r="E6" t="str">
            <v>Property Type</v>
          </cell>
          <cell r="F6" t="str">
            <v>Lender</v>
          </cell>
          <cell r="G6" t="str">
            <v>Cost Basis</v>
          </cell>
          <cell r="H6" t="str">
            <v>NOI</v>
          </cell>
          <cell r="I6" t="str">
            <v>NOI</v>
          </cell>
          <cell r="J6" t="str">
            <v>NOI</v>
          </cell>
          <cell r="K6" t="str">
            <v>NOI</v>
          </cell>
          <cell r="L6" t="str">
            <v>2001 NOI</v>
          </cell>
          <cell r="M6" t="str">
            <v>Cap Rate</v>
          </cell>
          <cell r="N6" t="str">
            <v>Value</v>
          </cell>
          <cell r="O6" t="str">
            <v>Debt</v>
          </cell>
          <cell r="P6" t="str">
            <v>LTV</v>
          </cell>
          <cell r="R6" t="str">
            <v>2000 NOI</v>
          </cell>
          <cell r="S6" t="str">
            <v>2001 NOI</v>
          </cell>
          <cell r="T6" t="str">
            <v>Growth</v>
          </cell>
        </row>
        <row r="8">
          <cell r="C8" t="str">
            <v>Aegon Debt</v>
          </cell>
        </row>
        <row r="9">
          <cell r="B9">
            <v>2</v>
          </cell>
          <cell r="C9" t="str">
            <v>Logan Square</v>
          </cell>
          <cell r="D9" t="str">
            <v>Philadelphia, PA</v>
          </cell>
          <cell r="E9" t="str">
            <v>CBD Garage</v>
          </cell>
          <cell r="F9" t="str">
            <v>Aegon I</v>
          </cell>
          <cell r="G9">
            <v>24165.216</v>
          </cell>
          <cell r="H9">
            <v>15826.889500000001</v>
          </cell>
          <cell r="I9">
            <v>16270.703159418686</v>
          </cell>
          <cell r="J9">
            <v>16726.962129982472</v>
          </cell>
          <cell r="K9">
            <v>17196.015399980046</v>
          </cell>
          <cell r="L9">
            <v>66020.570189381207</v>
          </cell>
          <cell r="M9">
            <v>8.7499999999999994E-2</v>
          </cell>
          <cell r="N9">
            <v>754520.80216435669</v>
          </cell>
          <cell r="O9">
            <v>14002.244000000001</v>
          </cell>
          <cell r="P9">
            <v>1.8557797160574378E-2</v>
          </cell>
          <cell r="R9">
            <v>1861.9870000000001</v>
          </cell>
          <cell r="S9">
            <v>1962.0920800000001</v>
          </cell>
          <cell r="T9">
            <v>2.8041748785741095E-2</v>
          </cell>
        </row>
        <row r="10">
          <cell r="B10">
            <v>3</v>
          </cell>
          <cell r="C10" t="str">
            <v>60 E. Lake</v>
          </cell>
          <cell r="D10" t="str">
            <v>Chicago, IL</v>
          </cell>
          <cell r="E10" t="str">
            <v>CBD Garage</v>
          </cell>
          <cell r="F10" t="str">
            <v>Aegon I</v>
          </cell>
          <cell r="G10">
            <v>7135.25</v>
          </cell>
          <cell r="H10">
            <v>6649.0144999999993</v>
          </cell>
          <cell r="I10">
            <v>6839.6805633537369</v>
          </cell>
          <cell r="J10">
            <v>7035.8141358721505</v>
          </cell>
          <cell r="K10">
            <v>7237.5720029628783</v>
          </cell>
          <cell r="L10">
            <v>27762.081202188765</v>
          </cell>
          <cell r="M10">
            <v>0.09</v>
          </cell>
          <cell r="N10">
            <v>308467.5689132085</v>
          </cell>
          <cell r="O10">
            <v>4170.5410000000002</v>
          </cell>
          <cell r="P10">
            <v>1.3520192786209684E-2</v>
          </cell>
          <cell r="R10">
            <v>782.23699999999997</v>
          </cell>
          <cell r="S10">
            <v>825.07256000000007</v>
          </cell>
          <cell r="T10">
            <v>2.8675838104088577E-2</v>
          </cell>
        </row>
        <row r="11">
          <cell r="B11">
            <v>4</v>
          </cell>
          <cell r="C11" t="str">
            <v>Beach Street</v>
          </cell>
          <cell r="D11" t="str">
            <v>Boston, MA</v>
          </cell>
          <cell r="E11" t="str">
            <v>CBD Garage</v>
          </cell>
          <cell r="F11" t="str">
            <v>Aegon I</v>
          </cell>
          <cell r="G11">
            <v>14953.781999999999</v>
          </cell>
          <cell r="H11">
            <v>12018.796</v>
          </cell>
          <cell r="I11">
            <v>11941.335286401314</v>
          </cell>
          <cell r="J11">
            <v>11864.373804352212</v>
          </cell>
          <cell r="K11">
            <v>11787.908336323078</v>
          </cell>
          <cell r="L11">
            <v>47612.413427076608</v>
          </cell>
          <cell r="M11">
            <v>8.5000000000000006E-2</v>
          </cell>
          <cell r="N11">
            <v>560146.04031854833</v>
          </cell>
          <cell r="O11">
            <v>8580.5400000000009</v>
          </cell>
          <cell r="P11">
            <v>1.5318398029057477E-2</v>
          </cell>
          <cell r="R11">
            <v>1413.9760000000001</v>
          </cell>
          <cell r="S11">
            <v>1415.0125599999999</v>
          </cell>
          <cell r="T11">
            <v>-6.444964503822731E-3</v>
          </cell>
        </row>
        <row r="12">
          <cell r="B12">
            <v>5</v>
          </cell>
          <cell r="C12" t="str">
            <v>100 Walton</v>
          </cell>
          <cell r="D12" t="str">
            <v>Chicago, IL</v>
          </cell>
          <cell r="E12" t="str">
            <v>CBD Garage</v>
          </cell>
          <cell r="F12" t="str">
            <v>Aegon I</v>
          </cell>
          <cell r="G12">
            <v>5979.3010000000004</v>
          </cell>
          <cell r="H12">
            <v>2820.5549999999998</v>
          </cell>
          <cell r="I12">
            <v>2951.0498906374219</v>
          </cell>
          <cell r="J12">
            <v>3087.5822159224481</v>
          </cell>
          <cell r="K12">
            <v>3230.431301865055</v>
          </cell>
          <cell r="L12">
            <v>12089.618408424925</v>
          </cell>
          <cell r="M12">
            <v>0.09</v>
          </cell>
          <cell r="N12">
            <v>134329.09342694361</v>
          </cell>
          <cell r="O12">
            <v>3873.2159999999999</v>
          </cell>
          <cell r="P12">
            <v>2.883378351768965E-2</v>
          </cell>
          <cell r="R12">
            <v>331.83</v>
          </cell>
          <cell r="S12">
            <v>359.29712000000001</v>
          </cell>
          <cell r="T12">
            <v>4.6265678434713173E-2</v>
          </cell>
        </row>
        <row r="13">
          <cell r="B13">
            <v>6</v>
          </cell>
          <cell r="C13" t="str">
            <v>145 S. Wells</v>
          </cell>
          <cell r="D13" t="str">
            <v>Chicago, IL</v>
          </cell>
          <cell r="E13" t="str">
            <v>CBD Garage</v>
          </cell>
          <cell r="F13" t="str">
            <v>Aegon I</v>
          </cell>
          <cell r="G13">
            <v>6726.893</v>
          </cell>
          <cell r="H13">
            <v>3267.8589999999999</v>
          </cell>
          <cell r="I13">
            <v>3665.3665085058028</v>
          </cell>
          <cell r="J13">
            <v>4111.2274555530148</v>
          </cell>
          <cell r="K13">
            <v>4611.3236294569479</v>
          </cell>
          <cell r="L13">
            <v>15655.776593515766</v>
          </cell>
          <cell r="M13">
            <v>0.09</v>
          </cell>
          <cell r="N13">
            <v>173953.07326128631</v>
          </cell>
          <cell r="O13">
            <v>3618.7930000000001</v>
          </cell>
          <cell r="P13">
            <v>2.0803271434959875E-2</v>
          </cell>
          <cell r="R13">
            <v>384.45400000000001</v>
          </cell>
          <cell r="S13">
            <v>465.28039999999999</v>
          </cell>
          <cell r="T13">
            <v>0.12164157281749401</v>
          </cell>
        </row>
        <row r="14">
          <cell r="B14">
            <v>19</v>
          </cell>
          <cell r="C14" t="str">
            <v>Capitol Commons</v>
          </cell>
          <cell r="D14" t="str">
            <v>Indianapolis, IN</v>
          </cell>
          <cell r="E14" t="str">
            <v>Ground Lease</v>
          </cell>
          <cell r="F14" t="str">
            <v>Aegon II</v>
          </cell>
          <cell r="G14">
            <v>16600</v>
          </cell>
          <cell r="H14">
            <v>14050.6445</v>
          </cell>
          <cell r="I14">
            <v>14523.646474087782</v>
          </cell>
          <cell r="J14">
            <v>15012.571622909003</v>
          </cell>
          <cell r="K14">
            <v>15517.955985439148</v>
          </cell>
          <cell r="L14">
            <v>59104.818582435932</v>
          </cell>
          <cell r="M14">
            <v>0.1</v>
          </cell>
          <cell r="N14">
            <v>591048.1858243593</v>
          </cell>
          <cell r="O14">
            <v>11650</v>
          </cell>
          <cell r="P14">
            <v>1.9710744875650475E-2</v>
          </cell>
          <cell r="R14">
            <v>1653.0170000000001</v>
          </cell>
          <cell r="S14">
            <v>1756.56</v>
          </cell>
          <cell r="T14">
            <v>3.3664076696822212E-2</v>
          </cell>
        </row>
        <row r="15">
          <cell r="B15">
            <v>20</v>
          </cell>
          <cell r="C15" t="str">
            <v>Riverfront Center</v>
          </cell>
          <cell r="D15" t="str">
            <v>Pittsburgh, PA</v>
          </cell>
          <cell r="E15" t="str">
            <v>CBD Garage</v>
          </cell>
          <cell r="F15" t="str">
            <v>Aegon II</v>
          </cell>
          <cell r="G15">
            <v>11000</v>
          </cell>
          <cell r="H15">
            <v>11390.493</v>
          </cell>
          <cell r="I15">
            <v>10959.867888224617</v>
          </cell>
          <cell r="J15">
            <v>10545.522843246305</v>
          </cell>
          <cell r="K15">
            <v>10146.842386386115</v>
          </cell>
          <cell r="L15">
            <v>43042.726117857041</v>
          </cell>
          <cell r="M15">
            <v>9.5000000000000001E-2</v>
          </cell>
          <cell r="N15">
            <v>453081.32755638991</v>
          </cell>
          <cell r="O15">
            <v>8400</v>
          </cell>
          <cell r="P15">
            <v>1.8539717902973051E-2</v>
          </cell>
          <cell r="R15">
            <v>1340.058</v>
          </cell>
          <cell r="S15">
            <v>1279.20416</v>
          </cell>
          <cell r="T15">
            <v>-3.7805660542996902E-2</v>
          </cell>
        </row>
        <row r="16">
          <cell r="B16">
            <v>7</v>
          </cell>
          <cell r="C16" t="str">
            <v>Hartford Bradley</v>
          </cell>
          <cell r="D16" t="str">
            <v>Windsor Locks, CT</v>
          </cell>
          <cell r="E16" t="str">
            <v>Off-Airport</v>
          </cell>
          <cell r="F16" t="str">
            <v>Aegon I</v>
          </cell>
          <cell r="G16">
            <v>9957.6170000000002</v>
          </cell>
          <cell r="H16">
            <v>13699.058999999999</v>
          </cell>
          <cell r="I16">
            <v>12632.570489608835</v>
          </cell>
          <cell r="J16">
            <v>11649.109415101871</v>
          </cell>
          <cell r="K16">
            <v>10742.211988972407</v>
          </cell>
          <cell r="L16">
            <v>48722.950893683112</v>
          </cell>
          <cell r="M16">
            <v>0.105</v>
          </cell>
          <cell r="N16">
            <v>464028.10374936298</v>
          </cell>
          <cell r="O16">
            <v>6310.6880000000001</v>
          </cell>
          <cell r="P16">
            <v>1.359979697136752E-2</v>
          </cell>
          <cell r="R16">
            <v>1611.654</v>
          </cell>
          <cell r="S16">
            <v>1448.0169600000002</v>
          </cell>
          <cell r="T16">
            <v>-7.7851223970286085E-2</v>
          </cell>
        </row>
        <row r="17">
          <cell r="B17">
            <v>8</v>
          </cell>
          <cell r="C17" t="str">
            <v>Hartford ASP</v>
          </cell>
          <cell r="D17" t="str">
            <v>Windsor Locks, CT</v>
          </cell>
          <cell r="E17" t="str">
            <v>Off-Airport</v>
          </cell>
          <cell r="F17" t="str">
            <v>Aegon I</v>
          </cell>
          <cell r="G17">
            <v>3755.386</v>
          </cell>
          <cell r="H17">
            <v>4624.6460000000006</v>
          </cell>
          <cell r="I17">
            <v>4703.2583766394937</v>
          </cell>
          <cell r="J17">
            <v>4783.2070514001634</v>
          </cell>
          <cell r="K17">
            <v>4864.5147394414425</v>
          </cell>
          <cell r="L17">
            <v>18975.626167481099</v>
          </cell>
          <cell r="M17">
            <v>0.105</v>
          </cell>
          <cell r="N17">
            <v>180720.24921410572</v>
          </cell>
          <cell r="O17">
            <v>2140.1460000000002</v>
          </cell>
          <cell r="P17">
            <v>1.1842314346659034E-2</v>
          </cell>
          <cell r="R17">
            <v>544.07600000000002</v>
          </cell>
          <cell r="S17">
            <v>563.94416000000001</v>
          </cell>
          <cell r="T17">
            <v>1.6998571704621879E-2</v>
          </cell>
        </row>
        <row r="18">
          <cell r="B18">
            <v>9</v>
          </cell>
          <cell r="C18" t="str">
            <v>Raleigh VIP</v>
          </cell>
          <cell r="D18" t="str">
            <v>Morrisville, NC</v>
          </cell>
          <cell r="E18" t="str">
            <v>Off-Airport</v>
          </cell>
          <cell r="F18" t="str">
            <v>Aegon I</v>
          </cell>
          <cell r="G18">
            <v>5572.6549999999997</v>
          </cell>
          <cell r="H18">
            <v>2239.92</v>
          </cell>
          <cell r="I18">
            <v>3745.3172339849311</v>
          </cell>
          <cell r="J18">
            <v>6262.4563302191746</v>
          </cell>
          <cell r="K18">
            <v>10471.30505582695</v>
          </cell>
          <cell r="L18">
            <v>22718.998620031056</v>
          </cell>
          <cell r="M18">
            <v>0.1</v>
          </cell>
          <cell r="N18">
            <v>227189.98620031055</v>
          </cell>
          <cell r="O18">
            <v>2176.7220000000002</v>
          </cell>
          <cell r="P18">
            <v>9.5810648893689E-3</v>
          </cell>
          <cell r="R18">
            <v>263.52</v>
          </cell>
          <cell r="S18">
            <v>675.19504000000006</v>
          </cell>
          <cell r="T18">
            <v>0.6720763393268202</v>
          </cell>
        </row>
        <row r="19">
          <cell r="B19">
            <v>10</v>
          </cell>
          <cell r="C19" t="str">
            <v>Chicago ASP</v>
          </cell>
          <cell r="D19" t="str">
            <v>Franklin Park, IL</v>
          </cell>
          <cell r="E19" t="str">
            <v>Off-Airport</v>
          </cell>
          <cell r="F19" t="str">
            <v>Aegon I</v>
          </cell>
          <cell r="G19">
            <v>4492.4049999999997</v>
          </cell>
          <cell r="H19">
            <v>4219.7569999999996</v>
          </cell>
          <cell r="I19">
            <v>4306.2216741385491</v>
          </cell>
          <cell r="J19">
            <v>4394.4580474232553</v>
          </cell>
          <cell r="K19">
            <v>4484.5024227477061</v>
          </cell>
          <cell r="L19">
            <v>17404.939144309508</v>
          </cell>
          <cell r="M19">
            <v>0.1</v>
          </cell>
          <cell r="N19">
            <v>174049.39144309508</v>
          </cell>
          <cell r="O19">
            <v>2562.1889999999999</v>
          </cell>
          <cell r="P19">
            <v>1.4721045438631709E-2</v>
          </cell>
          <cell r="R19">
            <v>496.44200000000001</v>
          </cell>
          <cell r="S19">
            <v>517.26376000000005</v>
          </cell>
          <cell r="T19">
            <v>2.049043917423448E-2</v>
          </cell>
        </row>
        <row r="20">
          <cell r="B20">
            <v>1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B21">
            <v>1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T21">
            <v>0</v>
          </cell>
        </row>
        <row r="22">
          <cell r="B22">
            <v>1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</row>
        <row r="23">
          <cell r="B23">
            <v>1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B24">
            <v>1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T24">
            <v>0</v>
          </cell>
        </row>
        <row r="25">
          <cell r="B25">
            <v>1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B26">
            <v>1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T26">
            <v>0</v>
          </cell>
        </row>
        <row r="27">
          <cell r="B27">
            <v>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T27">
            <v>0</v>
          </cell>
        </row>
        <row r="30">
          <cell r="C30" t="str">
            <v>Other Debt</v>
          </cell>
        </row>
        <row r="31">
          <cell r="B31">
            <v>5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B32">
            <v>5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B33">
            <v>5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B34">
            <v>5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</row>
        <row r="37">
          <cell r="C37" t="str">
            <v>New Debt</v>
          </cell>
        </row>
        <row r="38">
          <cell r="B38">
            <v>5</v>
          </cell>
          <cell r="C38" t="str">
            <v>Juniper &amp; Locust</v>
          </cell>
          <cell r="D38" t="str">
            <v>Philadelphia, PA</v>
          </cell>
          <cell r="E38" t="str">
            <v>CBD Garage</v>
          </cell>
          <cell r="F38" t="str">
            <v>Aegon II</v>
          </cell>
          <cell r="G38">
            <v>8000</v>
          </cell>
          <cell r="H38">
            <v>6836.9835000000003</v>
          </cell>
          <cell r="I38">
            <v>7221.8083559259267</v>
          </cell>
          <cell r="J38">
            <v>7628.2933737841449</v>
          </cell>
          <cell r="K38">
            <v>8057.6577123886163</v>
          </cell>
          <cell r="L38">
            <v>29744.742942098688</v>
          </cell>
          <cell r="M38">
            <v>0.09</v>
          </cell>
          <cell r="N38">
            <v>330497.14380109654</v>
          </cell>
          <cell r="O38">
            <v>5600</v>
          </cell>
          <cell r="P38">
            <v>1.6944170638189402E-2</v>
          </cell>
          <cell r="R38">
            <v>804.351</v>
          </cell>
          <cell r="S38">
            <v>883.99599999999998</v>
          </cell>
          <cell r="T38">
            <v>5.6285766365521524E-2</v>
          </cell>
        </row>
        <row r="39">
          <cell r="B39">
            <v>2</v>
          </cell>
          <cell r="C39" t="str">
            <v>Mobil Garage</v>
          </cell>
          <cell r="D39" t="str">
            <v>Los Angeles, CA</v>
          </cell>
          <cell r="E39" t="str">
            <v>CBD Garage</v>
          </cell>
          <cell r="F39" t="str">
            <v>Aegon II</v>
          </cell>
          <cell r="G39">
            <v>4200</v>
          </cell>
          <cell r="H39">
            <v>3439.2870000000003</v>
          </cell>
          <cell r="I39">
            <v>3407.190308134208</v>
          </cell>
          <cell r="J39">
            <v>3375.3931544077823</v>
          </cell>
          <cell r="K39">
            <v>3343.892743420583</v>
          </cell>
          <cell r="L39">
            <v>13565.763205962574</v>
          </cell>
          <cell r="M39">
            <v>0.09</v>
          </cell>
          <cell r="N39">
            <v>150730.70228847305</v>
          </cell>
          <cell r="O39">
            <v>2800</v>
          </cell>
          <cell r="P39">
            <v>1.8576175639660152E-2</v>
          </cell>
          <cell r="R39">
            <v>404.62200000000001</v>
          </cell>
          <cell r="S39">
            <v>403.16640000000007</v>
          </cell>
          <cell r="T39">
            <v>-9.3323679779537174E-3</v>
          </cell>
        </row>
        <row r="40">
          <cell r="B40">
            <v>13</v>
          </cell>
          <cell r="C40" t="str">
            <v>Lake Wells</v>
          </cell>
          <cell r="D40" t="str">
            <v>Chicago, IL</v>
          </cell>
          <cell r="E40" t="str">
            <v>CBD Garage</v>
          </cell>
          <cell r="F40" t="str">
            <v>Prudential</v>
          </cell>
          <cell r="G40">
            <v>13746.986999999999</v>
          </cell>
          <cell r="H40">
            <v>14165.454</v>
          </cell>
          <cell r="I40">
            <v>14049.630213701676</v>
          </cell>
          <cell r="J40">
            <v>13934.753460196827</v>
          </cell>
          <cell r="K40">
            <v>13820.815996075051</v>
          </cell>
          <cell r="L40">
            <v>55970.653669973552</v>
          </cell>
          <cell r="M40">
            <v>0.09</v>
          </cell>
          <cell r="N40">
            <v>621896.15188859508</v>
          </cell>
          <cell r="O40">
            <v>8620.9680000000008</v>
          </cell>
          <cell r="P40">
            <v>1.3862391612843328E-2</v>
          </cell>
          <cell r="R40">
            <v>1666.5239999999999</v>
          </cell>
          <cell r="S40">
            <v>1663.4144799999999</v>
          </cell>
          <cell r="T40">
            <v>-8.1764965879897421E-3</v>
          </cell>
        </row>
        <row r="41">
          <cell r="B41">
            <v>16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B42">
            <v>16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T42">
            <v>0</v>
          </cell>
        </row>
        <row r="43">
          <cell r="B43">
            <v>16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B44">
            <v>16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B45">
            <v>16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T45">
            <v>0</v>
          </cell>
        </row>
        <row r="47">
          <cell r="E47" t="str">
            <v>Total</v>
          </cell>
          <cell r="G47">
            <v>136285.492</v>
          </cell>
          <cell r="H47">
            <v>115249.35799999998</v>
          </cell>
          <cell r="I47">
            <v>117217.64642276299</v>
          </cell>
          <cell r="J47">
            <v>120411.72504037083</v>
          </cell>
          <cell r="K47">
            <v>125512.94970128604</v>
          </cell>
          <cell r="L47">
            <v>478391.67916441994</v>
          </cell>
          <cell r="M47">
            <v>0.09</v>
          </cell>
          <cell r="N47">
            <v>5315463.1018268885</v>
          </cell>
          <cell r="R47">
            <v>13558.748</v>
          </cell>
          <cell r="S47">
            <v>14217.51568</v>
          </cell>
        </row>
        <row r="48">
          <cell r="M48">
            <v>9.3350950631810162E-2</v>
          </cell>
          <cell r="N48">
            <v>5124657.8200501325</v>
          </cell>
        </row>
        <row r="49">
          <cell r="C49" t="str">
            <v>Property Input Table</v>
          </cell>
        </row>
        <row r="50">
          <cell r="C50">
            <v>1</v>
          </cell>
          <cell r="D50">
            <v>2</v>
          </cell>
          <cell r="E50">
            <v>3</v>
          </cell>
          <cell r="F50">
            <v>4</v>
          </cell>
          <cell r="G50">
            <v>5</v>
          </cell>
          <cell r="H50">
            <v>6</v>
          </cell>
          <cell r="I50">
            <v>7</v>
          </cell>
          <cell r="J50">
            <v>8</v>
          </cell>
          <cell r="K50">
            <v>9</v>
          </cell>
          <cell r="L50">
            <v>10</v>
          </cell>
          <cell r="M50">
            <v>11</v>
          </cell>
          <cell r="N50">
            <v>12</v>
          </cell>
          <cell r="O50">
            <v>13</v>
          </cell>
          <cell r="P50">
            <v>14</v>
          </cell>
          <cell r="Q50">
            <v>15</v>
          </cell>
          <cell r="R50">
            <v>16</v>
          </cell>
          <cell r="S50">
            <v>17</v>
          </cell>
          <cell r="T50">
            <v>18</v>
          </cell>
        </row>
        <row r="51">
          <cell r="H51" t="str">
            <v>Q1 2001</v>
          </cell>
          <cell r="I51" t="str">
            <v>Q2 2001</v>
          </cell>
          <cell r="J51" t="str">
            <v>Q3 2001</v>
          </cell>
          <cell r="K51" t="str">
            <v>Q4 2001</v>
          </cell>
          <cell r="T51" t="str">
            <v>Quarterly</v>
          </cell>
        </row>
        <row r="52">
          <cell r="C52" t="str">
            <v>Property Name</v>
          </cell>
          <cell r="D52" t="str">
            <v>Location</v>
          </cell>
          <cell r="E52" t="str">
            <v>Property Type</v>
          </cell>
          <cell r="F52" t="str">
            <v>Lender</v>
          </cell>
          <cell r="G52" t="str">
            <v>Cost Basis</v>
          </cell>
          <cell r="H52" t="str">
            <v>NOI</v>
          </cell>
          <cell r="I52" t="str">
            <v>NOI</v>
          </cell>
          <cell r="J52" t="str">
            <v>NOI</v>
          </cell>
          <cell r="K52" t="str">
            <v>NOI</v>
          </cell>
          <cell r="L52" t="str">
            <v>2001 NOI</v>
          </cell>
          <cell r="M52" t="str">
            <v>Cap Rate</v>
          </cell>
          <cell r="N52" t="str">
            <v>Value</v>
          </cell>
          <cell r="O52" t="str">
            <v>Debt</v>
          </cell>
          <cell r="P52" t="str">
            <v>LTV</v>
          </cell>
          <cell r="R52" t="str">
            <v>2000 NOI</v>
          </cell>
          <cell r="S52" t="str">
            <v>2001 NOI</v>
          </cell>
          <cell r="T52" t="str">
            <v>Growth</v>
          </cell>
        </row>
        <row r="55">
          <cell r="C55" t="str">
            <v>Logan Square</v>
          </cell>
          <cell r="D55" t="str">
            <v>Philadelphia, PA</v>
          </cell>
          <cell r="E55" t="str">
            <v>CBD Garage</v>
          </cell>
          <cell r="F55" t="str">
            <v>Aegon I</v>
          </cell>
          <cell r="G55">
            <v>24165.216</v>
          </cell>
          <cell r="H55">
            <v>15826.889500000001</v>
          </cell>
          <cell r="I55">
            <v>16270.703159418686</v>
          </cell>
          <cell r="J55">
            <v>16726.962129982472</v>
          </cell>
          <cell r="K55">
            <v>17196.015399980046</v>
          </cell>
          <cell r="L55">
            <v>66020.570189381207</v>
          </cell>
          <cell r="M55">
            <v>8.7499999999999994E-2</v>
          </cell>
          <cell r="N55">
            <v>754520.80216435669</v>
          </cell>
          <cell r="O55">
            <v>14002.244000000001</v>
          </cell>
          <cell r="P55">
            <v>1.8557797160574378E-2</v>
          </cell>
          <cell r="R55">
            <v>1861.9870000000001</v>
          </cell>
          <cell r="S55">
            <v>1962.0920800000001</v>
          </cell>
          <cell r="T55">
            <v>2.8041748785741095E-2</v>
          </cell>
        </row>
        <row r="56">
          <cell r="C56" t="str">
            <v>60 E. Lake</v>
          </cell>
          <cell r="D56" t="str">
            <v>Chicago, IL</v>
          </cell>
          <cell r="E56" t="str">
            <v>CBD Garage</v>
          </cell>
          <cell r="F56" t="str">
            <v>Aegon I</v>
          </cell>
          <cell r="G56">
            <v>7135.25</v>
          </cell>
          <cell r="H56">
            <v>6649.0144999999993</v>
          </cell>
          <cell r="I56">
            <v>6839.6805633537369</v>
          </cell>
          <cell r="J56">
            <v>7035.8141358721505</v>
          </cell>
          <cell r="K56">
            <v>7237.5720029628783</v>
          </cell>
          <cell r="L56">
            <v>27762.081202188765</v>
          </cell>
          <cell r="M56">
            <v>0.09</v>
          </cell>
          <cell r="N56">
            <v>308467.5689132085</v>
          </cell>
          <cell r="O56">
            <v>4170.5410000000002</v>
          </cell>
          <cell r="P56">
            <v>1.3520192786209684E-2</v>
          </cell>
          <cell r="R56">
            <v>782.23699999999997</v>
          </cell>
          <cell r="S56">
            <v>825.07256000000007</v>
          </cell>
          <cell r="T56">
            <v>2.8675838104088577E-2</v>
          </cell>
        </row>
        <row r="57">
          <cell r="C57" t="str">
            <v>Beach Street</v>
          </cell>
          <cell r="D57" t="str">
            <v>Boston, MA</v>
          </cell>
          <cell r="E57" t="str">
            <v>CBD Garage</v>
          </cell>
          <cell r="F57" t="str">
            <v>Aegon I</v>
          </cell>
          <cell r="G57">
            <v>14953.781999999999</v>
          </cell>
          <cell r="H57">
            <v>12018.796</v>
          </cell>
          <cell r="I57">
            <v>11941.335286401314</v>
          </cell>
          <cell r="J57">
            <v>11864.373804352212</v>
          </cell>
          <cell r="K57">
            <v>11787.908336323078</v>
          </cell>
          <cell r="L57">
            <v>47612.413427076608</v>
          </cell>
          <cell r="M57">
            <v>8.5000000000000006E-2</v>
          </cell>
          <cell r="N57">
            <v>560146.04031854833</v>
          </cell>
          <cell r="O57">
            <v>8580.5400000000009</v>
          </cell>
          <cell r="P57">
            <v>1.5318398029057477E-2</v>
          </cell>
          <cell r="R57">
            <v>1413.9760000000001</v>
          </cell>
          <cell r="S57">
            <v>1415.0125599999999</v>
          </cell>
          <cell r="T57">
            <v>-6.444964503822731E-3</v>
          </cell>
        </row>
        <row r="58">
          <cell r="C58" t="str">
            <v>100 Walton</v>
          </cell>
          <cell r="D58" t="str">
            <v>Chicago, IL</v>
          </cell>
          <cell r="E58" t="str">
            <v>CBD Garage</v>
          </cell>
          <cell r="F58" t="str">
            <v>Aegon I</v>
          </cell>
          <cell r="G58">
            <v>5979.3010000000004</v>
          </cell>
          <cell r="H58">
            <v>2820.5549999999998</v>
          </cell>
          <cell r="I58">
            <v>2951.0498906374219</v>
          </cell>
          <cell r="J58">
            <v>3087.5822159224481</v>
          </cell>
          <cell r="K58">
            <v>3230.431301865055</v>
          </cell>
          <cell r="L58">
            <v>12089.618408424925</v>
          </cell>
          <cell r="M58">
            <v>0.09</v>
          </cell>
          <cell r="N58">
            <v>134329.09342694361</v>
          </cell>
          <cell r="O58">
            <v>3873.2159999999999</v>
          </cell>
          <cell r="P58">
            <v>2.883378351768965E-2</v>
          </cell>
          <cell r="R58">
            <v>331.83</v>
          </cell>
          <cell r="S58">
            <v>359.29712000000001</v>
          </cell>
          <cell r="T58">
            <v>4.6265678434713173E-2</v>
          </cell>
        </row>
        <row r="59">
          <cell r="C59" t="str">
            <v>145 S. Wells</v>
          </cell>
          <cell r="D59" t="str">
            <v>Chicago, IL</v>
          </cell>
          <cell r="E59" t="str">
            <v>CBD Garage</v>
          </cell>
          <cell r="F59" t="str">
            <v>Aegon I</v>
          </cell>
          <cell r="G59">
            <v>6726.893</v>
          </cell>
          <cell r="H59">
            <v>3267.8589999999999</v>
          </cell>
          <cell r="I59">
            <v>3665.3665085058028</v>
          </cell>
          <cell r="J59">
            <v>4111.2274555530148</v>
          </cell>
          <cell r="K59">
            <v>4611.3236294569479</v>
          </cell>
          <cell r="L59">
            <v>15655.776593515766</v>
          </cell>
          <cell r="M59">
            <v>0.09</v>
          </cell>
          <cell r="N59">
            <v>173953.07326128631</v>
          </cell>
          <cell r="O59">
            <v>3618.7930000000001</v>
          </cell>
          <cell r="P59">
            <v>2.0803271434959875E-2</v>
          </cell>
          <cell r="R59">
            <v>384.45400000000001</v>
          </cell>
          <cell r="S59">
            <v>465.28039999999999</v>
          </cell>
          <cell r="T59">
            <v>0.12164157281749401</v>
          </cell>
        </row>
        <row r="60">
          <cell r="C60" t="str">
            <v>Hartford Bradley</v>
          </cell>
          <cell r="D60" t="str">
            <v>Windsor Locks, CT</v>
          </cell>
          <cell r="E60" t="str">
            <v>Off-Airport</v>
          </cell>
          <cell r="F60" t="str">
            <v>Aegon I</v>
          </cell>
          <cell r="G60">
            <v>9957.6170000000002</v>
          </cell>
          <cell r="H60">
            <v>13699.058999999999</v>
          </cell>
          <cell r="I60">
            <v>12632.570489608835</v>
          </cell>
          <cell r="J60">
            <v>11649.109415101871</v>
          </cell>
          <cell r="K60">
            <v>10742.211988972407</v>
          </cell>
          <cell r="L60">
            <v>48722.950893683112</v>
          </cell>
          <cell r="M60">
            <v>0.105</v>
          </cell>
          <cell r="N60">
            <v>464028.10374936298</v>
          </cell>
          <cell r="O60">
            <v>6310.6880000000001</v>
          </cell>
          <cell r="P60">
            <v>1.359979697136752E-2</v>
          </cell>
          <cell r="R60">
            <v>1611.654</v>
          </cell>
          <cell r="S60">
            <v>1448.0169600000002</v>
          </cell>
          <cell r="T60">
            <v>-7.7851223970286085E-2</v>
          </cell>
        </row>
        <row r="61">
          <cell r="C61" t="str">
            <v>Hartford ASP</v>
          </cell>
          <cell r="D61" t="str">
            <v>Windsor Locks, CT</v>
          </cell>
          <cell r="E61" t="str">
            <v>Off-Airport</v>
          </cell>
          <cell r="F61" t="str">
            <v>Aegon I</v>
          </cell>
          <cell r="G61">
            <v>3755.386</v>
          </cell>
          <cell r="H61">
            <v>4624.6460000000006</v>
          </cell>
          <cell r="I61">
            <v>4703.2583766394937</v>
          </cell>
          <cell r="J61">
            <v>4783.2070514001634</v>
          </cell>
          <cell r="K61">
            <v>4864.5147394414425</v>
          </cell>
          <cell r="L61">
            <v>18975.626167481099</v>
          </cell>
          <cell r="M61">
            <v>0.105</v>
          </cell>
          <cell r="N61">
            <v>180720.24921410572</v>
          </cell>
          <cell r="O61">
            <v>2140.1460000000002</v>
          </cell>
          <cell r="P61">
            <v>1.1842314346659034E-2</v>
          </cell>
          <cell r="R61">
            <v>544.07600000000002</v>
          </cell>
          <cell r="S61">
            <v>563.94416000000001</v>
          </cell>
          <cell r="T61">
            <v>1.6998571704621879E-2</v>
          </cell>
        </row>
        <row r="62">
          <cell r="C62" t="str">
            <v>Raleigh VIP</v>
          </cell>
          <cell r="D62" t="str">
            <v>Morrisville, NC</v>
          </cell>
          <cell r="E62" t="str">
            <v>Off-Airport</v>
          </cell>
          <cell r="F62" t="str">
            <v>Aegon I</v>
          </cell>
          <cell r="G62">
            <v>5572.6549999999997</v>
          </cell>
          <cell r="H62">
            <v>2239.92</v>
          </cell>
          <cell r="I62">
            <v>3745.3172339849311</v>
          </cell>
          <cell r="J62">
            <v>6262.4563302191746</v>
          </cell>
          <cell r="K62">
            <v>10471.30505582695</v>
          </cell>
          <cell r="L62">
            <v>22718.998620031056</v>
          </cell>
          <cell r="M62">
            <v>0.1</v>
          </cell>
          <cell r="N62">
            <v>227189.98620031055</v>
          </cell>
          <cell r="O62">
            <v>2176.7220000000002</v>
          </cell>
          <cell r="P62">
            <v>9.5810648893689E-3</v>
          </cell>
          <cell r="R62">
            <v>263.52</v>
          </cell>
          <cell r="S62">
            <v>675.19504000000006</v>
          </cell>
          <cell r="T62">
            <v>0.6720763393268202</v>
          </cell>
        </row>
        <row r="63">
          <cell r="C63" t="str">
            <v>Chicago ASP</v>
          </cell>
          <cell r="D63" t="str">
            <v>Franklin Park, IL</v>
          </cell>
          <cell r="E63" t="str">
            <v>Off-Airport</v>
          </cell>
          <cell r="F63" t="str">
            <v>Aegon I</v>
          </cell>
          <cell r="G63">
            <v>4492.4049999999997</v>
          </cell>
          <cell r="H63">
            <v>4219.7569999999996</v>
          </cell>
          <cell r="I63">
            <v>4306.2216741385491</v>
          </cell>
          <cell r="J63">
            <v>4394.4580474232553</v>
          </cell>
          <cell r="K63">
            <v>4484.5024227477061</v>
          </cell>
          <cell r="L63">
            <v>17404.939144309508</v>
          </cell>
          <cell r="M63">
            <v>0.1</v>
          </cell>
          <cell r="N63">
            <v>174049.39144309508</v>
          </cell>
          <cell r="O63">
            <v>2562.1889999999999</v>
          </cell>
          <cell r="P63">
            <v>1.4721045438631709E-2</v>
          </cell>
          <cell r="R63">
            <v>496.44200000000001</v>
          </cell>
          <cell r="S63">
            <v>517.26376000000005</v>
          </cell>
          <cell r="T63">
            <v>2.049043917423448E-2</v>
          </cell>
        </row>
        <row r="64">
          <cell r="C64" t="str">
            <v>Lombard</v>
          </cell>
          <cell r="D64" t="str">
            <v>Baltimore, MD</v>
          </cell>
          <cell r="E64" t="str">
            <v>CBD Garage</v>
          </cell>
          <cell r="F64" t="str">
            <v>Aegon I</v>
          </cell>
          <cell r="G64">
            <v>11558.831</v>
          </cell>
          <cell r="H64">
            <v>8949.539499999999</v>
          </cell>
          <cell r="I64">
            <v>9497.4533733532735</v>
          </cell>
          <cell r="J64">
            <v>10078.911946141976</v>
          </cell>
          <cell r="K64">
            <v>10695.96891131848</v>
          </cell>
          <cell r="L64">
            <v>39221.873730813728</v>
          </cell>
          <cell r="M64">
            <v>0.09</v>
          </cell>
          <cell r="N64">
            <v>435798.59700904146</v>
          </cell>
          <cell r="O64">
            <v>6703.7960000000003</v>
          </cell>
          <cell r="P64">
            <v>1.5382784722138327E-2</v>
          </cell>
          <cell r="R64">
            <v>1052.8869999999999</v>
          </cell>
          <cell r="S64">
            <v>1165.6507200000001</v>
          </cell>
          <cell r="T64">
            <v>6.1222577245820774E-2</v>
          </cell>
        </row>
        <row r="65">
          <cell r="C65" t="str">
            <v>Financial Gateway</v>
          </cell>
          <cell r="D65" t="str">
            <v>San Diego, CA</v>
          </cell>
          <cell r="E65" t="str">
            <v>Ground Lease</v>
          </cell>
          <cell r="F65" t="str">
            <v>Aegon I</v>
          </cell>
          <cell r="G65">
            <v>3859.819</v>
          </cell>
          <cell r="H65">
            <v>3018.8344999999999</v>
          </cell>
          <cell r="I65">
            <v>3046.1912929015916</v>
          </cell>
          <cell r="J65">
            <v>3073.7959940995343</v>
          </cell>
          <cell r="K65">
            <v>3101.6508501482253</v>
          </cell>
          <cell r="L65">
            <v>12240.472637149351</v>
          </cell>
          <cell r="M65">
            <v>7.4999999999999997E-2</v>
          </cell>
          <cell r="N65">
            <v>163206.301828658</v>
          </cell>
          <cell r="O65">
            <v>1816.8789999999999</v>
          </cell>
          <cell r="P65">
            <v>1.1132407141407129E-2</v>
          </cell>
          <cell r="R65">
            <v>355.15699999999998</v>
          </cell>
          <cell r="S65">
            <v>363.77952000000005</v>
          </cell>
          <cell r="T65">
            <v>9.0620379824039917E-3</v>
          </cell>
        </row>
        <row r="66">
          <cell r="C66" t="str">
            <v>Grant Street</v>
          </cell>
          <cell r="D66" t="str">
            <v>Pittsburgh, PA</v>
          </cell>
          <cell r="E66" t="str">
            <v>CBD Land</v>
          </cell>
          <cell r="F66" t="str">
            <v>Aegon I</v>
          </cell>
          <cell r="G66">
            <v>5428.567</v>
          </cell>
          <cell r="H66">
            <v>3682.4549999999999</v>
          </cell>
          <cell r="I66">
            <v>3050.2423219172647</v>
          </cell>
          <cell r="J66">
            <v>2526.5694278450724</v>
          </cell>
          <cell r="K66">
            <v>2092.8019481773244</v>
          </cell>
          <cell r="L66">
            <v>11352.068697939661</v>
          </cell>
          <cell r="M66">
            <v>7.4999999999999997E-2</v>
          </cell>
          <cell r="N66">
            <v>151360.91597252883</v>
          </cell>
          <cell r="O66">
            <v>2380.6010000000001</v>
          </cell>
          <cell r="P66">
            <v>1.5727976966207487E-2</v>
          </cell>
          <cell r="R66">
            <v>433.23</v>
          </cell>
          <cell r="S66">
            <v>337.37599999999998</v>
          </cell>
          <cell r="T66">
            <v>-0.1716823907102015</v>
          </cell>
        </row>
        <row r="67">
          <cell r="C67" t="str">
            <v>1728 Sansom</v>
          </cell>
          <cell r="D67" t="str">
            <v>Philadelphia, PA</v>
          </cell>
          <cell r="E67" t="str">
            <v>CBD Garage</v>
          </cell>
          <cell r="F67" t="str">
            <v>Aegon I</v>
          </cell>
          <cell r="G67">
            <v>2979.3139999999999</v>
          </cell>
          <cell r="H67">
            <v>2038.7674999999999</v>
          </cell>
          <cell r="I67">
            <v>2261.2831334253729</v>
          </cell>
          <cell r="J67">
            <v>2508.0846195135409</v>
          </cell>
          <cell r="K67">
            <v>2781.8225704056813</v>
          </cell>
          <cell r="L67">
            <v>9589.9578233445955</v>
          </cell>
          <cell r="M67">
            <v>0.09</v>
          </cell>
          <cell r="N67">
            <v>106555.08692605107</v>
          </cell>
          <cell r="O67">
            <v>1468.6690000000001</v>
          </cell>
          <cell r="P67">
            <v>1.3783189919588282E-2</v>
          </cell>
          <cell r="R67">
            <v>239.85499999999999</v>
          </cell>
          <cell r="S67">
            <v>285.00783999999999</v>
          </cell>
          <cell r="T67">
            <v>0.10914223099268226</v>
          </cell>
        </row>
        <row r="68">
          <cell r="C68" t="str">
            <v>224 W. Randolph</v>
          </cell>
          <cell r="D68" t="str">
            <v>Chicago, IL</v>
          </cell>
          <cell r="E68" t="str">
            <v>CBD Land</v>
          </cell>
          <cell r="F68" t="str">
            <v>Aegon I</v>
          </cell>
          <cell r="G68">
            <v>4036.884</v>
          </cell>
          <cell r="H68">
            <v>1670.8790000000001</v>
          </cell>
          <cell r="I68">
            <v>1949.2056236696556</v>
          </cell>
          <cell r="J68">
            <v>2273.8944970553885</v>
          </cell>
          <cell r="K68">
            <v>2652.6684106340708</v>
          </cell>
          <cell r="L68">
            <v>8546.6475313591145</v>
          </cell>
          <cell r="M68">
            <v>7.4999999999999997E-2</v>
          </cell>
          <cell r="N68">
            <v>113955.30041812154</v>
          </cell>
          <cell r="O68">
            <v>2025.905</v>
          </cell>
          <cell r="P68">
            <v>1.777806729977989E-2</v>
          </cell>
          <cell r="R68">
            <v>196.57400000000001</v>
          </cell>
          <cell r="S68">
            <v>254.00128000000001</v>
          </cell>
          <cell r="T68">
            <v>0.16657497261600362</v>
          </cell>
        </row>
        <row r="69">
          <cell r="C69" t="str">
            <v>240 W. Randolph</v>
          </cell>
          <cell r="D69" t="str">
            <v>Chicago, IL</v>
          </cell>
          <cell r="E69" t="str">
            <v>Other</v>
          </cell>
          <cell r="F69" t="str">
            <v>Aegon I</v>
          </cell>
          <cell r="G69">
            <v>3220.9670000000001</v>
          </cell>
          <cell r="H69">
            <v>2522.953</v>
          </cell>
          <cell r="I69">
            <v>2538.3804077673385</v>
          </cell>
          <cell r="J69">
            <v>2553.9021513825583</v>
          </cell>
          <cell r="K69">
            <v>2569.5188076925497</v>
          </cell>
          <cell r="L69">
            <v>10184.754366842448</v>
          </cell>
          <cell r="M69">
            <v>0.09</v>
          </cell>
          <cell r="N69">
            <v>113163.93740936053</v>
          </cell>
          <cell r="O69">
            <v>2025.905</v>
          </cell>
          <cell r="P69">
            <v>1.7902390517497355E-2</v>
          </cell>
          <cell r="R69">
            <v>296.81799999999998</v>
          </cell>
          <cell r="S69">
            <v>302.68472000000003</v>
          </cell>
          <cell r="T69">
            <v>6.1148217058893811E-3</v>
          </cell>
        </row>
        <row r="70">
          <cell r="C70" t="str">
            <v>Tower</v>
          </cell>
          <cell r="D70" t="str">
            <v>Chicago, IL</v>
          </cell>
          <cell r="E70" t="str">
            <v>CBD Garage</v>
          </cell>
          <cell r="F70" t="str">
            <v>Aegon II</v>
          </cell>
          <cell r="G70">
            <v>30004.215</v>
          </cell>
          <cell r="H70">
            <v>21896.748000000003</v>
          </cell>
          <cell r="I70">
            <v>23106.621397135274</v>
          </cell>
          <cell r="J70">
            <v>24383.344613115591</v>
          </cell>
          <cell r="K70">
            <v>25730.611338776871</v>
          </cell>
          <cell r="L70">
            <v>95117.325349027742</v>
          </cell>
          <cell r="M70">
            <v>8.5000000000000006E-2</v>
          </cell>
          <cell r="N70">
            <v>1119027.3570473851</v>
          </cell>
          <cell r="O70">
            <v>17750</v>
          </cell>
          <cell r="P70">
            <v>1.5861989332266502E-2</v>
          </cell>
          <cell r="R70">
            <v>2576.0880000000002</v>
          </cell>
          <cell r="S70">
            <v>2826.8302400000002</v>
          </cell>
          <cell r="T70">
            <v>5.5253565375793297E-2</v>
          </cell>
        </row>
        <row r="71">
          <cell r="C71" t="str">
            <v>Mobil Garage</v>
          </cell>
          <cell r="D71" t="str">
            <v>Los Angeles, CA</v>
          </cell>
          <cell r="E71" t="str">
            <v>CBD Garage</v>
          </cell>
          <cell r="F71" t="str">
            <v>Aegon II</v>
          </cell>
          <cell r="G71">
            <v>4200</v>
          </cell>
          <cell r="H71">
            <v>3439.2870000000003</v>
          </cell>
          <cell r="I71">
            <v>3407.190308134208</v>
          </cell>
          <cell r="J71">
            <v>3375.3931544077823</v>
          </cell>
          <cell r="K71">
            <v>3343.892743420583</v>
          </cell>
          <cell r="L71">
            <v>13565.763205962574</v>
          </cell>
          <cell r="M71">
            <v>0.09</v>
          </cell>
          <cell r="N71">
            <v>150730.70228847305</v>
          </cell>
          <cell r="O71">
            <v>2800</v>
          </cell>
          <cell r="P71">
            <v>1.8576175639660152E-2</v>
          </cell>
          <cell r="R71">
            <v>404.62200000000001</v>
          </cell>
          <cell r="S71">
            <v>403.16640000000007</v>
          </cell>
          <cell r="T71">
            <v>-9.3323679779537174E-3</v>
          </cell>
        </row>
        <row r="72">
          <cell r="C72" t="str">
            <v>Capitol Commons</v>
          </cell>
          <cell r="D72" t="str">
            <v>Indianapolis, IN</v>
          </cell>
          <cell r="E72" t="str">
            <v>Ground Lease</v>
          </cell>
          <cell r="F72" t="str">
            <v>Aegon II</v>
          </cell>
          <cell r="G72">
            <v>16600</v>
          </cell>
          <cell r="H72">
            <v>14050.6445</v>
          </cell>
          <cell r="I72">
            <v>14523.646474087782</v>
          </cell>
          <cell r="J72">
            <v>15012.571622909003</v>
          </cell>
          <cell r="K72">
            <v>15517.955985439148</v>
          </cell>
          <cell r="L72">
            <v>59104.818582435932</v>
          </cell>
          <cell r="M72">
            <v>0.1</v>
          </cell>
          <cell r="N72">
            <v>591048.1858243593</v>
          </cell>
          <cell r="O72">
            <v>11650</v>
          </cell>
          <cell r="P72">
            <v>1.9710744875650475E-2</v>
          </cell>
          <cell r="R72">
            <v>1653.0170000000001</v>
          </cell>
          <cell r="S72">
            <v>1756.56</v>
          </cell>
          <cell r="T72">
            <v>3.3664076696822212E-2</v>
          </cell>
        </row>
        <row r="73">
          <cell r="C73" t="str">
            <v>Riverfront Center</v>
          </cell>
          <cell r="D73" t="str">
            <v>Pittsburgh, PA</v>
          </cell>
          <cell r="E73" t="str">
            <v>CBD Garage</v>
          </cell>
          <cell r="F73" t="str">
            <v>Aegon II</v>
          </cell>
          <cell r="G73">
            <v>11000</v>
          </cell>
          <cell r="H73">
            <v>11390.493</v>
          </cell>
          <cell r="I73">
            <v>10959.867888224617</v>
          </cell>
          <cell r="J73">
            <v>10545.522843246305</v>
          </cell>
          <cell r="K73">
            <v>10146.842386386115</v>
          </cell>
          <cell r="L73">
            <v>43042.726117857041</v>
          </cell>
          <cell r="M73">
            <v>9.5000000000000001E-2</v>
          </cell>
          <cell r="N73">
            <v>453081.32755638991</v>
          </cell>
          <cell r="O73">
            <v>8400</v>
          </cell>
          <cell r="P73">
            <v>1.8539717902973051E-2</v>
          </cell>
          <cell r="R73">
            <v>1340.058</v>
          </cell>
          <cell r="S73">
            <v>1279.20416</v>
          </cell>
          <cell r="T73">
            <v>-3.7805660542996902E-2</v>
          </cell>
        </row>
        <row r="74">
          <cell r="C74" t="str">
            <v>Juniper &amp; Locust</v>
          </cell>
          <cell r="D74" t="str">
            <v>Philadelphia, PA</v>
          </cell>
          <cell r="E74" t="str">
            <v>CBD Garage</v>
          </cell>
          <cell r="F74" t="str">
            <v>Aegon II</v>
          </cell>
          <cell r="G74">
            <v>8000</v>
          </cell>
          <cell r="H74">
            <v>6836.9835000000003</v>
          </cell>
          <cell r="I74">
            <v>7221.8083559259267</v>
          </cell>
          <cell r="J74">
            <v>7628.2933737841449</v>
          </cell>
          <cell r="K74">
            <v>8057.6577123886163</v>
          </cell>
          <cell r="L74">
            <v>29744.742942098688</v>
          </cell>
          <cell r="M74">
            <v>0.09</v>
          </cell>
          <cell r="N74">
            <v>330497.14380109654</v>
          </cell>
          <cell r="O74">
            <v>5600</v>
          </cell>
          <cell r="P74">
            <v>1.6944170638189402E-2</v>
          </cell>
          <cell r="R74">
            <v>804.351</v>
          </cell>
          <cell r="S74">
            <v>883.99599999999998</v>
          </cell>
          <cell r="T74">
            <v>5.6285766365521524E-2</v>
          </cell>
        </row>
        <row r="75">
          <cell r="C75" t="str">
            <v>Forbes/Allies</v>
          </cell>
          <cell r="D75" t="str">
            <v>Pittsburgh, PA</v>
          </cell>
          <cell r="E75" t="str">
            <v>CBD Garage</v>
          </cell>
          <cell r="F75" t="str">
            <v>Aegon II</v>
          </cell>
          <cell r="G75">
            <v>27000</v>
          </cell>
          <cell r="H75">
            <v>26751.939499999997</v>
          </cell>
          <cell r="I75">
            <v>26423.280291936724</v>
          </cell>
          <cell r="J75">
            <v>26098.65880514016</v>
          </cell>
          <cell r="K75">
            <v>25778.025434449002</v>
          </cell>
          <cell r="L75">
            <v>105051.90403152589</v>
          </cell>
          <cell r="M75">
            <v>0.1</v>
          </cell>
          <cell r="N75">
            <v>1050519.0403152588</v>
          </cell>
          <cell r="O75">
            <v>18900</v>
          </cell>
          <cell r="P75">
            <v>1.7991106562264825E-2</v>
          </cell>
          <cell r="R75">
            <v>3147.2869999999998</v>
          </cell>
          <cell r="S75">
            <v>3122.08</v>
          </cell>
          <cell r="T75">
            <v>-1.22854347836452E-2</v>
          </cell>
        </row>
        <row r="76">
          <cell r="C76" t="str">
            <v>15th &amp; Sansom</v>
          </cell>
          <cell r="D76" t="str">
            <v>Philadelphia, PA</v>
          </cell>
          <cell r="E76" t="str">
            <v>CBD Garage</v>
          </cell>
          <cell r="F76" t="str">
            <v>Aegon II</v>
          </cell>
          <cell r="G76">
            <v>7500</v>
          </cell>
          <cell r="H76">
            <v>5828.1184999999996</v>
          </cell>
          <cell r="I76">
            <v>6328.5169513023602</v>
          </cell>
          <cell r="J76">
            <v>6871.879287101202</v>
          </cell>
          <cell r="K76">
            <v>7461.8943584835379</v>
          </cell>
          <cell r="L76">
            <v>26490.409096887102</v>
          </cell>
          <cell r="M76">
            <v>0.09</v>
          </cell>
          <cell r="N76">
            <v>294337.87885430118</v>
          </cell>
          <cell r="O76">
            <v>5250</v>
          </cell>
          <cell r="P76">
            <v>1.7836644133046763E-2</v>
          </cell>
          <cell r="R76">
            <v>685.66099999999994</v>
          </cell>
          <cell r="S76">
            <v>787.28</v>
          </cell>
          <cell r="T76">
            <v>8.585934745533412E-2</v>
          </cell>
        </row>
        <row r="77">
          <cell r="C77" t="str">
            <v>17th &amp; Chancellor</v>
          </cell>
          <cell r="D77" t="str">
            <v>Philadelphia, PA</v>
          </cell>
          <cell r="E77" t="str">
            <v>CBD Garage</v>
          </cell>
          <cell r="F77" t="str">
            <v>Aegon II</v>
          </cell>
          <cell r="G77">
            <v>7500</v>
          </cell>
          <cell r="H77">
            <v>6154.6544999999996</v>
          </cell>
          <cell r="I77">
            <v>6151.6789669008767</v>
          </cell>
          <cell r="J77">
            <v>6148.7048723548396</v>
          </cell>
          <cell r="K77">
            <v>6145.732215666405</v>
          </cell>
          <cell r="L77">
            <v>24600.770554922121</v>
          </cell>
          <cell r="M77">
            <v>0.09</v>
          </cell>
          <cell r="N77">
            <v>273341.89505469025</v>
          </cell>
          <cell r="O77">
            <v>5250</v>
          </cell>
          <cell r="P77">
            <v>1.9206715454100368E-2</v>
          </cell>
          <cell r="R77">
            <v>724.077</v>
          </cell>
          <cell r="S77">
            <v>731.12</v>
          </cell>
          <cell r="T77">
            <v>-4.8346062303302438E-4</v>
          </cell>
        </row>
        <row r="78">
          <cell r="C78" t="str">
            <v>1616 Sansom</v>
          </cell>
          <cell r="D78" t="str">
            <v>Philadelphia, PA</v>
          </cell>
          <cell r="E78" t="str">
            <v>CBD Garage</v>
          </cell>
          <cell r="F78" t="str">
            <v>Aegon II</v>
          </cell>
          <cell r="G78">
            <v>4500</v>
          </cell>
          <cell r="H78">
            <v>3623.1079999999997</v>
          </cell>
          <cell r="I78">
            <v>3633.92993959663</v>
          </cell>
          <cell r="J78">
            <v>3644.7842034785517</v>
          </cell>
          <cell r="K78">
            <v>3655.6708881958712</v>
          </cell>
          <cell r="L78">
            <v>14557.493031271053</v>
          </cell>
          <cell r="M78">
            <v>0.09</v>
          </cell>
          <cell r="N78">
            <v>161749.92256967837</v>
          </cell>
          <cell r="O78">
            <v>3150</v>
          </cell>
          <cell r="P78">
            <v>1.9474507004125754E-2</v>
          </cell>
          <cell r="R78">
            <v>426.24799999999999</v>
          </cell>
          <cell r="S78">
            <v>432.64</v>
          </cell>
          <cell r="T78">
            <v>2.9869216144345705E-3</v>
          </cell>
        </row>
        <row r="79">
          <cell r="C79" t="str">
            <v>Harbor Garage</v>
          </cell>
          <cell r="D79" t="str">
            <v>Boston, MA</v>
          </cell>
          <cell r="E79" t="str">
            <v>CBD Garage</v>
          </cell>
          <cell r="F79" t="str">
            <v>Aegon II</v>
          </cell>
          <cell r="G79">
            <v>82000</v>
          </cell>
          <cell r="H79">
            <v>66667.2255</v>
          </cell>
          <cell r="I79">
            <v>64397.385616281979</v>
          </cell>
          <cell r="J79">
            <v>62204.827681213785</v>
          </cell>
          <cell r="K79">
            <v>60086.92045211175</v>
          </cell>
          <cell r="L79">
            <v>253356.35924960751</v>
          </cell>
          <cell r="M79">
            <v>8.5000000000000006E-2</v>
          </cell>
          <cell r="N79">
            <v>2980663.0499953823</v>
          </cell>
          <cell r="O79">
            <v>57400</v>
          </cell>
          <cell r="P79">
            <v>1.9257460181582392E-2</v>
          </cell>
          <cell r="R79">
            <v>7843.2030000000004</v>
          </cell>
          <cell r="S79">
            <v>7529.6</v>
          </cell>
          <cell r="T79">
            <v>-3.4047312854170286E-2</v>
          </cell>
        </row>
        <row r="80">
          <cell r="C80" t="str">
            <v>1111 Sansom</v>
          </cell>
          <cell r="D80" t="str">
            <v>Philadelphia, PA</v>
          </cell>
          <cell r="E80" t="str">
            <v>CBD Garage</v>
          </cell>
          <cell r="F80" t="str">
            <v>Aegon II</v>
          </cell>
          <cell r="G80">
            <v>1900</v>
          </cell>
          <cell r="H80">
            <v>1024.4625000000001</v>
          </cell>
          <cell r="I80">
            <v>1029.6871940555191</v>
          </cell>
          <cell r="J80">
            <v>1034.9385337207832</v>
          </cell>
          <cell r="K80">
            <v>1040.2166548867199</v>
          </cell>
          <cell r="L80">
            <v>4129.304882663022</v>
          </cell>
          <cell r="M80">
            <v>7.4999999999999997E-2</v>
          </cell>
          <cell r="N80">
            <v>55057.398435506962</v>
          </cell>
          <cell r="O80">
            <v>1050</v>
          </cell>
          <cell r="P80">
            <v>1.907100643758072E-2</v>
          </cell>
          <cell r="R80">
            <v>120.52500000000001</v>
          </cell>
          <cell r="S80">
            <v>122.72</v>
          </cell>
          <cell r="T80">
            <v>5.0999368503179647E-3</v>
          </cell>
        </row>
        <row r="81">
          <cell r="C81" t="str">
            <v>Traders</v>
          </cell>
          <cell r="D81" t="str">
            <v>Chicago, IL</v>
          </cell>
          <cell r="E81" t="str">
            <v>CBD Garage</v>
          </cell>
          <cell r="F81" t="str">
            <v>LaSalle</v>
          </cell>
          <cell r="G81">
            <v>15658.027</v>
          </cell>
          <cell r="H81">
            <v>14252.3495</v>
          </cell>
          <cell r="I81">
            <v>14620.624374012808</v>
          </cell>
          <cell r="J81">
            <v>14998.415319942682</v>
          </cell>
          <cell r="K81">
            <v>15385.968229190639</v>
          </cell>
          <cell r="L81">
            <v>59257.357423146124</v>
          </cell>
          <cell r="M81">
            <v>8.5000000000000006E-2</v>
          </cell>
          <cell r="N81">
            <v>697145.38144877786</v>
          </cell>
          <cell r="O81">
            <v>8432.4770000000008</v>
          </cell>
          <cell r="P81">
            <v>1.2095722390752968E-2</v>
          </cell>
          <cell r="R81">
            <v>1676.7470000000001</v>
          </cell>
          <cell r="S81">
            <v>1761.0933600000001</v>
          </cell>
          <cell r="T81">
            <v>2.5839590448775387E-2</v>
          </cell>
        </row>
        <row r="82">
          <cell r="C82" t="str">
            <v>Lake Wells</v>
          </cell>
          <cell r="D82" t="str">
            <v>Chicago, IL</v>
          </cell>
          <cell r="E82" t="str">
            <v>CBD Garage</v>
          </cell>
          <cell r="F82" t="str">
            <v>Prudential</v>
          </cell>
          <cell r="G82">
            <v>13746.986999999999</v>
          </cell>
          <cell r="H82">
            <v>14165.454</v>
          </cell>
          <cell r="I82">
            <v>14049.630213701676</v>
          </cell>
          <cell r="J82">
            <v>13934.753460196827</v>
          </cell>
          <cell r="K82">
            <v>13820.815996075051</v>
          </cell>
          <cell r="L82">
            <v>55970.653669973552</v>
          </cell>
          <cell r="M82">
            <v>0.09</v>
          </cell>
          <cell r="N82">
            <v>621896.15188859508</v>
          </cell>
          <cell r="O82">
            <v>8620.9680000000008</v>
          </cell>
          <cell r="P82">
            <v>1.3862391612843328E-2</v>
          </cell>
          <cell r="R82">
            <v>1666.5239999999999</v>
          </cell>
          <cell r="S82">
            <v>1663.4144799999999</v>
          </cell>
          <cell r="T82">
            <v>-8.1764965879897421E-3</v>
          </cell>
        </row>
        <row r="83">
          <cell r="C83" t="str">
            <v>Milwaukee Center</v>
          </cell>
          <cell r="D83" t="str">
            <v>Milwaukee, WI</v>
          </cell>
          <cell r="E83" t="str">
            <v>Ground Lease</v>
          </cell>
          <cell r="F83" t="str">
            <v>N/A</v>
          </cell>
          <cell r="G83">
            <v>10000</v>
          </cell>
          <cell r="H83">
            <v>6950.1525000000001</v>
          </cell>
          <cell r="I83">
            <v>7656.6889785270632</v>
          </cell>
          <cell r="J83">
            <v>8435.0503264349663</v>
          </cell>
          <cell r="K83">
            <v>9292.5380943419168</v>
          </cell>
          <cell r="L83">
            <v>32334.429899303948</v>
          </cell>
          <cell r="M83">
            <v>0.1</v>
          </cell>
          <cell r="N83">
            <v>323344.29899303947</v>
          </cell>
          <cell r="O83">
            <v>0</v>
          </cell>
          <cell r="P83">
            <v>0</v>
          </cell>
          <cell r="R83">
            <v>817.66499999999996</v>
          </cell>
          <cell r="S83">
            <v>960.96</v>
          </cell>
          <cell r="T83">
            <v>0.10165769434944959</v>
          </cell>
        </row>
        <row r="84">
          <cell r="C84" t="str">
            <v>Milwaukee City Garages</v>
          </cell>
          <cell r="D84" t="str">
            <v>Milwaukee, WI</v>
          </cell>
          <cell r="E84" t="str">
            <v>CBD Garage</v>
          </cell>
          <cell r="F84" t="str">
            <v>N/A</v>
          </cell>
          <cell r="G84">
            <v>847837.5776411338</v>
          </cell>
          <cell r="H84">
            <v>22859.221634615384</v>
          </cell>
          <cell r="I84">
            <v>23299.066419944244</v>
          </cell>
          <cell r="J84">
            <v>23747.374460858675</v>
          </cell>
          <cell r="K84">
            <v>24204.308602747544</v>
          </cell>
          <cell r="L84">
            <v>94109.971118165849</v>
          </cell>
          <cell r="M84">
            <v>0.111</v>
          </cell>
          <cell r="N84">
            <v>847837.5776411338</v>
          </cell>
          <cell r="O84">
            <v>0</v>
          </cell>
          <cell r="P84">
            <v>0</v>
          </cell>
          <cell r="R84">
            <v>2689.3201923076922</v>
          </cell>
          <cell r="S84">
            <v>2796.893</v>
          </cell>
          <cell r="T84">
            <v>1.9241459414471529E-2</v>
          </cell>
        </row>
        <row r="87">
          <cell r="F87" t="str">
            <v>Totals</v>
          </cell>
          <cell r="G87">
            <v>1201269.6936411338</v>
          </cell>
          <cell r="H87">
            <v>313140.76663461543</v>
          </cell>
          <cell r="I87">
            <v>316207.88270549098</v>
          </cell>
          <cell r="J87">
            <v>320994.86177977012</v>
          </cell>
          <cell r="K87">
            <v>328189.2674685127</v>
          </cell>
          <cell r="L87">
            <v>1278532.778588389</v>
          </cell>
          <cell r="M87">
            <v>9.1247371343121317E-2</v>
          </cell>
          <cell r="N87">
            <v>14205919.762093212</v>
          </cell>
          <cell r="R87">
            <v>36840.090192307689</v>
          </cell>
          <cell r="S87">
            <v>37997.232359999995</v>
          </cell>
        </row>
      </sheetData>
      <sheetData sheetId="2" refreshError="1"/>
      <sheetData sheetId="3" refreshError="1">
        <row r="1">
          <cell r="A1" t="str">
            <v>ProLogis Disposition Joint Venture</v>
          </cell>
        </row>
        <row r="2">
          <cell r="A2" t="str">
            <v>Debt Pools and Amortization</v>
          </cell>
        </row>
        <row r="3">
          <cell r="A3" t="str">
            <v>($ in thousands)</v>
          </cell>
        </row>
        <row r="4">
          <cell r="D4" t="str">
            <v>Before</v>
          </cell>
          <cell r="F4" t="str">
            <v>After</v>
          </cell>
        </row>
        <row r="6">
          <cell r="C6" t="str">
            <v>Total Debt:</v>
          </cell>
          <cell r="D6">
            <v>201056.834</v>
          </cell>
          <cell r="F6">
            <v>725731.23278689885</v>
          </cell>
        </row>
        <row r="8">
          <cell r="C8" t="str">
            <v>Aegon I Debt:</v>
          </cell>
          <cell r="D8">
            <v>63856.83400000001</v>
          </cell>
          <cell r="F8">
            <v>63856.83400000001</v>
          </cell>
        </row>
        <row r="9">
          <cell r="C9" t="str">
            <v xml:space="preserve">     LTV:</v>
          </cell>
          <cell r="D9">
            <v>1.5722690489448014E-2</v>
          </cell>
          <cell r="F9">
            <v>1.5878726084442032E-2</v>
          </cell>
        </row>
        <row r="10">
          <cell r="C10" t="str">
            <v xml:space="preserve">     DSCR:</v>
          </cell>
          <cell r="D10" t="e">
            <v>#DIV/0!</v>
          </cell>
          <cell r="F10" t="e">
            <v>#DIV/0!</v>
          </cell>
        </row>
        <row r="12">
          <cell r="C12" t="str">
            <v>Other Debt:</v>
          </cell>
          <cell r="F12">
            <v>0</v>
          </cell>
        </row>
        <row r="13">
          <cell r="C13" t="str">
            <v xml:space="preserve">     LTV:</v>
          </cell>
          <cell r="F13" t="str">
            <v/>
          </cell>
        </row>
        <row r="14">
          <cell r="C14" t="str">
            <v xml:space="preserve">     DSCR:</v>
          </cell>
          <cell r="F14" t="str">
            <v/>
          </cell>
        </row>
        <row r="16">
          <cell r="C16" t="str">
            <v>New Debt:</v>
          </cell>
          <cell r="D16">
            <v>137200</v>
          </cell>
          <cell r="F16">
            <v>661874.39878689882</v>
          </cell>
        </row>
        <row r="17">
          <cell r="C17" t="str">
            <v xml:space="preserve">     LTV:</v>
          </cell>
          <cell r="D17">
            <v>1.8391288026478304E-2</v>
          </cell>
          <cell r="F17">
            <v>0.6</v>
          </cell>
        </row>
        <row r="18">
          <cell r="C18" t="str">
            <v xml:space="preserve">     DSCR:</v>
          </cell>
          <cell r="D18" t="e">
            <v>#DIV/0!</v>
          </cell>
          <cell r="F18">
            <v>5.6790527247048722E-2</v>
          </cell>
        </row>
        <row r="20">
          <cell r="C20" t="str">
            <v>Overall Achieved LTV:</v>
          </cell>
          <cell r="F20">
            <v>0.14161554942214646</v>
          </cell>
        </row>
        <row r="21">
          <cell r="C21" t="str">
            <v>Achieved DSCR:</v>
          </cell>
          <cell r="F21" t="e">
            <v>#DIV/0!</v>
          </cell>
        </row>
        <row r="24">
          <cell r="H24" t="str">
            <v>Q1 2001</v>
          </cell>
          <cell r="I24" t="str">
            <v>Q2 2001</v>
          </cell>
          <cell r="J24" t="str">
            <v>Q3 2001</v>
          </cell>
          <cell r="K24" t="str">
            <v>Q4 2001</v>
          </cell>
          <cell r="L24" t="str">
            <v>2001E</v>
          </cell>
          <cell r="N24" t="str">
            <v>Market</v>
          </cell>
        </row>
        <row r="25">
          <cell r="C25" t="str">
            <v>Property Name</v>
          </cell>
          <cell r="D25" t="str">
            <v>Location</v>
          </cell>
          <cell r="E25" t="str">
            <v>Property Type</v>
          </cell>
          <cell r="F25" t="str">
            <v>Lender</v>
          </cell>
          <cell r="G25" t="str">
            <v>Cost Basis</v>
          </cell>
          <cell r="H25" t="str">
            <v>NOI</v>
          </cell>
          <cell r="I25" t="str">
            <v>NOI</v>
          </cell>
          <cell r="J25" t="str">
            <v>NOI</v>
          </cell>
          <cell r="K25" t="str">
            <v>NOI</v>
          </cell>
          <cell r="L25" t="str">
            <v>NOI</v>
          </cell>
          <cell r="M25" t="str">
            <v>Cap Rate</v>
          </cell>
          <cell r="N25" t="str">
            <v>Value</v>
          </cell>
          <cell r="O25" t="str">
            <v>Debt</v>
          </cell>
          <cell r="P25" t="str">
            <v>LTV</v>
          </cell>
        </row>
        <row r="27">
          <cell r="A27" t="str">
            <v>AEGON DEBT</v>
          </cell>
        </row>
        <row r="28">
          <cell r="A28">
            <v>1</v>
          </cell>
          <cell r="C28" t="str">
            <v>Logan Square</v>
          </cell>
          <cell r="D28" t="str">
            <v>Philadelphia, PA</v>
          </cell>
          <cell r="E28" t="str">
            <v>CBD Garage</v>
          </cell>
          <cell r="F28" t="str">
            <v>Aegon I</v>
          </cell>
          <cell r="G28">
            <v>24165.216</v>
          </cell>
          <cell r="H28">
            <v>15826.889500000001</v>
          </cell>
          <cell r="I28">
            <v>16270.703159418686</v>
          </cell>
          <cell r="J28">
            <v>16726.962129982472</v>
          </cell>
          <cell r="K28">
            <v>17196.015399980046</v>
          </cell>
          <cell r="L28">
            <v>66020.570189381207</v>
          </cell>
          <cell r="M28">
            <v>8.7499999999999994E-2</v>
          </cell>
          <cell r="N28">
            <v>754520.80216435669</v>
          </cell>
          <cell r="O28">
            <v>14002.244000000001</v>
          </cell>
          <cell r="P28">
            <v>1.8557797160574378E-2</v>
          </cell>
        </row>
        <row r="29">
          <cell r="A29">
            <v>2</v>
          </cell>
          <cell r="C29" t="str">
            <v>60 E. Lake</v>
          </cell>
          <cell r="D29" t="str">
            <v>Chicago, IL</v>
          </cell>
          <cell r="E29" t="str">
            <v>CBD Garage</v>
          </cell>
          <cell r="F29" t="str">
            <v>Aegon I</v>
          </cell>
          <cell r="G29">
            <v>7135.25</v>
          </cell>
          <cell r="H29">
            <v>6649.0144999999993</v>
          </cell>
          <cell r="I29">
            <v>6839.6805633537369</v>
          </cell>
          <cell r="J29">
            <v>7035.8141358721505</v>
          </cell>
          <cell r="K29">
            <v>7237.5720029628783</v>
          </cell>
          <cell r="L29">
            <v>27762.081202188765</v>
          </cell>
          <cell r="M29">
            <v>0.09</v>
          </cell>
          <cell r="N29">
            <v>308467.5689132085</v>
          </cell>
          <cell r="O29">
            <v>4170.5410000000002</v>
          </cell>
          <cell r="P29">
            <v>1.3520192786209684E-2</v>
          </cell>
        </row>
        <row r="30">
          <cell r="A30">
            <v>3</v>
          </cell>
          <cell r="C30" t="str">
            <v>Beach Street</v>
          </cell>
          <cell r="D30" t="str">
            <v>Boston, MA</v>
          </cell>
          <cell r="E30" t="str">
            <v>CBD Garage</v>
          </cell>
          <cell r="F30" t="str">
            <v>Aegon I</v>
          </cell>
          <cell r="G30">
            <v>14953.781999999999</v>
          </cell>
          <cell r="H30">
            <v>12018.796</v>
          </cell>
          <cell r="I30">
            <v>11941.335286401314</v>
          </cell>
          <cell r="J30">
            <v>11864.373804352212</v>
          </cell>
          <cell r="K30">
            <v>11787.908336323078</v>
          </cell>
          <cell r="L30">
            <v>47612.413427076608</v>
          </cell>
          <cell r="M30">
            <v>8.5000000000000006E-2</v>
          </cell>
          <cell r="N30">
            <v>560146.04031854833</v>
          </cell>
          <cell r="O30">
            <v>8580.5400000000009</v>
          </cell>
          <cell r="P30">
            <v>1.5318398029057477E-2</v>
          </cell>
        </row>
        <row r="31">
          <cell r="A31">
            <v>4</v>
          </cell>
          <cell r="C31" t="str">
            <v>100 Walton</v>
          </cell>
          <cell r="D31" t="str">
            <v>Chicago, IL</v>
          </cell>
          <cell r="E31" t="str">
            <v>CBD Garage</v>
          </cell>
          <cell r="F31" t="str">
            <v>Aegon I</v>
          </cell>
          <cell r="G31">
            <v>5979.3010000000004</v>
          </cell>
          <cell r="H31">
            <v>2820.5549999999998</v>
          </cell>
          <cell r="I31">
            <v>2951.0498906374219</v>
          </cell>
          <cell r="J31">
            <v>3087.5822159224481</v>
          </cell>
          <cell r="K31">
            <v>3230.431301865055</v>
          </cell>
          <cell r="L31">
            <v>12089.618408424925</v>
          </cell>
          <cell r="M31">
            <v>0.09</v>
          </cell>
          <cell r="N31">
            <v>134329.09342694361</v>
          </cell>
          <cell r="O31">
            <v>3873.2159999999999</v>
          </cell>
          <cell r="P31">
            <v>2.883378351768965E-2</v>
          </cell>
        </row>
        <row r="32">
          <cell r="A32">
            <v>5</v>
          </cell>
          <cell r="C32" t="str">
            <v>145 S. Wells</v>
          </cell>
          <cell r="D32" t="str">
            <v>Chicago, IL</v>
          </cell>
          <cell r="E32" t="str">
            <v>CBD Garage</v>
          </cell>
          <cell r="F32" t="str">
            <v>Aegon I</v>
          </cell>
          <cell r="G32">
            <v>6726.893</v>
          </cell>
          <cell r="H32">
            <v>3267.8589999999999</v>
          </cell>
          <cell r="I32">
            <v>3665.3665085058028</v>
          </cell>
          <cell r="J32">
            <v>4111.2274555530148</v>
          </cell>
          <cell r="K32">
            <v>4611.3236294569479</v>
          </cell>
          <cell r="L32">
            <v>15655.776593515766</v>
          </cell>
          <cell r="M32">
            <v>0.09</v>
          </cell>
          <cell r="N32">
            <v>173953.07326128631</v>
          </cell>
          <cell r="O32">
            <v>3618.7930000000001</v>
          </cell>
          <cell r="P32">
            <v>2.0803271434959875E-2</v>
          </cell>
        </row>
        <row r="33">
          <cell r="A33">
            <v>6</v>
          </cell>
          <cell r="C33" t="str">
            <v>Capitol Commons</v>
          </cell>
          <cell r="D33" t="str">
            <v>Indianapolis, IN</v>
          </cell>
          <cell r="E33" t="str">
            <v>Ground Lease</v>
          </cell>
          <cell r="F33" t="str">
            <v>Aegon II</v>
          </cell>
          <cell r="G33">
            <v>16600</v>
          </cell>
          <cell r="H33">
            <v>14050.6445</v>
          </cell>
          <cell r="I33">
            <v>14523.646474087782</v>
          </cell>
          <cell r="J33">
            <v>15012.571622909003</v>
          </cell>
          <cell r="K33">
            <v>15517.955985439148</v>
          </cell>
          <cell r="L33">
            <v>59104.818582435932</v>
          </cell>
          <cell r="M33">
            <v>0.1</v>
          </cell>
          <cell r="N33">
            <v>591048.1858243593</v>
          </cell>
          <cell r="O33">
            <v>11650</v>
          </cell>
          <cell r="P33">
            <v>1.9710744875650475E-2</v>
          </cell>
        </row>
        <row r="34">
          <cell r="A34">
            <v>7</v>
          </cell>
          <cell r="C34" t="str">
            <v>Riverfront Center</v>
          </cell>
          <cell r="D34" t="str">
            <v>Pittsburgh, PA</v>
          </cell>
          <cell r="E34" t="str">
            <v>CBD Garage</v>
          </cell>
          <cell r="F34" t="str">
            <v>Aegon II</v>
          </cell>
          <cell r="G34">
            <v>11000</v>
          </cell>
          <cell r="H34">
            <v>11390.493</v>
          </cell>
          <cell r="I34">
            <v>10959.867888224617</v>
          </cell>
          <cell r="J34">
            <v>10545.522843246305</v>
          </cell>
          <cell r="K34">
            <v>10146.842386386115</v>
          </cell>
          <cell r="L34">
            <v>43042.726117857041</v>
          </cell>
          <cell r="M34">
            <v>9.5000000000000001E-2</v>
          </cell>
          <cell r="N34">
            <v>453081.32755638991</v>
          </cell>
          <cell r="O34">
            <v>8400</v>
          </cell>
          <cell r="P34">
            <v>1.8539717902973051E-2</v>
          </cell>
        </row>
        <row r="35">
          <cell r="A35">
            <v>8</v>
          </cell>
          <cell r="C35" t="str">
            <v>Hartford Bradley</v>
          </cell>
          <cell r="D35" t="str">
            <v>Windsor Locks, CT</v>
          </cell>
          <cell r="E35" t="str">
            <v>Off-Airport</v>
          </cell>
          <cell r="F35" t="str">
            <v>Aegon I</v>
          </cell>
          <cell r="G35">
            <v>9957.6170000000002</v>
          </cell>
          <cell r="H35">
            <v>13699.058999999999</v>
          </cell>
          <cell r="I35">
            <v>12632.570489608835</v>
          </cell>
          <cell r="J35">
            <v>11649.109415101871</v>
          </cell>
          <cell r="K35">
            <v>10742.211988972407</v>
          </cell>
          <cell r="L35">
            <v>48722.950893683112</v>
          </cell>
          <cell r="M35">
            <v>0.105</v>
          </cell>
          <cell r="N35">
            <v>464028.10374936298</v>
          </cell>
          <cell r="O35">
            <v>6310.6880000000001</v>
          </cell>
          <cell r="P35">
            <v>1.359979697136752E-2</v>
          </cell>
        </row>
        <row r="36">
          <cell r="A36">
            <v>9</v>
          </cell>
          <cell r="C36" t="str">
            <v>Hartford ASP</v>
          </cell>
          <cell r="D36" t="str">
            <v>Windsor Locks, CT</v>
          </cell>
          <cell r="E36" t="str">
            <v>Off-Airport</v>
          </cell>
          <cell r="F36" t="str">
            <v>Aegon I</v>
          </cell>
          <cell r="G36">
            <v>3755.386</v>
          </cell>
          <cell r="H36">
            <v>4624.6460000000006</v>
          </cell>
          <cell r="I36">
            <v>4703.2583766394937</v>
          </cell>
          <cell r="J36">
            <v>4783.2070514001634</v>
          </cell>
          <cell r="K36">
            <v>4864.5147394414425</v>
          </cell>
          <cell r="L36">
            <v>18975.626167481099</v>
          </cell>
          <cell r="M36">
            <v>0.105</v>
          </cell>
          <cell r="N36">
            <v>180720.24921410572</v>
          </cell>
          <cell r="O36">
            <v>2140.1460000000002</v>
          </cell>
          <cell r="P36">
            <v>1.1842314346659034E-2</v>
          </cell>
        </row>
        <row r="37">
          <cell r="A37">
            <v>10</v>
          </cell>
          <cell r="C37" t="str">
            <v>Raleigh VIP</v>
          </cell>
          <cell r="D37" t="str">
            <v>Morrisville, NC</v>
          </cell>
          <cell r="E37" t="str">
            <v>Off-Airport</v>
          </cell>
          <cell r="F37" t="str">
            <v>Aegon I</v>
          </cell>
          <cell r="G37">
            <v>5572.6549999999997</v>
          </cell>
          <cell r="H37">
            <v>2239.92</v>
          </cell>
          <cell r="I37">
            <v>3745.3172339849311</v>
          </cell>
          <cell r="J37">
            <v>6262.4563302191746</v>
          </cell>
          <cell r="K37">
            <v>10471.30505582695</v>
          </cell>
          <cell r="L37">
            <v>22718.998620031056</v>
          </cell>
          <cell r="M37">
            <v>0.1</v>
          </cell>
          <cell r="N37">
            <v>227189.98620031055</v>
          </cell>
          <cell r="O37">
            <v>2176.7220000000002</v>
          </cell>
          <cell r="P37">
            <v>9.5810648893689E-3</v>
          </cell>
        </row>
        <row r="38">
          <cell r="A38">
            <v>11</v>
          </cell>
          <cell r="C38" t="str">
            <v>Chicago ASP</v>
          </cell>
          <cell r="D38" t="str">
            <v>Franklin Park, IL</v>
          </cell>
          <cell r="E38" t="str">
            <v>Off-Airport</v>
          </cell>
          <cell r="F38" t="str">
            <v>Aegon I</v>
          </cell>
          <cell r="G38">
            <v>4492.4049999999997</v>
          </cell>
          <cell r="H38">
            <v>4219.7569999999996</v>
          </cell>
          <cell r="I38">
            <v>4306.2216741385491</v>
          </cell>
          <cell r="J38">
            <v>4394.4580474232553</v>
          </cell>
          <cell r="K38">
            <v>4484.5024227477061</v>
          </cell>
          <cell r="L38">
            <v>17404.939144309508</v>
          </cell>
          <cell r="M38">
            <v>0.1</v>
          </cell>
          <cell r="N38">
            <v>174049.39144309508</v>
          </cell>
          <cell r="O38">
            <v>2562.1889999999999</v>
          </cell>
          <cell r="P38">
            <v>1.4721045438631709E-2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G48">
            <v>110338.50499999999</v>
          </cell>
          <cell r="L48">
            <v>379110.51934638503</v>
          </cell>
          <cell r="N48">
            <v>4021533.8220719676</v>
          </cell>
          <cell r="O48">
            <v>63856.83400000001</v>
          </cell>
          <cell r="P48">
            <v>1.5878726084442032E-2</v>
          </cell>
        </row>
        <row r="50">
          <cell r="A50" t="str">
            <v>OTHER DEBT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G55">
            <v>0</v>
          </cell>
          <cell r="L55">
            <v>0</v>
          </cell>
          <cell r="N55">
            <v>0</v>
          </cell>
          <cell r="O55">
            <v>0</v>
          </cell>
          <cell r="P55" t="e">
            <v>#DIV/0!</v>
          </cell>
        </row>
        <row r="57">
          <cell r="A57" t="str">
            <v>NEW DEBT</v>
          </cell>
        </row>
        <row r="58">
          <cell r="A58">
            <v>12</v>
          </cell>
          <cell r="C58" t="str">
            <v>Juniper &amp; Locust</v>
          </cell>
          <cell r="D58" t="str">
            <v>Philadelphia, PA</v>
          </cell>
          <cell r="E58" t="str">
            <v>CBD Garage</v>
          </cell>
          <cell r="F58" t="str">
            <v>Aegon II</v>
          </cell>
          <cell r="G58">
            <v>8000</v>
          </cell>
          <cell r="H58">
            <v>6836.9835000000003</v>
          </cell>
          <cell r="I58">
            <v>7221.8083559259267</v>
          </cell>
          <cell r="J58">
            <v>7628.2933737841449</v>
          </cell>
          <cell r="K58">
            <v>8057.6577123886163</v>
          </cell>
          <cell r="L58">
            <v>29744.742942098688</v>
          </cell>
          <cell r="M58">
            <v>0.09</v>
          </cell>
          <cell r="N58">
            <v>330497.14380109654</v>
          </cell>
          <cell r="O58">
            <v>5600</v>
          </cell>
          <cell r="P58">
            <v>1.6944170638189402E-2</v>
          </cell>
        </row>
        <row r="59">
          <cell r="A59">
            <v>13</v>
          </cell>
          <cell r="C59" t="str">
            <v>Mobil Garage</v>
          </cell>
          <cell r="D59" t="str">
            <v>Los Angeles, CA</v>
          </cell>
          <cell r="E59" t="str">
            <v>CBD Garage</v>
          </cell>
          <cell r="F59" t="str">
            <v>Aegon II</v>
          </cell>
          <cell r="G59">
            <v>4200</v>
          </cell>
          <cell r="H59">
            <v>3439.2870000000003</v>
          </cell>
          <cell r="I59">
            <v>3407.190308134208</v>
          </cell>
          <cell r="J59">
            <v>3375.3931544077823</v>
          </cell>
          <cell r="K59">
            <v>3343.892743420583</v>
          </cell>
          <cell r="L59">
            <v>13565.763205962574</v>
          </cell>
          <cell r="M59">
            <v>0.09</v>
          </cell>
          <cell r="N59">
            <v>150730.70228847305</v>
          </cell>
          <cell r="O59">
            <v>2800</v>
          </cell>
          <cell r="P59">
            <v>1.8576175639660152E-2</v>
          </cell>
        </row>
        <row r="60">
          <cell r="A60">
            <v>14</v>
          </cell>
          <cell r="C60" t="str">
            <v>Lake Wells</v>
          </cell>
          <cell r="D60" t="str">
            <v>Chicago, IL</v>
          </cell>
          <cell r="E60" t="str">
            <v>CBD Garage</v>
          </cell>
          <cell r="F60" t="str">
            <v>Prudential</v>
          </cell>
          <cell r="G60">
            <v>13746.986999999999</v>
          </cell>
          <cell r="H60">
            <v>14165.454</v>
          </cell>
          <cell r="I60">
            <v>14049.630213701676</v>
          </cell>
          <cell r="J60">
            <v>13934.753460196827</v>
          </cell>
          <cell r="K60">
            <v>13820.815996075051</v>
          </cell>
          <cell r="L60">
            <v>55970.653669973552</v>
          </cell>
          <cell r="M60">
            <v>0.09</v>
          </cell>
          <cell r="N60">
            <v>621896.15188859508</v>
          </cell>
          <cell r="O60">
            <v>8620.9680000000008</v>
          </cell>
          <cell r="P60">
            <v>1.3862391612843328E-2</v>
          </cell>
        </row>
        <row r="61">
          <cell r="A61">
            <v>15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A62">
            <v>16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A63">
            <v>17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G66">
            <v>25946.987000000001</v>
          </cell>
          <cell r="L66">
            <v>99281.159818034823</v>
          </cell>
          <cell r="N66">
            <v>1103123.9979781648</v>
          </cell>
          <cell r="O66">
            <v>661874.39878689882</v>
          </cell>
          <cell r="P66">
            <v>0.6</v>
          </cell>
        </row>
        <row r="68">
          <cell r="F68" t="str">
            <v>TOTALS</v>
          </cell>
          <cell r="G68">
            <v>136285.492</v>
          </cell>
          <cell r="L68">
            <v>478391.67916441988</v>
          </cell>
          <cell r="N68">
            <v>5124657.8200501325</v>
          </cell>
          <cell r="O68">
            <v>725731.23278689885</v>
          </cell>
        </row>
        <row r="71">
          <cell r="P71">
            <v>1</v>
          </cell>
          <cell r="Q71">
            <v>1</v>
          </cell>
        </row>
      </sheetData>
      <sheetData sheetId="4" refreshError="1"/>
      <sheetData sheetId="5" refreshError="1"/>
      <sheetData sheetId="6" refreshError="1"/>
      <sheetData sheetId="7" refreshError="1">
        <row r="1">
          <cell r="A1" t="str">
            <v>ProLogis Disposition Joint Venture</v>
          </cell>
        </row>
        <row r="2">
          <cell r="A2" t="str">
            <v>Sensitivity Analysis</v>
          </cell>
        </row>
        <row r="3">
          <cell r="A3" t="str">
            <v>($ in thousands)</v>
          </cell>
        </row>
        <row r="6">
          <cell r="B6" t="str">
            <v>Average Leveraged Cash Yield</v>
          </cell>
          <cell r="J6" t="str">
            <v>Venture Leveraged Internal Rate of Return</v>
          </cell>
        </row>
        <row r="8">
          <cell r="B8" t="str">
            <v>Exit Cap</v>
          </cell>
          <cell r="J8" t="str">
            <v>Exit Cap</v>
          </cell>
        </row>
        <row r="9">
          <cell r="B9" t="str">
            <v>Rate</v>
          </cell>
          <cell r="E9" t="str">
            <v>Purchase Cap Rate</v>
          </cell>
          <cell r="J9" t="str">
            <v>Rate</v>
          </cell>
          <cell r="M9" t="str">
            <v>Purchase Cap Rate</v>
          </cell>
        </row>
        <row r="11">
          <cell r="D11">
            <v>0</v>
          </cell>
          <cell r="E11">
            <v>0</v>
          </cell>
          <cell r="F11">
            <v>0</v>
          </cell>
          <cell r="L11">
            <v>0</v>
          </cell>
          <cell r="M11">
            <v>0</v>
          </cell>
          <cell r="N11">
            <v>0</v>
          </cell>
        </row>
        <row r="13">
          <cell r="B13">
            <v>0</v>
          </cell>
          <cell r="D13">
            <v>0</v>
          </cell>
          <cell r="E13">
            <v>0</v>
          </cell>
          <cell r="F13">
            <v>0</v>
          </cell>
          <cell r="J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B14">
            <v>0</v>
          </cell>
          <cell r="D14">
            <v>0</v>
          </cell>
          <cell r="E14">
            <v>0</v>
          </cell>
          <cell r="F14">
            <v>0</v>
          </cell>
          <cell r="J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B15">
            <v>0</v>
          </cell>
          <cell r="D15">
            <v>0</v>
          </cell>
          <cell r="E15">
            <v>0</v>
          </cell>
          <cell r="F15">
            <v>0</v>
          </cell>
          <cell r="J15">
            <v>0</v>
          </cell>
          <cell r="L15">
            <v>0</v>
          </cell>
          <cell r="M15">
            <v>0</v>
          </cell>
          <cell r="N15">
            <v>0</v>
          </cell>
        </row>
        <row r="18">
          <cell r="B18" t="str">
            <v>Average Leveraged Cash Yield</v>
          </cell>
          <cell r="J18" t="str">
            <v>Venture Leveraged Internal Rate of Return</v>
          </cell>
        </row>
        <row r="20">
          <cell r="B20" t="str">
            <v>NOI</v>
          </cell>
          <cell r="J20" t="str">
            <v>NOI</v>
          </cell>
        </row>
        <row r="21">
          <cell r="B21" t="str">
            <v>Growth</v>
          </cell>
          <cell r="E21" t="str">
            <v>Purchase Cap Rate</v>
          </cell>
          <cell r="J21" t="str">
            <v>Growth</v>
          </cell>
          <cell r="M21" t="str">
            <v>Purchase Cap Rate</v>
          </cell>
        </row>
        <row r="23">
          <cell r="D23">
            <v>0</v>
          </cell>
          <cell r="E23">
            <v>0</v>
          </cell>
          <cell r="F23">
            <v>0</v>
          </cell>
          <cell r="L23">
            <v>0</v>
          </cell>
          <cell r="M23">
            <v>0</v>
          </cell>
          <cell r="N23">
            <v>0</v>
          </cell>
        </row>
        <row r="25">
          <cell r="B25">
            <v>0</v>
          </cell>
          <cell r="D25">
            <v>0</v>
          </cell>
          <cell r="E25">
            <v>0</v>
          </cell>
          <cell r="F25">
            <v>0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0</v>
          </cell>
          <cell r="D26">
            <v>0</v>
          </cell>
          <cell r="E26">
            <v>0</v>
          </cell>
          <cell r="F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0</v>
          </cell>
          <cell r="D27">
            <v>0</v>
          </cell>
          <cell r="E27" t="str">
            <v>Cash-on-Cash Yields</v>
          </cell>
          <cell r="F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</row>
        <row r="30">
          <cell r="B30" t="str">
            <v>Average Leveraged Cash Yield</v>
          </cell>
          <cell r="J30" t="str">
            <v>Venture Leveraged Internal Rate of Return</v>
          </cell>
        </row>
        <row r="32">
          <cell r="B32" t="str">
            <v>Leverage on</v>
          </cell>
          <cell r="J32" t="str">
            <v>Leverage on</v>
          </cell>
        </row>
        <row r="33">
          <cell r="B33" t="str">
            <v>New Debt</v>
          </cell>
          <cell r="E33" t="str">
            <v>Interest Rate on New Debt</v>
          </cell>
          <cell r="J33" t="str">
            <v>New Debt</v>
          </cell>
          <cell r="M33" t="str">
            <v>Interest Rate on New Debt</v>
          </cell>
        </row>
        <row r="35">
          <cell r="D35">
            <v>8.7499999999999994E-2</v>
          </cell>
          <cell r="E35">
            <v>0.09</v>
          </cell>
          <cell r="F35">
            <v>9.2499999999999999E-2</v>
          </cell>
          <cell r="L35">
            <v>0</v>
          </cell>
          <cell r="M35" t="str">
            <v>Purchase Cap Rate</v>
          </cell>
          <cell r="N35">
            <v>0</v>
          </cell>
        </row>
        <row r="37">
          <cell r="B37">
            <v>0</v>
          </cell>
          <cell r="D37">
            <v>0.11353008579447425</v>
          </cell>
          <cell r="E37">
            <v>0.11648795345146383</v>
          </cell>
          <cell r="F37">
            <v>0.1195329034076346</v>
          </cell>
          <cell r="J37">
            <v>0.18587048348019342</v>
          </cell>
          <cell r="L37">
            <v>8.7499999999999994E-2</v>
          </cell>
          <cell r="M37">
            <v>0.09</v>
          </cell>
          <cell r="N37">
            <v>9.2499999999999999E-2</v>
          </cell>
        </row>
        <row r="38">
          <cell r="B38">
            <v>0.03</v>
          </cell>
          <cell r="D38">
            <v>0.11353008579447425</v>
          </cell>
          <cell r="E38">
            <v>0.11648795345146383</v>
          </cell>
          <cell r="F38">
            <v>0.1195329034076346</v>
          </cell>
          <cell r="J38">
            <v>0</v>
          </cell>
          <cell r="L38">
            <v>0.19659395780291811</v>
          </cell>
          <cell r="M38">
            <v>0.20392176820173935</v>
          </cell>
          <cell r="N38">
            <v>0.21134467111852495</v>
          </cell>
        </row>
        <row r="39">
          <cell r="B39">
            <v>0.05</v>
          </cell>
          <cell r="D39">
            <v>0.11353008579447425</v>
          </cell>
          <cell r="E39">
            <v>0.11648795345146383</v>
          </cell>
          <cell r="F39">
            <v>0.1195329034076346</v>
          </cell>
          <cell r="J39">
            <v>0.03</v>
          </cell>
          <cell r="L39">
            <v>0.18751410958443149</v>
          </cell>
          <cell r="M39">
            <v>0.19480752829540049</v>
          </cell>
          <cell r="N39">
            <v>0.20219594506342542</v>
          </cell>
        </row>
        <row r="42">
          <cell r="B42" t="str">
            <v>Average Leveraged Cash Yield</v>
          </cell>
          <cell r="J42" t="str">
            <v>Venture Leveraged Internal Rate of Return</v>
          </cell>
        </row>
        <row r="44">
          <cell r="B44" t="str">
            <v>Purchase</v>
          </cell>
          <cell r="J44" t="str">
            <v>Purchase</v>
          </cell>
        </row>
        <row r="45">
          <cell r="B45" t="str">
            <v>Cap Rate</v>
          </cell>
          <cell r="F45" t="str">
            <v>Asset Management Fee</v>
          </cell>
          <cell r="J45" t="str">
            <v>Cap Rate</v>
          </cell>
          <cell r="N45" t="str">
            <v>Asset Management Fee</v>
          </cell>
        </row>
        <row r="47">
          <cell r="D47">
            <v>0.01</v>
          </cell>
          <cell r="E47">
            <v>0.02</v>
          </cell>
          <cell r="F47">
            <v>0.03</v>
          </cell>
          <cell r="G47">
            <v>0</v>
          </cell>
          <cell r="H47">
            <v>0</v>
          </cell>
          <cell r="L47">
            <v>0</v>
          </cell>
          <cell r="M47" t="str">
            <v>Pool 3 NOI Growth</v>
          </cell>
          <cell r="N47">
            <v>0</v>
          </cell>
          <cell r="O47">
            <v>0</v>
          </cell>
          <cell r="P47">
            <v>0</v>
          </cell>
        </row>
        <row r="49">
          <cell r="B49">
            <v>0</v>
          </cell>
          <cell r="D49">
            <v>0.11057802156146017</v>
          </cell>
          <cell r="E49">
            <v>0.11346559498928874</v>
          </cell>
          <cell r="F49">
            <v>0.11643843926615594</v>
          </cell>
          <cell r="G49">
            <v>0</v>
          </cell>
          <cell r="H49">
            <v>0</v>
          </cell>
          <cell r="J49">
            <v>0.18587048348019342</v>
          </cell>
          <cell r="L49">
            <v>0.01</v>
          </cell>
          <cell r="M49">
            <v>0.02</v>
          </cell>
          <cell r="N49">
            <v>0.03</v>
          </cell>
          <cell r="O49">
            <v>0</v>
          </cell>
          <cell r="P49">
            <v>0</v>
          </cell>
        </row>
        <row r="50">
          <cell r="B50">
            <v>7.4999999999999997E-3</v>
          </cell>
          <cell r="D50">
            <v>0.11353008579447425</v>
          </cell>
          <cell r="E50">
            <v>0.11648795345146383</v>
          </cell>
          <cell r="F50">
            <v>0.1195329034076346</v>
          </cell>
          <cell r="G50">
            <v>0</v>
          </cell>
          <cell r="H50">
            <v>0</v>
          </cell>
          <cell r="J50">
            <v>0</v>
          </cell>
          <cell r="L50">
            <v>0.16730861686096965</v>
          </cell>
          <cell r="M50">
            <v>0.1745188982404704</v>
          </cell>
          <cell r="N50">
            <v>0.18182403495800847</v>
          </cell>
          <cell r="O50">
            <v>0</v>
          </cell>
          <cell r="P50">
            <v>0</v>
          </cell>
        </row>
        <row r="51">
          <cell r="B51">
            <v>1.4999999999999999E-2</v>
          </cell>
          <cell r="D51">
            <v>0.11651136616268939</v>
          </cell>
          <cell r="E51">
            <v>0.11954007695613636</v>
          </cell>
          <cell r="F51">
            <v>0.12265768840794462</v>
          </cell>
          <cell r="G51">
            <v>0</v>
          </cell>
          <cell r="H51">
            <v>0</v>
          </cell>
          <cell r="J51">
            <v>7.4999999999999997E-3</v>
          </cell>
          <cell r="L51">
            <v>0.17861043985752767</v>
          </cell>
          <cell r="M51">
            <v>0.18587048348019342</v>
          </cell>
          <cell r="N51">
            <v>0.19322544146223675</v>
          </cell>
          <cell r="O51">
            <v>0</v>
          </cell>
          <cell r="P51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外周区 "/>
      <sheetName val="建物概要"/>
    </sheetNames>
    <sheetDataSet>
      <sheetData sheetId="0" refreshError="1"/>
      <sheetData sheetId="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P052"/>
      <sheetName val="JP053"/>
      <sheetName val="JP054"/>
      <sheetName val="JP100"/>
      <sheetName val="JP102"/>
      <sheetName val="JP106"/>
      <sheetName val="JP109"/>
      <sheetName val="JP110"/>
      <sheetName val="JP116"/>
      <sheetName val="JP117"/>
      <sheetName val="JP120"/>
      <sheetName val="JP121"/>
      <sheetName val="JP124"/>
      <sheetName val="JP125"/>
      <sheetName val="JP131"/>
      <sheetName val="JP133"/>
      <sheetName val="JP136"/>
      <sheetName val="JP137"/>
      <sheetName val="JP138"/>
      <sheetName val="JP143"/>
      <sheetName val="JP144"/>
      <sheetName val="JP146"/>
      <sheetName val="JP153"/>
      <sheetName val="JP308"/>
      <sheetName val="JP310"/>
      <sheetName val="JP316"/>
      <sheetName val="JP317"/>
      <sheetName val="JP318"/>
      <sheetName val="JP319"/>
      <sheetName val="JP320"/>
      <sheetName val="JP321"/>
      <sheetName val="JP322"/>
      <sheetName val="JP323"/>
      <sheetName val="JP324"/>
      <sheetName val="JP325"/>
      <sheetName val="JP328"/>
      <sheetName val="JP329"/>
      <sheetName val="JP330"/>
      <sheetName val="JP331"/>
      <sheetName val="JP333"/>
      <sheetName val="JP336"/>
      <sheetName val="Sheet1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">
          <cell r="A1" t="str">
            <v>Mizuho Bank    Kamiyacho    0108075    ProLogis K.K.</v>
          </cell>
          <cell r="E1" t="str">
            <v>ProLogis K.K.</v>
          </cell>
          <cell r="F1" t="str">
            <v>Jeffrey H. Schwarz</v>
          </cell>
        </row>
        <row r="2">
          <cell r="A2" t="str">
            <v>Sumitomo Mitsui Bank    Tokyo HO    9359244     ProLogis・Japan・Management・Inc　</v>
          </cell>
          <cell r="E2" t="str">
            <v>ProLogis・Japan・Management・Inc　　</v>
          </cell>
          <cell r="F2" t="str">
            <v>Miki Yamada</v>
          </cell>
        </row>
        <row r="3">
          <cell r="A3" t="str">
            <v>Sumitomo Mitsui Bank    Tokyo HO    8022862    ProLogis・Japan・Finance・Inc</v>
          </cell>
          <cell r="E3" t="str">
            <v>ProLogis・Japan・Finance・Inc</v>
          </cell>
          <cell r="F3" t="str">
            <v>Masato Miki</v>
          </cell>
        </row>
        <row r="4">
          <cell r="A4" t="str">
            <v>Sumitomo Mitsui Bank    Tokyo HO    8022889    ProLogis・Japan・Finance・Inc　(Syn)</v>
          </cell>
          <cell r="E4" t="str">
            <v>ProLogis・Japan・Finance・Inc　(Syn)</v>
          </cell>
          <cell r="F4" t="str">
            <v>Kazuhiro Tsutsumi, Senior Vice President</v>
          </cell>
        </row>
        <row r="5">
          <cell r="A5" t="str">
            <v>Sumitomo Mitsui Bank    Tokyo HO    9453788    ProLogis K.K.</v>
          </cell>
          <cell r="E5" t="str">
            <v>ProLogis K.K.</v>
          </cell>
        </row>
        <row r="6">
          <cell r="A6" t="str">
            <v>Sumitomo Mitsui Bank    Tokyo HO    9760403    ProLogis K.K.(Salary)</v>
          </cell>
          <cell r="E6" t="str">
            <v>ProLogis K.K.(Salary)</v>
          </cell>
        </row>
        <row r="7">
          <cell r="A7" t="str">
            <v>Sumitomo Mitsui Bank    Tokyo HO    9572330    ProLogis Kanto YK</v>
          </cell>
          <cell r="E7" t="str">
            <v>ProLogis Kanto YK</v>
          </cell>
        </row>
        <row r="8">
          <cell r="A8" t="str">
            <v>Sumitomo Mitsui Bank    Tokyo HO    9655781    ProLogis Kanto YK(Syn)</v>
          </cell>
          <cell r="E8" t="str">
            <v>ProLogis Kanto YK(Syn)</v>
          </cell>
        </row>
        <row r="9">
          <cell r="A9" t="str">
            <v>Sumitomo Mitsui Bank    Tokyo HO    9587806    ProLogis Japan Incorporated</v>
          </cell>
          <cell r="E9" t="str">
            <v>ProLogis Japan Incorporated</v>
          </cell>
        </row>
        <row r="10">
          <cell r="A10" t="str">
            <v>Sumitomo Mitsui Bank    Tokyo HO    9587997    Japan Investments (1) Incorporated</v>
          </cell>
          <cell r="E10" t="str">
            <v>Japan Investments (1) Incorporated</v>
          </cell>
        </row>
        <row r="11">
          <cell r="A11" t="str">
            <v>Sumitomo Mitsui Bank    Tokyo HO    9643145    ProLogis Japan Hodings LLC</v>
          </cell>
          <cell r="E11" t="str">
            <v>ProLogis Japan Hodings LLC</v>
          </cell>
        </row>
        <row r="12">
          <cell r="A12" t="str">
            <v>Sumitomo Mitsui Bank    Tokyo HO    9359236    ProLogis Sugito YK</v>
          </cell>
          <cell r="E12" t="str">
            <v>ProLogis Narita Three YK</v>
          </cell>
        </row>
        <row r="13">
          <cell r="A13" t="str">
            <v>Sumitomo Mitsui Bank    Tokyo HO    9359201    ProLogis Japan Kuko Nanbu YK　</v>
          </cell>
          <cell r="E13" t="str">
            <v>ProLogis・Japan　Kukonanbu YK　　　　　</v>
          </cell>
        </row>
        <row r="14">
          <cell r="A14" t="str">
            <v>Sumitomo Mitsui Bank    Tokyo HO    9359228    ProLogis Osaka Two YK</v>
          </cell>
          <cell r="E14" t="str">
            <v>ProLogis Osaka Two YK</v>
          </cell>
        </row>
        <row r="15">
          <cell r="A15" t="str">
            <v>Sumitomo Mitsui Bank    Tokyo HO    9616368    ProLogis Tatsumi YK</v>
          </cell>
          <cell r="E15" t="str">
            <v>ProLogis Tatsumi YK</v>
          </cell>
        </row>
        <row r="16">
          <cell r="A16" t="str">
            <v>Sumitomo Mitsui Bank    Tokyo HO    9616379    ProLogis Park Tokyo YK</v>
          </cell>
          <cell r="E16" t="str">
            <v>ProLogis Park Tokyo YK</v>
          </cell>
        </row>
        <row r="17">
          <cell r="A17" t="str">
            <v>Sumitomo Mitsui Bank    Tokyo HO    9616379    ProLogis Park Komaki YK</v>
          </cell>
          <cell r="E17" t="str">
            <v>ProLogis Park Komaki YK</v>
          </cell>
        </row>
        <row r="18">
          <cell r="A18" t="str">
            <v>Sumitomo Mitsui Bank    Tokyo HO    9616346    ProLogis Park Sugito YK</v>
          </cell>
          <cell r="E18" t="str">
            <v>ProLogis Park Sugito YK</v>
          </cell>
        </row>
        <row r="19">
          <cell r="A19" t="str">
            <v>Sumitomo Mitsui Bank    Tokyo HO    4744247    ProLogis Park Tomisato YK</v>
          </cell>
          <cell r="E19" t="str">
            <v>ProLogis Park Tomisato YK</v>
          </cell>
        </row>
        <row r="20">
          <cell r="A20" t="str">
            <v>Sumitomo Mitsui Bank    Tokyo HO    9554554    ProLogis Narashino Three YK</v>
          </cell>
          <cell r="E20" t="str">
            <v>ProLogis Narashino Three YK</v>
          </cell>
        </row>
        <row r="21">
          <cell r="A21" t="str">
            <v>Sumitomo Mitsui Bank    Tokyo HO    9554667    ProLogis Park Osaka YK</v>
          </cell>
          <cell r="E21" t="str">
            <v>ProLogis Park Osaka YK</v>
          </cell>
        </row>
        <row r="22">
          <cell r="A22" t="str">
            <v>Sumitomo Mitsui Bank    Tokyo HO    9572590    ProLogis Park Kazo YK</v>
          </cell>
          <cell r="E22" t="str">
            <v>ProLogis Park Kazo YK</v>
          </cell>
        </row>
        <row r="23">
          <cell r="A23" t="str">
            <v>Sumitomo Mitsui Bank    Tokyo HO    9643054    ProLogis Komaki YK</v>
          </cell>
          <cell r="E23" t="str">
            <v>ProLogis Komaki YK</v>
          </cell>
        </row>
        <row r="24">
          <cell r="A24" t="str">
            <v>Sumitomo Mitsui Bank    Tokyo HO    9628028    ProLogis Ichikawa YK</v>
          </cell>
          <cell r="E24" t="str">
            <v>ProLogis Ichikawa YK</v>
          </cell>
        </row>
        <row r="25">
          <cell r="A25" t="str">
            <v>Sumitomo Mitsui Bank    Tokyo HO    9627934    ProLogis Park Yokohama YK</v>
          </cell>
          <cell r="E25" t="str">
            <v>ProLogis Park Yokohama YK</v>
          </cell>
        </row>
        <row r="26">
          <cell r="A26" t="str">
            <v>Sumitomo Mitsui Bank    Tokyo HO    9627978    ProLogis Ebina YK</v>
          </cell>
          <cell r="E26" t="str">
            <v>ProLogis Ebina YK</v>
          </cell>
        </row>
        <row r="27">
          <cell r="A27" t="str">
            <v>Sumitomo Mitsui Bank    Tokyo HO    9627990    ProLogis Park Fukusaki YK</v>
          </cell>
          <cell r="E27" t="str">
            <v>ProLogis Park Fukusaki YK</v>
          </cell>
        </row>
        <row r="28">
          <cell r="A28" t="str">
            <v>Sumitomo Mitsui Bank    Tokyo HO    9672597    ProLogis Park Misato YK</v>
          </cell>
          <cell r="E28" t="str">
            <v>ProLogis Park Misato YK</v>
          </cell>
        </row>
        <row r="29">
          <cell r="A29" t="str">
            <v>Sumitomo Mitsui Bank    Tokyo HO    9672600    ProLogis Park Narita Two YK</v>
          </cell>
          <cell r="E29" t="str">
            <v>ProLogis Park Narita Two YK</v>
          </cell>
        </row>
        <row r="30">
          <cell r="E30" t="str">
            <v>ProLogis Tosu YK</v>
          </cell>
        </row>
        <row r="31">
          <cell r="A31" t="str">
            <v>Sumitomo Mitsui Bank    Tokyo HO    9672655    ProLogis Tokyo Two YK</v>
          </cell>
          <cell r="E31" t="str">
            <v>ProLogis Tokyo Two YK</v>
          </cell>
        </row>
        <row r="32">
          <cell r="A32" t="str">
            <v>Sumitomo Mitsui Bank    Tokyo HO    9665796    ProLogis Urayasu Three YK</v>
          </cell>
          <cell r="E32" t="str">
            <v>ProLogis KitaNagoya YK</v>
          </cell>
        </row>
        <row r="33">
          <cell r="A33" t="str">
            <v>Sumitomo Mitsui Bank    Tokyo HO    9672644    ProLogis Park Nagoya YK</v>
          </cell>
          <cell r="E33" t="str">
            <v>ProLogis Park Nagoya YK</v>
          </cell>
        </row>
        <row r="34">
          <cell r="A34" t="str">
            <v>Sumitomo Mitsui Bank    Tokyo HO    9776007    ProLogis Nakajima YK</v>
          </cell>
          <cell r="E34" t="str">
            <v>ProLogis Nakajima YK</v>
          </cell>
        </row>
        <row r="35">
          <cell r="A35" t="str">
            <v>Sumitomo Mitsui Bank    Tokyo HO    9775980    ProLogis Park Sanda YK</v>
          </cell>
          <cell r="E35" t="str">
            <v>ProLogis Osaka Three YK</v>
          </cell>
        </row>
        <row r="36">
          <cell r="A36" t="str">
            <v>Sumitomo Mitsui Bank    Tokyo HO    9775968    ProLogis Park Narashino YK</v>
          </cell>
          <cell r="E36" t="str">
            <v>ProLogis Park Narashino Two YK</v>
          </cell>
        </row>
        <row r="37">
          <cell r="A37" t="str">
            <v>Sumitomo Mitsui Bank    Tokyo HO    9775684    ProLogis Park Hachioji YK</v>
          </cell>
          <cell r="E37" t="str">
            <v>ProLogis Park Hachioji YK</v>
          </cell>
        </row>
        <row r="38">
          <cell r="A38" t="str">
            <v>Sumitomo Mitsui Bank    Tokyo HO    9776847    ProLogis Iwanuma  YK</v>
          </cell>
          <cell r="E38" t="str">
            <v>ProLogis Iwanuma YK</v>
          </cell>
        </row>
        <row r="39">
          <cell r="A39" t="str">
            <v>Sumitomo Mitsui Bank    Tokyo HO    9776836    ProLogis Koriyama YK</v>
          </cell>
          <cell r="E39" t="str">
            <v>ProLogis Koriyama YK</v>
          </cell>
        </row>
        <row r="40">
          <cell r="A40" t="str">
            <v>Sumitomo Mitsui Bank    Tokyo HO    9776869    ProLogis Park Maishima One YK</v>
          </cell>
          <cell r="E40" t="str">
            <v>ProLogis Park Maishima One YK</v>
          </cell>
        </row>
        <row r="41">
          <cell r="A41" t="str">
            <v>Sumitomo Mitsui Bank    Tokyo HO    9776858    ProLogis Park Sugito Two YK</v>
          </cell>
          <cell r="E41" t="str">
            <v>ProLogis Park Sugito Two YK</v>
          </cell>
        </row>
        <row r="42">
          <cell r="A42" t="str">
            <v>Sumitomo Mitsui Bank    Tokyo HO    4629338    ProLogis Park Urayasu Three YK</v>
          </cell>
          <cell r="E42" t="str">
            <v>ProLogis Park Urayasu Three YK</v>
          </cell>
        </row>
        <row r="43">
          <cell r="A43" t="str">
            <v>Sumitomo Mitsui Bank    Tokyo HO    4701059    ProLogis Tomisato YK</v>
          </cell>
          <cell r="E43" t="str">
            <v>ProLogis Tomiya Two YK</v>
          </cell>
        </row>
        <row r="44">
          <cell r="A44" t="str">
            <v>Sumitomo Mitsui Bank    Tokyo HO    4629418    ProLogis Park Tokyo Two YK</v>
          </cell>
          <cell r="E44" t="str">
            <v>ProLogis Park Tosu One LLC</v>
          </cell>
        </row>
        <row r="45">
          <cell r="A45" t="str">
            <v>Sumitomo Mitsui Bank    Tokyo HO    4701060    ProLogis Hisayama YK</v>
          </cell>
          <cell r="E45" t="str">
            <v>ProLogis Park Tokyo Two YK</v>
          </cell>
        </row>
        <row r="46">
          <cell r="A46" t="str">
            <v>Sumitomo Mitsui Bank    Tokyo HO    4629554    ProLogis Park Koshigaya Two YK</v>
          </cell>
          <cell r="E46" t="str">
            <v>ProLogis Hisayama YK</v>
          </cell>
        </row>
        <row r="47">
          <cell r="A47" t="str">
            <v>Sumitomo Mitsui Bank    Tokyo HO    4629565    ProLogis Koshigaya Two YK</v>
          </cell>
          <cell r="E47" t="str">
            <v>ProLogis Park Koshigaya Two YK</v>
          </cell>
        </row>
        <row r="48">
          <cell r="A48" t="str">
            <v>Sumitomo Mitsui Bank    Tokyo HO    4629601    ProLogis Moji YK</v>
          </cell>
          <cell r="E48" t="str">
            <v>ProLogis Koshigaya Two YK</v>
          </cell>
        </row>
        <row r="49">
          <cell r="A49" t="str">
            <v>Sumitomo Mitsui Bank    Tokyo HO    4629667    ProLogis Ichikawa two YK</v>
          </cell>
          <cell r="E49" t="str">
            <v>ProLogis Moji YK</v>
          </cell>
        </row>
        <row r="50">
          <cell r="A50" t="str">
            <v>Sumitomo Mitsui Bank    Tokyo HO    4629350    ProLogis Park Funabashi YK</v>
          </cell>
          <cell r="E50" t="str">
            <v>ProLogis Ichikawa Two YK</v>
          </cell>
        </row>
        <row r="51">
          <cell r="A51" t="str">
            <v>Sumitomo Mitsui Bank    Tokyo HO    4629372    ProLogis Park Ichikawa YK</v>
          </cell>
          <cell r="E51" t="str">
            <v>ProLogis Park Funabashi YK</v>
          </cell>
        </row>
        <row r="52">
          <cell r="A52" t="str">
            <v>Sumitomo Mitsui Bank    Tokyo HO    4631178    ProLogis Zama YK</v>
          </cell>
          <cell r="E52" t="str">
            <v>ProLogis Park Ichikawa YK</v>
          </cell>
        </row>
        <row r="53">
          <cell r="A53" t="str">
            <v>Sumitomo Mitsui Bank    Tokyo HO    4631189    ProLogis Hayashima Two YK</v>
          </cell>
          <cell r="E53" t="str">
            <v>ProLogis Zama YK</v>
          </cell>
        </row>
        <row r="54">
          <cell r="A54" t="str">
            <v>Sumitomo Mitsui Bank    Tokyo HO    4631190    ProLogis Maishima Three YK</v>
          </cell>
          <cell r="E54" t="str">
            <v>ProLogis Hayashima Two YK</v>
          </cell>
        </row>
        <row r="55">
          <cell r="A55" t="str">
            <v>Sumitomo Mitsui Bank    Tokyo HO    4631203    ProLogis Park Maishima Two YK</v>
          </cell>
          <cell r="E55" t="str">
            <v>ProLogis Maishima Three YK</v>
          </cell>
        </row>
        <row r="56">
          <cell r="A56" t="str">
            <v>Sumitomo Mitsui Bank    Tokyo HO    4631214    ProLogis Park Maishima Three YK</v>
          </cell>
          <cell r="E56" t="str">
            <v>ProLogis Park Maishima Two YK</v>
          </cell>
        </row>
        <row r="57">
          <cell r="A57" t="str">
            <v>Sumitomo Mitsui Bank    Tokyo HO    4631225    ProLogis Park Amagasaki YK</v>
          </cell>
          <cell r="E57" t="str">
            <v>ProLogis Park Maishima Three YK</v>
          </cell>
        </row>
        <row r="58">
          <cell r="A58" t="str">
            <v>Sumitomo Mitsui Bank    Tokyo HO    4631236    ProLogis Park Osaka Two YK</v>
          </cell>
          <cell r="E58" t="str">
            <v>ProLogis Park Amagasaki YK</v>
          </cell>
        </row>
        <row r="59">
          <cell r="A59" t="str">
            <v>Sumitomo Mitsui Bank    Tokyo HO    4744270    ProLogis Park Hayashima Two YK</v>
          </cell>
          <cell r="E59" t="str">
            <v>ProLogis Park Osaka Two YK</v>
          </cell>
        </row>
        <row r="60">
          <cell r="E60" t="str">
            <v>ProLogis Park Hayashima Two YK</v>
          </cell>
        </row>
        <row r="61">
          <cell r="A61" t="str">
            <v>Sumitomo Mitsui Bank    Tokyo HO    4758083    ProLogis Tomisato TMK</v>
          </cell>
          <cell r="E61" t="str">
            <v>ProLogis Park Funabashi Two YK</v>
          </cell>
        </row>
        <row r="62">
          <cell r="A62" t="str">
            <v>Sumitomo Mitsui Bank    Tokyo HO    4758141    ProLogis Koriyama Two TMK</v>
          </cell>
          <cell r="E62" t="str">
            <v>ProLogis Tomisato TMK</v>
          </cell>
        </row>
        <row r="63">
          <cell r="E63" t="str">
            <v>ProLogis Koriyama2 TMK</v>
          </cell>
        </row>
        <row r="64">
          <cell r="A64" t="str">
            <v>Sumitomo Mitsui Bank    Tokyo HO    9746721    ProLogis Sugito TMK</v>
          </cell>
          <cell r="E64" t="str">
            <v>ProLogis Tsumori TMK</v>
          </cell>
        </row>
        <row r="65">
          <cell r="A65" t="str">
            <v>Sumitomo Mitsui Bank    Tokyo HO    9746823    ProLogis Saitama Misato TMK</v>
          </cell>
          <cell r="E65" t="str">
            <v>ProLogis Misato TMK</v>
          </cell>
        </row>
        <row r="66">
          <cell r="A66" t="str">
            <v>Sumitomo Mitsui Bank    Tokyo HO    9746812    ProLogis Urayasu Three TMK</v>
          </cell>
          <cell r="E66" t="str">
            <v>ProLogis Narita Two TMK</v>
          </cell>
        </row>
        <row r="67">
          <cell r="A67" t="str">
            <v>Sumitomo Mitsui Bank    Tokyo HO    9746867    ProLogis Sugito Two TMK</v>
          </cell>
          <cell r="E67" t="str">
            <v>ProLogis Sugito TMK</v>
          </cell>
        </row>
        <row r="68">
          <cell r="A68" t="str">
            <v>Sumitomo Mitsui Bank    Tokyo HO    9746765    ProLogis Osaka Two TMK</v>
          </cell>
          <cell r="E68" t="str">
            <v>ProLogis Saitama Misato TMK</v>
          </cell>
        </row>
        <row r="69">
          <cell r="A69" t="str">
            <v>Sumitomo Mitsui Bank    Tokyo HO    9746801    ProLogis Tokyo Two TMK</v>
          </cell>
          <cell r="E69" t="str">
            <v>ProLogis Urayasu Three TMK</v>
          </cell>
        </row>
        <row r="70">
          <cell r="A70" t="str">
            <v>Sumitomo Mitsui Bank    Tokyo HO    4637289    ProLogis Amagasaki TMK</v>
          </cell>
          <cell r="E70" t="str">
            <v>ProLogis Sugito Two TMK</v>
          </cell>
        </row>
        <row r="71">
          <cell r="A71" t="str">
            <v>Sumitomo Mitsui Bank    Tokyo HO    4631894    ProLogis Uayasu Four TMK</v>
          </cell>
          <cell r="E71" t="str">
            <v>ProLogis Osaka Two TMK</v>
          </cell>
        </row>
        <row r="72">
          <cell r="A72" t="str">
            <v>Sumitomo Mitsui Bank    Tokyo HO    4637290    ProLogis Maishima One TMK</v>
          </cell>
          <cell r="E72" t="str">
            <v>ProLogis Tokyo Two TMK</v>
          </cell>
        </row>
        <row r="73">
          <cell r="A73" t="str">
            <v>Sumitomo Mitsui Bank    Tokyo HO    4637303    ProLogis Maishima Two TMK</v>
          </cell>
          <cell r="E73" t="str">
            <v>ProLogis Amagasaki TMK</v>
          </cell>
        </row>
        <row r="74">
          <cell r="A74" t="str">
            <v>Sumitomo Mitsui Bank    Tokyo HO    4637347    ProLogis Maishima Three TMK</v>
          </cell>
          <cell r="E74" t="str">
            <v>ProLogis Sendai TMK</v>
          </cell>
        </row>
        <row r="75">
          <cell r="A75" t="str">
            <v>Sumitomo Mitsui Bank    Tokyo HO    4751673    ProLogis Toda TMK</v>
          </cell>
          <cell r="E75" t="str">
            <v>ProLogis Maishima One TMK</v>
          </cell>
        </row>
        <row r="76">
          <cell r="A76" t="str">
            <v>Sumitomo Mitsui Bank    Tokyo HO    4637370    ProLogis Jupiter TMK</v>
          </cell>
          <cell r="E76" t="str">
            <v>ProLogis Toda TMK</v>
          </cell>
        </row>
        <row r="77">
          <cell r="A77" t="str">
            <v>Sumitomo Mitsui Bank    Tokyo HO    4637438    ProLogis Saturn TMK</v>
          </cell>
          <cell r="E77" t="str">
            <v>ProLogis Maishima Two TMK</v>
          </cell>
        </row>
        <row r="78">
          <cell r="A78" t="str">
            <v>Sumitomo Mitsui Bank    Tokyo HO    4637449    ProLogis Pluto TMK</v>
          </cell>
          <cell r="E78" t="str">
            <v>ProLogis Tokoname TMK</v>
          </cell>
        </row>
        <row r="79">
          <cell r="A79" t="str">
            <v>Sumitomo Mitsui Bank    Tokyo HO    9588070    The PLD/RECO JAPAN TMK PROPERTY TRUST DISTRIBUTIONS ACCOUNT</v>
          </cell>
          <cell r="E79" t="str">
            <v>ProLogis Maishima Three TMK</v>
          </cell>
        </row>
        <row r="80">
          <cell r="A80" t="str">
            <v>Sumitomo Mitsui Bank    Tokyo HO    9588092    The PLD/RECO JAPAN TMK PROPERTY TRUST REIMBURSEMENT ACCOUNT</v>
          </cell>
          <cell r="E80" t="str">
            <v>ProLogis Koshigaya two TMK</v>
          </cell>
        </row>
        <row r="81">
          <cell r="A81" t="str">
            <v>Sumitomo Mitsui Bank    Tokyo HO    9588116    The PLD/RECO JAPAN TMK PROPERTY TRUST CASH CONTRIBUTIONS ACCOUNT</v>
          </cell>
          <cell r="E81" t="str">
            <v>ProLogis IwatsukiTMK</v>
          </cell>
        </row>
        <row r="82">
          <cell r="A82" t="str">
            <v>Sumitomo Mitsui Bank    Tokyo HO    9588081    The PLD/RECO JAPAN TMK PROPERTY TRUST TRANSFER COSTS ACCOUNT</v>
          </cell>
          <cell r="E82" t="str">
            <v>ProLogis Tomiya TMK</v>
          </cell>
        </row>
        <row r="83">
          <cell r="A83" t="str">
            <v>Sumitomo Mitsui Bank    Tokyo HO    9359210    ProLogis Shinkiba YK　</v>
          </cell>
          <cell r="E83" t="str">
            <v>The PLD/RECO JAPAN TMK PROPERTY TRUST DISTRIBUTIONS ACCOUNT</v>
          </cell>
        </row>
        <row r="84">
          <cell r="A84" t="str">
            <v>Sumitomo Mitsui Bank    Tokyo HO    9554816    ProLogis Park Urayasu YK</v>
          </cell>
          <cell r="E84" t="str">
            <v>The PLD/RECO JAPAN TMK PROPERTY TRUST REIMBURSEMENT ACCOUNT</v>
          </cell>
        </row>
        <row r="85">
          <cell r="A85" t="str">
            <v>Sumitomo Mitsui Bank    Tokyo HO    9634815    ProLogis Park Shinsuna YK</v>
          </cell>
          <cell r="E85" t="str">
            <v>The PLD/RECO JAPAN TMK PROPERTY TRUST CASH CONTRIBUTIONS ACCOUNT</v>
          </cell>
        </row>
        <row r="86">
          <cell r="A86" t="str">
            <v>Sumitomo Mitsui Bank    Tokyo HO    9705415    ProLogis Park Urayasu Two YK</v>
          </cell>
          <cell r="E86" t="str">
            <v>The PLD/RECO JAPAN TMK PROPERTY TRUST TRANSFER COSTS ACCOUNT</v>
          </cell>
        </row>
        <row r="87">
          <cell r="A87" t="str">
            <v>Sumitomo Mitsui Bank    Tokyo HO    9418645    ProLogis Japan Shinkiba TMK</v>
          </cell>
          <cell r="E87" t="str">
            <v>ProLogis Shinkiba YK　　　　　</v>
          </cell>
        </row>
        <row r="88">
          <cell r="A88" t="str">
            <v>Sumitomo Mitsui Bank    Tokyo HO    9453770    ProLogis Japan Shinkiba TMK</v>
          </cell>
          <cell r="E88" t="str">
            <v>ProLogis Park Urayasu YK</v>
          </cell>
        </row>
        <row r="89">
          <cell r="A89" t="str">
            <v>Sumitomo Mitsui Bank    Tokyo HO    9588627    ProLogis Japan Shinkiba TMK</v>
          </cell>
          <cell r="E89" t="str">
            <v>ProLogis Park Shinsuna YK</v>
          </cell>
        </row>
        <row r="90">
          <cell r="A90" t="str">
            <v>Sumitomo Mitsui Bank    Tokyo HO    9613438    ProLogis Urayasu TMK</v>
          </cell>
          <cell r="E90" t="str">
            <v>ProLogis Park Urayasu Two YK</v>
          </cell>
        </row>
        <row r="91">
          <cell r="A91" t="str">
            <v>Sumitomo Mitsui Bank    Tokyo HO    9479447    ProLogis Urayasu TMK</v>
          </cell>
          <cell r="E91" t="str">
            <v>ProLogis Japan Shinkiba TMK</v>
          </cell>
        </row>
        <row r="92">
          <cell r="A92" t="str">
            <v>Sumitomo Mitsui Bank    Tokyo HO    9564672    ProLogis Urayasu TMK</v>
          </cell>
          <cell r="E92" t="str">
            <v>ProLogis Japan Shinkiba TMK</v>
          </cell>
        </row>
        <row r="93">
          <cell r="A93" t="str">
            <v>Sumitomo Mitsui Bank    Tokyo HO    9634928    ProLogis Shinsuna TMK</v>
          </cell>
          <cell r="E93" t="str">
            <v>ProLogis Japan Shinkiba TMK</v>
          </cell>
        </row>
        <row r="94">
          <cell r="A94" t="str">
            <v>Sumitomo Mitsui Bank    Tokyo HO    9635001    ProLogis Shinsuna TMK</v>
          </cell>
          <cell r="E94" t="str">
            <v>ProLogis Urayasu TMK</v>
          </cell>
        </row>
        <row r="95">
          <cell r="A95" t="str">
            <v>Sumitomo Mitsui Bank    Tokyo HO    9613461    ProLogis Tatsumi TMK</v>
          </cell>
          <cell r="E95" t="str">
            <v>ProLogis Urayasu TMK</v>
          </cell>
        </row>
        <row r="96">
          <cell r="A96" t="str">
            <v>Sumitomo Mitsui Bank    Tokyo HO    9479436    ProLogis Tatsumi TMK</v>
          </cell>
          <cell r="E96" t="str">
            <v>ProLogis Urayasu TMK</v>
          </cell>
        </row>
        <row r="97">
          <cell r="A97" t="str">
            <v>Sumitomo Mitsui Bank    Tokyo HO    9666733    ProLogis Tatsumi TMK</v>
          </cell>
          <cell r="E97" t="str">
            <v>ProLogis Shinsuna TMK</v>
          </cell>
        </row>
        <row r="98">
          <cell r="A98" t="str">
            <v>Sumitomo Mitsui Bank    Tokyo HO    9698639    ProLogis Tatsumi TMK</v>
          </cell>
          <cell r="E98" t="str">
            <v>ProLogis Shinsuna TMK</v>
          </cell>
        </row>
        <row r="99">
          <cell r="A99" t="str">
            <v>Sumitomo Mitsui Bank    Tokyo HO    9698628    ProLogis Tatsumi TMK</v>
          </cell>
          <cell r="E99" t="str">
            <v>ProLogis Tatsumi TMK</v>
          </cell>
        </row>
        <row r="100">
          <cell r="A100" t="str">
            <v>Sumitomo Mitsui Bank    Tokyo HO    9698593    ProLogis Tatsumi TMK</v>
          </cell>
          <cell r="E100" t="str">
            <v>ProLogis Tatsumi TMK</v>
          </cell>
        </row>
        <row r="101">
          <cell r="A101" t="str">
            <v>Sumitomo Mitsui Bank    Tokyo HO    9698606    ProLogis Tatsumi TMK</v>
          </cell>
          <cell r="E101" t="str">
            <v>ProLogis Tatsumi TMK</v>
          </cell>
        </row>
        <row r="102">
          <cell r="A102" t="str">
            <v>Sumitomo Mitsui Bank    Tokyo HO    9613472    ProLogis Koko Nanbu TMK</v>
          </cell>
          <cell r="E102" t="str">
            <v>ProLogis Tatsumi TMK</v>
          </cell>
        </row>
        <row r="103">
          <cell r="A103" t="str">
            <v>UFJ Bank    Traonomon    1138147    ProLogis Koko Nanbu TMK</v>
          </cell>
          <cell r="E103" t="str">
            <v>ProLogis Tatsumi TMK</v>
          </cell>
        </row>
        <row r="104">
          <cell r="A104" t="str">
            <v>UFJ Bank    Traonomon    5963193    ProLogis Koko Nanbu TMK</v>
          </cell>
          <cell r="E104" t="str">
            <v>ProLogis Tatsumi TMK</v>
          </cell>
        </row>
        <row r="105">
          <cell r="A105" t="str">
            <v>Sumitomo Mitsui Bank    Tokyo HO    9698606    ProLogis Tatsumi TMK</v>
          </cell>
          <cell r="E105" t="str">
            <v>Komaki TMK</v>
          </cell>
        </row>
        <row r="106">
          <cell r="A106" t="str">
            <v>JP334</v>
          </cell>
          <cell r="E106" t="str">
            <v>Narashino3 TMK</v>
          </cell>
        </row>
        <row r="107">
          <cell r="A107" t="str">
            <v>JP335</v>
          </cell>
          <cell r="E107" t="str">
            <v>Narita3 TMK</v>
          </cell>
        </row>
        <row r="108">
          <cell r="A108" t="str">
            <v>JP336</v>
          </cell>
          <cell r="E108" t="str">
            <v>Hayashima2 TMK</v>
          </cell>
        </row>
        <row r="109">
          <cell r="A109" t="str">
            <v>JP337</v>
          </cell>
          <cell r="E109" t="str">
            <v>Tosu1TMK</v>
          </cell>
        </row>
        <row r="110">
          <cell r="A110" t="str">
            <v>JP338</v>
          </cell>
          <cell r="E110" t="str">
            <v>Ichikawa TMK</v>
          </cell>
        </row>
        <row r="111">
          <cell r="A111" t="str">
            <v>JP339</v>
          </cell>
          <cell r="E111" t="str">
            <v>Ichikawa2 TMK</v>
          </cell>
        </row>
        <row r="112">
          <cell r="A112" t="str">
            <v>JP340</v>
          </cell>
          <cell r="E112" t="str">
            <v>Tosu2 TMK</v>
          </cell>
        </row>
        <row r="113">
          <cell r="A113" t="str">
            <v>JP341</v>
          </cell>
          <cell r="E113" t="str">
            <v>HisayamaTMK</v>
          </cell>
        </row>
        <row r="114">
          <cell r="A114" t="str">
            <v>JP342</v>
          </cell>
          <cell r="E114" t="str">
            <v>Stella TMK</v>
          </cell>
        </row>
        <row r="115">
          <cell r="A115" t="str">
            <v>JP343</v>
          </cell>
          <cell r="E115" t="str">
            <v>Bohemia TMK</v>
          </cell>
        </row>
        <row r="116">
          <cell r="A116" t="str">
            <v>JP344</v>
          </cell>
          <cell r="E116" t="str">
            <v>Primo TMK</v>
          </cell>
        </row>
        <row r="117">
          <cell r="A117" t="str">
            <v>JP345</v>
          </cell>
          <cell r="E117" t="str">
            <v>Miller TMK</v>
          </cell>
        </row>
        <row r="118">
          <cell r="A118" t="str">
            <v>JP346</v>
          </cell>
          <cell r="E118" t="str">
            <v>Caribe TMK</v>
          </cell>
        </row>
        <row r="119">
          <cell r="A119" t="str">
            <v>JP347</v>
          </cell>
          <cell r="E119" t="str">
            <v>Becks TMK</v>
          </cell>
        </row>
        <row r="120">
          <cell r="A120" t="str">
            <v>Sumitomo Mitsui Bank    Tokyo HO    4605963    ProLogis Tokai TMK</v>
          </cell>
          <cell r="E120" t="str">
            <v>ProLogis Tokai TMK</v>
          </cell>
        </row>
        <row r="121">
          <cell r="A121" t="str">
            <v>Sumitomo Mitsui Bank    Tokyo HO    4605996    ProLogis Tokai TMK</v>
          </cell>
          <cell r="E121" t="str">
            <v>ProLogis Tokai TMK</v>
          </cell>
        </row>
        <row r="122">
          <cell r="A122" t="str">
            <v>Mitsubishi UFJ Trust Bank    Tokyo HO    3891694    ProLogis Fukusaki TMK</v>
          </cell>
          <cell r="E122" t="str">
            <v>ProLogis Tokai TMK</v>
          </cell>
        </row>
        <row r="123">
          <cell r="A123" t="str">
            <v>Sumitomo Mitsui Bank    Tokyo HO    3891702    ProLogis Fukusaki TMK</v>
          </cell>
          <cell r="E123" t="str">
            <v>ProLogis Tokai TMK</v>
          </cell>
        </row>
        <row r="124">
          <cell r="A124" t="str">
            <v>Sumitomo Mitsui Bank    Tokyo HO    9775140    ProLogis Koshigaya TMK</v>
          </cell>
          <cell r="E124" t="str">
            <v>ProLogis Tokai TMK</v>
          </cell>
        </row>
        <row r="125">
          <cell r="A125" t="str">
            <v>Sumitomo Mitsui Bank    Tokyo HO    4618900    ProLogis Koshigaya TMK</v>
          </cell>
          <cell r="E125" t="str">
            <v>ProLogis Tokai TMK</v>
          </cell>
        </row>
        <row r="126">
          <cell r="A126" t="str">
            <v>Sumitomo Mitsui Bank    Tokyo HO    4618911    ProLogis Koshigaya TMK</v>
          </cell>
          <cell r="E126" t="str">
            <v>ProLogis Fukusaki TMK</v>
          </cell>
        </row>
        <row r="127">
          <cell r="A127" t="str">
            <v>Sumitomo Mitsui Bank    Tokyo HO    4618922    ProLogis Koshigaya TMK</v>
          </cell>
          <cell r="E127" t="str">
            <v>ProLogis Fukusaki TMK</v>
          </cell>
        </row>
        <row r="128">
          <cell r="A128" t="str">
            <v>Sumitomo Mitsui Bank    Tokyo HO    4618933    ProLogis Koshigaya TMK</v>
          </cell>
          <cell r="E128" t="str">
            <v>ProLogis Koshigaya TMK</v>
          </cell>
        </row>
        <row r="129">
          <cell r="A129" t="str">
            <v>Sumitomo Mitsui Bank    Tokyo HO    4618944    ProLogis Koshigaya TMK</v>
          </cell>
          <cell r="E129" t="str">
            <v>ProLogis Koshigaya TMK</v>
          </cell>
        </row>
        <row r="130">
          <cell r="A130" t="str">
            <v>Sumitomo Mitsui Bank    Tokyo HO    4621221    ProLogis Koshigaya TMK</v>
          </cell>
          <cell r="E130" t="str">
            <v>ProLogis Koshigaya TMK</v>
          </cell>
        </row>
        <row r="131">
          <cell r="A131" t="str">
            <v>Sumitomo Mitsui Bank    Tokyo HO    4618955    ProLogis Koshigaya TMK</v>
          </cell>
          <cell r="E131" t="str">
            <v>ProLogis Koshigaya TMK</v>
          </cell>
        </row>
        <row r="132">
          <cell r="A132" t="str">
            <v>Sumitomo Mitsui Bank    Tokyo HO    9775162    ProLogis Sanda TMK</v>
          </cell>
          <cell r="E132" t="str">
            <v>ProLogis Koshigaya TMK</v>
          </cell>
        </row>
        <row r="133">
          <cell r="A133" t="str">
            <v>Sumitomo Mitsui Bank    Tokyo HO    4618977    ProLogis Sanda TMK</v>
          </cell>
          <cell r="E133" t="str">
            <v>ProLogis Koshigaya TMK</v>
          </cell>
        </row>
        <row r="134">
          <cell r="A134" t="str">
            <v>Sumitomo Mitsui Bank    Tokyo HO    4618988    ProLogis Sanda TMK</v>
          </cell>
          <cell r="E134" t="str">
            <v>ProLogis Koshigaya TMK</v>
          </cell>
        </row>
        <row r="135">
          <cell r="A135" t="str">
            <v>Sumitomo Mitsui Bank    Tokyo HO    4618999    ProLogis Sanda TMK</v>
          </cell>
          <cell r="E135" t="str">
            <v>ProLogis Koshigaya TMK</v>
          </cell>
        </row>
        <row r="136">
          <cell r="A136" t="str">
            <v>Sumitomo Mitsui Bank    Tokyo HO    4619005    ProLogis Sanda TMK</v>
          </cell>
          <cell r="E136" t="str">
            <v>ProLogis Sanda TMK</v>
          </cell>
        </row>
        <row r="137">
          <cell r="A137" t="str">
            <v>Sumitomo Mitsui Bank    Tokyo HO    4619016    ProLogis Sanda TMK</v>
          </cell>
          <cell r="E137" t="str">
            <v>ProLogis Sanda TMK</v>
          </cell>
        </row>
        <row r="138">
          <cell r="A138" t="str">
            <v>Sumitomo Mitsui Bank    Tokyo HO    4621243    ProLogis Sanda TMK</v>
          </cell>
          <cell r="E138" t="str">
            <v>ProLogis Sanda TMK</v>
          </cell>
        </row>
        <row r="139">
          <cell r="A139" t="str">
            <v>Sumitomo Mitsui Bank    Tokyo HO    4619049    ProLogis Sanda TMK</v>
          </cell>
          <cell r="E139" t="str">
            <v>ProLogis Sanda TMK</v>
          </cell>
        </row>
        <row r="140">
          <cell r="A140" t="str">
            <v>Sumitomo Mitsui Bank    Tokyo HO    9775173    ProLogis Narashino TMK</v>
          </cell>
          <cell r="E140" t="str">
            <v>ProLogis Sanda TMK</v>
          </cell>
        </row>
        <row r="141">
          <cell r="A141" t="str">
            <v>Sumitomo Mitsui Bank    Tokyo HO    4618795    ProLogis Narashino TMK</v>
          </cell>
          <cell r="E141" t="str">
            <v>ProLogis Sanda TMK</v>
          </cell>
        </row>
        <row r="142">
          <cell r="A142" t="str">
            <v>Sumitomo Mitsui Bank    Tokyo HO    4618808    ProLogis Narashino TMK</v>
          </cell>
          <cell r="E142" t="str">
            <v>ProLogis Sanda TMK</v>
          </cell>
        </row>
        <row r="143">
          <cell r="A143" t="str">
            <v>Sumitomo Mitsui Bank    Tokyo HO    4618819    ProLogis Narashino TMK</v>
          </cell>
          <cell r="E143" t="str">
            <v>ProLogis Sanda TMK</v>
          </cell>
        </row>
        <row r="144">
          <cell r="A144" t="str">
            <v>Sumitomo Mitsui Bank    Tokyo HO    4618820    ProLogis Narashino TMK</v>
          </cell>
          <cell r="E144" t="str">
            <v>ProLogis Narashino TMK</v>
          </cell>
        </row>
        <row r="145">
          <cell r="A145" t="str">
            <v>Sumitomo Mitsui Bank    Tokyo HO    4618831    ProLogis Narashino TMK</v>
          </cell>
          <cell r="E145" t="str">
            <v>ProLogis Narashino TMK</v>
          </cell>
        </row>
        <row r="146">
          <cell r="A146" t="str">
            <v>Sumitomo Mitsui Bank    Tokyo HO    4618842    ProLogis Narashino TMK</v>
          </cell>
          <cell r="E146" t="str">
            <v>ProLogis Narashino TMK</v>
          </cell>
        </row>
        <row r="147">
          <cell r="A147" t="str">
            <v>Sumitomo Mitsui Bank    Tokyo HO    9775151    ProLogis Hachioji TMK</v>
          </cell>
          <cell r="E147" t="str">
            <v>ProLogis Narashino TMK</v>
          </cell>
        </row>
        <row r="148">
          <cell r="A148" t="str">
            <v>Sumitomo Mitsui Bank    Tokyo HO    4619050    ProLogis Hachioji TMK</v>
          </cell>
          <cell r="E148" t="str">
            <v>ProLogis Narashino TMK</v>
          </cell>
        </row>
        <row r="149">
          <cell r="A149" t="str">
            <v>Sumitomo Mitsui Bank    Tokyo HO    4619061    ProLogis Hachioji TMK</v>
          </cell>
          <cell r="E149" t="str">
            <v>ProLogis Narashino TMK</v>
          </cell>
        </row>
        <row r="150">
          <cell r="A150" t="str">
            <v>Sumitomo Mitsui Bank    Tokyo HO    4619072    ProLogis Hachioji TMK</v>
          </cell>
          <cell r="E150" t="str">
            <v>ProLogis Narashino TMK</v>
          </cell>
        </row>
        <row r="151">
          <cell r="A151" t="str">
            <v>Sumitomo Mitsui Bank    Tokyo HO    4619083    ProLogis Hachioji TMK</v>
          </cell>
          <cell r="E151" t="str">
            <v>ProLogis Hachioji TMK</v>
          </cell>
        </row>
        <row r="152">
          <cell r="A152" t="str">
            <v>Sumitomo Mitsui Bank    Tokyo HO    4619094    ProLogis Hachioji TMK</v>
          </cell>
          <cell r="E152" t="str">
            <v>ProLogis Hachioji TMK</v>
          </cell>
        </row>
        <row r="153">
          <cell r="A153" t="str">
            <v>Sumitomo Mitsui Bank    Tokyo HO    4619129    ProLogis Hachioji TMK</v>
          </cell>
          <cell r="E153" t="str">
            <v>ProLogis Hachioji TMK</v>
          </cell>
        </row>
        <row r="154">
          <cell r="A154" t="str">
            <v>Sumitomo Mitsui Bank    Tokyo HO    4619130    ProLogis Hachioji TMK</v>
          </cell>
          <cell r="E154" t="str">
            <v>ProLogis Hachioji TMK</v>
          </cell>
        </row>
        <row r="155">
          <cell r="A155" t="str">
            <v>Sumitomo Mitsui Bank    Tokyo HO    9746776    ProLogis Kazo TMK</v>
          </cell>
          <cell r="E155" t="str">
            <v>ProLogis Hachioji TMK</v>
          </cell>
        </row>
        <row r="156">
          <cell r="A156" t="str">
            <v>UFJ Bank    Traonomon    1144293    ProLogis Kazo TMK</v>
          </cell>
          <cell r="E156" t="str">
            <v>ProLogis Hachioji TMK</v>
          </cell>
        </row>
        <row r="157">
          <cell r="A157" t="str">
            <v>UFJ Bank    Traonomon    6519721    ProLogis Kazo TMK</v>
          </cell>
          <cell r="E157" t="str">
            <v>ProLogis Hachioji TMK</v>
          </cell>
        </row>
        <row r="158">
          <cell r="A158" t="str">
            <v>Sumitomo Mitsui Bank    Tokyo HO    4660575    ProLogis Funabashi TMK</v>
          </cell>
          <cell r="E158" t="str">
            <v>ProLogis Hachioji TMK</v>
          </cell>
        </row>
        <row r="159">
          <cell r="A159" t="str">
            <v>Sumitomo Mitsui Bank    Tokyo HO    9499207    ProLogis Osaka TMK</v>
          </cell>
          <cell r="E159" t="str">
            <v>ProLogis Kazo TMK</v>
          </cell>
        </row>
        <row r="160">
          <cell r="A160" t="str">
            <v>Sumitomo Mitsui Bank    Tokyo HO    9499263    ProLogis Osaka TMK</v>
          </cell>
          <cell r="E160" t="str">
            <v>ProLogis Kazo TMK</v>
          </cell>
        </row>
        <row r="161">
          <cell r="A161" t="str">
            <v>Sumitomo Mitsui Bank    Tokyo HO    9613449    ProLogis Yokohama TMK</v>
          </cell>
          <cell r="E161" t="str">
            <v>ProLogis Kazo TMK</v>
          </cell>
        </row>
        <row r="162">
          <cell r="A162" t="str">
            <v>Sumitomo Mitsui Bank    Tokyo HO    9479414    ProLogis Yokohama TMK</v>
          </cell>
          <cell r="E162" t="str">
            <v>ProLogis Funabashi TMK</v>
          </cell>
        </row>
        <row r="163">
          <cell r="A163" t="str">
            <v>Sumitomo Mitsui Bank    Tokyo HO    4712772    ProLogis Kasukabe TMK</v>
          </cell>
          <cell r="E163" t="str">
            <v>ProLogis Osaka TMK</v>
          </cell>
        </row>
        <row r="164">
          <cell r="E164" t="str">
            <v>ProLogis Osaka TMK</v>
          </cell>
        </row>
        <row r="165">
          <cell r="E165" t="str">
            <v>ProLogis Yokohama TMK</v>
          </cell>
        </row>
        <row r="166">
          <cell r="E166" t="str">
            <v>ProLogis Yokohama TMK</v>
          </cell>
        </row>
        <row r="167">
          <cell r="E167" t="str">
            <v>ProLogis Kasukabe TMK</v>
          </cell>
        </row>
      </sheetData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Sum"/>
      <sheetName val="Information"/>
      <sheetName val="List"/>
      <sheetName val="RentRoll"/>
      <sheetName val="Data"/>
      <sheetName val="M1"/>
      <sheetName val="Title"/>
      <sheetName val="Ten.."/>
      <sheetName val="Rev.."/>
      <sheetName val="CF.."/>
      <sheetName val="OG"/>
      <sheetName val="Inserts"/>
      <sheetName val="CAPVAL"/>
      <sheetName val="DCF"/>
      <sheetName val="Val Cert"/>
      <sheetName val="Exec"/>
      <sheetName val="Mthly"/>
      <sheetName val="Vac"/>
      <sheetName val="Single Tenant Lease Summary"/>
      <sheetName val="For 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48">
          <cell r="E148">
            <v>7120000000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 Sheet"/>
      <sheetName val="Depreciation"/>
      <sheetName val="Working Copy"/>
      <sheetName val="Sheet2"/>
      <sheetName val="445000 Gain"/>
      <sheetName val="2002 Adds"/>
      <sheetName val="Debt"/>
      <sheetName val="Props"/>
      <sheetName val="Sens"/>
      <sheetName val="Data"/>
      <sheetName val="Table"/>
      <sheetName val="Type"/>
      <sheetName val="Control"/>
      <sheetName val="061 ProLogis I"/>
      <sheetName val="Category"/>
      <sheetName val="CSV"/>
      <sheetName val="Lead_Sheet"/>
      <sheetName val="Working_Copy"/>
      <sheetName val="445000_Gain"/>
      <sheetName val="2002_Adds"/>
      <sheetName val="061_ProLogis_I"/>
      <sheetName val="Lead_Sheet1"/>
      <sheetName val="Working_Copy1"/>
      <sheetName val="445000_Gain1"/>
      <sheetName val="2002_Adds1"/>
      <sheetName val="061_ProLogis_I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Proj</v>
          </cell>
        </row>
        <row r="2">
          <cell r="A2">
            <v>303037</v>
          </cell>
        </row>
        <row r="3">
          <cell r="A3">
            <v>303040</v>
          </cell>
        </row>
        <row r="4">
          <cell r="A4">
            <v>303056</v>
          </cell>
        </row>
        <row r="5">
          <cell r="A5">
            <v>303600</v>
          </cell>
        </row>
        <row r="6">
          <cell r="A6">
            <v>303704</v>
          </cell>
        </row>
        <row r="7">
          <cell r="A7">
            <v>303808</v>
          </cell>
        </row>
        <row r="8">
          <cell r="A8" t="str">
            <v>03ATL00601</v>
          </cell>
        </row>
        <row r="9">
          <cell r="A9" t="str">
            <v>03ATL00602</v>
          </cell>
        </row>
        <row r="10">
          <cell r="A10" t="str">
            <v>03ATL00603</v>
          </cell>
        </row>
        <row r="11">
          <cell r="A11" t="str">
            <v>03ATL00822</v>
          </cell>
        </row>
        <row r="12">
          <cell r="A12" t="str">
            <v>03ATL01301</v>
          </cell>
        </row>
        <row r="13">
          <cell r="A13" t="str">
            <v>03ATL01302</v>
          </cell>
        </row>
        <row r="14">
          <cell r="A14" t="str">
            <v>03ATL01303</v>
          </cell>
        </row>
        <row r="15">
          <cell r="A15" t="str">
            <v>03ATL01304</v>
          </cell>
        </row>
        <row r="16">
          <cell r="A16" t="str">
            <v>03ATL01305</v>
          </cell>
        </row>
        <row r="17">
          <cell r="A17" t="str">
            <v>03ATL01306</v>
          </cell>
        </row>
        <row r="18">
          <cell r="A18" t="str">
            <v>03ATL01603</v>
          </cell>
        </row>
        <row r="19">
          <cell r="A19" t="str">
            <v>03ATL01805</v>
          </cell>
        </row>
        <row r="20">
          <cell r="A20" t="str">
            <v>03ATL01910</v>
          </cell>
        </row>
        <row r="21">
          <cell r="A21" t="str">
            <v>03ATL02401</v>
          </cell>
        </row>
        <row r="22">
          <cell r="A22" t="str">
            <v>03ATL02404</v>
          </cell>
        </row>
        <row r="23">
          <cell r="A23" t="str">
            <v>03ATL02405</v>
          </cell>
        </row>
        <row r="24">
          <cell r="A24" t="str">
            <v>03ATL02501</v>
          </cell>
        </row>
        <row r="25">
          <cell r="A25" t="str">
            <v>03ATL02502</v>
          </cell>
        </row>
        <row r="26">
          <cell r="A26" t="str">
            <v>03ATL02590</v>
          </cell>
        </row>
        <row r="27">
          <cell r="A27" t="str">
            <v>03ATL03501</v>
          </cell>
        </row>
        <row r="28">
          <cell r="A28" t="str">
            <v>03ATL03502</v>
          </cell>
        </row>
        <row r="29">
          <cell r="A29" t="str">
            <v>03ATL03503</v>
          </cell>
        </row>
        <row r="30">
          <cell r="A30" t="str">
            <v>03ATL03504</v>
          </cell>
        </row>
        <row r="31">
          <cell r="A31" t="str">
            <v>03ATL03505</v>
          </cell>
        </row>
        <row r="32">
          <cell r="A32" t="str">
            <v>03ATL03601</v>
          </cell>
        </row>
        <row r="33">
          <cell r="A33" t="str">
            <v>03AUS00107</v>
          </cell>
        </row>
        <row r="34">
          <cell r="A34" t="str">
            <v>03AUS00108</v>
          </cell>
        </row>
        <row r="35">
          <cell r="A35" t="str">
            <v>03AUS00109</v>
          </cell>
        </row>
        <row r="36">
          <cell r="A36" t="str">
            <v>03AUS00111</v>
          </cell>
        </row>
        <row r="37">
          <cell r="A37" t="str">
            <v>03AUS00214</v>
          </cell>
        </row>
        <row r="38">
          <cell r="A38" t="str">
            <v>03AUS00215</v>
          </cell>
        </row>
        <row r="39">
          <cell r="A39" t="str">
            <v>03AUS00216</v>
          </cell>
        </row>
        <row r="40">
          <cell r="A40" t="str">
            <v>03AUS00217</v>
          </cell>
        </row>
        <row r="41">
          <cell r="A41" t="str">
            <v>03AUS00218</v>
          </cell>
        </row>
        <row r="42">
          <cell r="A42" t="str">
            <v>03AUS00219</v>
          </cell>
        </row>
        <row r="43">
          <cell r="A43" t="str">
            <v>03BIR00201</v>
          </cell>
        </row>
        <row r="44">
          <cell r="A44" t="str">
            <v>03BRC00106</v>
          </cell>
        </row>
        <row r="45">
          <cell r="A45" t="str">
            <v>03BRC00107</v>
          </cell>
        </row>
        <row r="46">
          <cell r="A46" t="str">
            <v>03BRC00201</v>
          </cell>
        </row>
        <row r="47">
          <cell r="A47" t="str">
            <v>03BRC00202</v>
          </cell>
        </row>
        <row r="48">
          <cell r="A48" t="str">
            <v>03BRC00280</v>
          </cell>
        </row>
        <row r="49">
          <cell r="A49" t="str">
            <v>03CHA00510</v>
          </cell>
        </row>
        <row r="50">
          <cell r="A50" t="str">
            <v>03CHA00511</v>
          </cell>
        </row>
        <row r="51">
          <cell r="A51" t="str">
            <v>03CHA00702</v>
          </cell>
        </row>
        <row r="52">
          <cell r="A52" t="str">
            <v>03CHA00901</v>
          </cell>
        </row>
        <row r="53">
          <cell r="A53" t="str">
            <v>03CHI00504</v>
          </cell>
        </row>
        <row r="54">
          <cell r="A54" t="str">
            <v>03CHI00507</v>
          </cell>
        </row>
        <row r="55">
          <cell r="A55" t="str">
            <v>03CHI00602</v>
          </cell>
        </row>
        <row r="56">
          <cell r="A56" t="str">
            <v>03CHI01101</v>
          </cell>
        </row>
        <row r="57">
          <cell r="A57" t="str">
            <v>03CHI01102</v>
          </cell>
        </row>
        <row r="58">
          <cell r="A58" t="str">
            <v>03CIN00701</v>
          </cell>
        </row>
        <row r="59">
          <cell r="A59" t="str">
            <v>03CIN00803</v>
          </cell>
        </row>
        <row r="60">
          <cell r="A60" t="str">
            <v>03COL00204</v>
          </cell>
        </row>
        <row r="61">
          <cell r="A61" t="str">
            <v>03COL00205</v>
          </cell>
        </row>
        <row r="62">
          <cell r="A62" t="str">
            <v>03COL00207</v>
          </cell>
        </row>
        <row r="63">
          <cell r="A63" t="str">
            <v>03COL00209</v>
          </cell>
        </row>
        <row r="64">
          <cell r="A64" t="str">
            <v>03COL01101</v>
          </cell>
        </row>
        <row r="65">
          <cell r="A65" t="str">
            <v>03COL01401</v>
          </cell>
        </row>
        <row r="66">
          <cell r="A66" t="str">
            <v>03DAL00601</v>
          </cell>
        </row>
        <row r="67">
          <cell r="A67" t="str">
            <v>03DAL00690</v>
          </cell>
        </row>
        <row r="68">
          <cell r="A68" t="str">
            <v>03DAL00704</v>
          </cell>
        </row>
        <row r="69">
          <cell r="A69" t="str">
            <v>03DAL01003</v>
          </cell>
        </row>
        <row r="70">
          <cell r="A70" t="str">
            <v>03DAL01007</v>
          </cell>
        </row>
        <row r="71">
          <cell r="A71" t="str">
            <v>03DAL01301</v>
          </cell>
        </row>
        <row r="72">
          <cell r="A72" t="str">
            <v>03DAL01302</v>
          </cell>
        </row>
        <row r="73">
          <cell r="A73" t="str">
            <v>03DAL01738</v>
          </cell>
        </row>
        <row r="74">
          <cell r="A74" t="str">
            <v>03DAL01741</v>
          </cell>
        </row>
        <row r="75">
          <cell r="A75" t="str">
            <v>03DAL01742</v>
          </cell>
        </row>
        <row r="76">
          <cell r="A76" t="str">
            <v>03DAL01743</v>
          </cell>
        </row>
        <row r="77">
          <cell r="A77" t="str">
            <v>03DAL01744</v>
          </cell>
        </row>
        <row r="78">
          <cell r="A78" t="str">
            <v>03DAL01745</v>
          </cell>
        </row>
        <row r="79">
          <cell r="A79" t="str">
            <v>03DAL01901</v>
          </cell>
        </row>
        <row r="80">
          <cell r="A80" t="str">
            <v>03DAL01902</v>
          </cell>
        </row>
        <row r="81">
          <cell r="A81" t="str">
            <v>03DEN00109</v>
          </cell>
        </row>
        <row r="82">
          <cell r="A82" t="str">
            <v>03DEN00407</v>
          </cell>
        </row>
        <row r="83">
          <cell r="A83" t="str">
            <v>03DEN00408</v>
          </cell>
        </row>
        <row r="84">
          <cell r="A84" t="str">
            <v>03DEN00801</v>
          </cell>
        </row>
        <row r="85">
          <cell r="A85" t="str">
            <v>03DEN00802</v>
          </cell>
        </row>
        <row r="86">
          <cell r="A86" t="str">
            <v>03EBA01204</v>
          </cell>
        </row>
        <row r="87">
          <cell r="A87" t="str">
            <v>03ELP00124</v>
          </cell>
        </row>
        <row r="88">
          <cell r="A88" t="str">
            <v>03ELP00205</v>
          </cell>
        </row>
        <row r="89">
          <cell r="A89" t="str">
            <v>03ELP00303</v>
          </cell>
        </row>
        <row r="90">
          <cell r="A90" t="str">
            <v>03ELP00306</v>
          </cell>
        </row>
        <row r="91">
          <cell r="A91" t="str">
            <v>03ELP00309</v>
          </cell>
        </row>
        <row r="92">
          <cell r="A92" t="str">
            <v>03ELP00390</v>
          </cell>
        </row>
        <row r="93">
          <cell r="A93" t="str">
            <v>03ELP00401</v>
          </cell>
        </row>
        <row r="94">
          <cell r="A94" t="str">
            <v>03ELP00604</v>
          </cell>
        </row>
        <row r="95">
          <cell r="A95" t="str">
            <v>03ELP00605</v>
          </cell>
        </row>
        <row r="96">
          <cell r="A96" t="str">
            <v>03HOU00321</v>
          </cell>
        </row>
        <row r="97">
          <cell r="A97" t="str">
            <v>03HOU00323</v>
          </cell>
        </row>
        <row r="98">
          <cell r="A98" t="str">
            <v>03IND00603</v>
          </cell>
        </row>
        <row r="99">
          <cell r="A99" t="str">
            <v>03LAS00110</v>
          </cell>
        </row>
        <row r="100">
          <cell r="A100" t="str">
            <v>03LAX00101</v>
          </cell>
        </row>
        <row r="101">
          <cell r="A101" t="str">
            <v>03LAX00401</v>
          </cell>
        </row>
        <row r="102">
          <cell r="A102" t="str">
            <v>03LAX00601</v>
          </cell>
        </row>
        <row r="103">
          <cell r="A103" t="str">
            <v>03LAX00602</v>
          </cell>
        </row>
        <row r="104">
          <cell r="A104" t="str">
            <v>03LAX00603</v>
          </cell>
        </row>
        <row r="105">
          <cell r="A105" t="str">
            <v>03LAX00604</v>
          </cell>
        </row>
        <row r="106">
          <cell r="A106" t="str">
            <v>03LAX02701</v>
          </cell>
        </row>
        <row r="107">
          <cell r="A107" t="str">
            <v>03LAX04001</v>
          </cell>
        </row>
        <row r="108">
          <cell r="A108" t="str">
            <v>03LAX04201</v>
          </cell>
        </row>
        <row r="109">
          <cell r="A109" t="str">
            <v>03LOU00205</v>
          </cell>
        </row>
        <row r="110">
          <cell r="A110" t="str">
            <v>03LOU00301</v>
          </cell>
        </row>
        <row r="111">
          <cell r="A111" t="str">
            <v>03LOU00503</v>
          </cell>
        </row>
        <row r="112">
          <cell r="A112" t="str">
            <v>03NAS00209</v>
          </cell>
        </row>
        <row r="113">
          <cell r="A113" t="str">
            <v>03NNJ00103</v>
          </cell>
        </row>
        <row r="114">
          <cell r="A114" t="str">
            <v>03NNJ00601</v>
          </cell>
        </row>
        <row r="115">
          <cell r="A115" t="str">
            <v>03NNJ00602</v>
          </cell>
        </row>
        <row r="116">
          <cell r="A116" t="str">
            <v>03NNJ00603</v>
          </cell>
        </row>
        <row r="117">
          <cell r="A117" t="str">
            <v>03NNJ00604</v>
          </cell>
        </row>
        <row r="118">
          <cell r="A118" t="str">
            <v>03NNJ00606</v>
          </cell>
        </row>
        <row r="119">
          <cell r="A119" t="str">
            <v>03NNJ00801</v>
          </cell>
        </row>
        <row r="120">
          <cell r="A120" t="str">
            <v>03NNJ00902</v>
          </cell>
        </row>
        <row r="121">
          <cell r="A121" t="str">
            <v>03ORL00202</v>
          </cell>
        </row>
        <row r="122">
          <cell r="A122" t="str">
            <v>03ORL00203</v>
          </cell>
        </row>
        <row r="123">
          <cell r="A123" t="str">
            <v>03ORL00604</v>
          </cell>
        </row>
        <row r="124">
          <cell r="A124" t="str">
            <v>03ORL00605</v>
          </cell>
        </row>
        <row r="125">
          <cell r="A125" t="str">
            <v>03PHX00203</v>
          </cell>
        </row>
        <row r="126">
          <cell r="A126" t="str">
            <v>03PHX01201</v>
          </cell>
        </row>
        <row r="127">
          <cell r="A127" t="str">
            <v>03POR00303</v>
          </cell>
        </row>
        <row r="128">
          <cell r="A128" t="str">
            <v>03POR00601</v>
          </cell>
        </row>
        <row r="129">
          <cell r="A129" t="str">
            <v>03POR00602</v>
          </cell>
        </row>
        <row r="130">
          <cell r="A130" t="str">
            <v>03POR00701</v>
          </cell>
        </row>
        <row r="131">
          <cell r="A131" t="str">
            <v>03POR00702</v>
          </cell>
        </row>
        <row r="132">
          <cell r="A132" t="str">
            <v>03POR00901</v>
          </cell>
        </row>
        <row r="133">
          <cell r="A133" t="str">
            <v>03POR00902</v>
          </cell>
        </row>
        <row r="134">
          <cell r="A134" t="str">
            <v>03POR00903</v>
          </cell>
        </row>
        <row r="135">
          <cell r="A135" t="str">
            <v>03RGV00101</v>
          </cell>
        </row>
        <row r="136">
          <cell r="A136" t="str">
            <v>03RGV00102</v>
          </cell>
        </row>
        <row r="137">
          <cell r="A137" t="str">
            <v>03RGV00103</v>
          </cell>
        </row>
        <row r="138">
          <cell r="A138" t="str">
            <v>03RGV00104</v>
          </cell>
        </row>
        <row r="139">
          <cell r="A139" t="str">
            <v>03RGV00105</v>
          </cell>
        </row>
        <row r="140">
          <cell r="A140" t="str">
            <v>03RGV00106</v>
          </cell>
        </row>
        <row r="141">
          <cell r="A141" t="str">
            <v>03RGV00107</v>
          </cell>
        </row>
        <row r="142">
          <cell r="A142" t="str">
            <v>03RGV00108</v>
          </cell>
        </row>
        <row r="143">
          <cell r="A143" t="str">
            <v>03RGV00190</v>
          </cell>
        </row>
        <row r="144">
          <cell r="A144" t="str">
            <v>03RGV00201</v>
          </cell>
        </row>
        <row r="145">
          <cell r="A145" t="str">
            <v>03RGV00202</v>
          </cell>
        </row>
        <row r="146">
          <cell r="A146" t="str">
            <v>03RGV00203</v>
          </cell>
        </row>
        <row r="147">
          <cell r="A147" t="str">
            <v>03RGV00205</v>
          </cell>
        </row>
        <row r="148">
          <cell r="A148" t="str">
            <v>03RGV00206</v>
          </cell>
        </row>
        <row r="149">
          <cell r="A149" t="str">
            <v>03RGV00290</v>
          </cell>
        </row>
        <row r="150">
          <cell r="A150" t="str">
            <v>03SAT00301</v>
          </cell>
        </row>
        <row r="151">
          <cell r="A151" t="str">
            <v>03SAT00302</v>
          </cell>
        </row>
        <row r="152">
          <cell r="A152" t="str">
            <v>03SAT00303</v>
          </cell>
        </row>
        <row r="153">
          <cell r="A153" t="str">
            <v>03SBA00411</v>
          </cell>
        </row>
        <row r="154">
          <cell r="A154" t="str">
            <v>03SBA00601</v>
          </cell>
        </row>
        <row r="155">
          <cell r="A155" t="str">
            <v>03SBA00901</v>
          </cell>
        </row>
        <row r="156">
          <cell r="A156" t="str">
            <v>03SBA00904</v>
          </cell>
        </row>
        <row r="157">
          <cell r="A157" t="str">
            <v>03SEA00303</v>
          </cell>
        </row>
        <row r="158">
          <cell r="A158" t="str">
            <v>03SLC00401</v>
          </cell>
        </row>
        <row r="159">
          <cell r="A159" t="str">
            <v>03SLC00402</v>
          </cell>
        </row>
        <row r="160">
          <cell r="A160" t="str">
            <v>03STL00106</v>
          </cell>
        </row>
        <row r="161">
          <cell r="A161" t="str">
            <v>03STL00107</v>
          </cell>
        </row>
        <row r="162">
          <cell r="A162" t="str">
            <v>03SUM00201</v>
          </cell>
        </row>
        <row r="163">
          <cell r="A163" t="str">
            <v>03SUM00403</v>
          </cell>
        </row>
        <row r="164">
          <cell r="A164" t="str">
            <v>03TPA00590</v>
          </cell>
        </row>
        <row r="165">
          <cell r="A165" t="str">
            <v>03TUL00102</v>
          </cell>
        </row>
        <row r="166">
          <cell r="A166" t="str">
            <v>03TUL00103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>
        <row r="1">
          <cell r="A1" t="str">
            <v>Proj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&amp;A"/>
      <sheetName val="P&amp;L"/>
      <sheetName val="BS"/>
      <sheetName val="MPT Assump"/>
      <sheetName val="Pship"/>
      <sheetName val="REIT"/>
      <sheetName val="MPT"/>
      <sheetName val="FX"/>
      <sheetName val="Oship"/>
      <sheetName val="Debt"/>
      <sheetName val="Sum Output"/>
      <sheetName val="Depn"/>
      <sheetName val="Links"/>
      <sheetName val="Inputs"/>
      <sheetName val="Cap"/>
      <sheetName val="445000 Gain"/>
      <sheetName val="Data"/>
      <sheetName val="Props"/>
      <sheetName val="Sens"/>
      <sheetName val="Table"/>
      <sheetName val="Type"/>
      <sheetName val="Control"/>
      <sheetName val="061 ProLogis I"/>
      <sheetName val="Category"/>
      <sheetName val="MPT_Assump"/>
      <sheetName val="Sum_Output"/>
      <sheetName val="445000_Gain"/>
      <sheetName val="061_ProLogis_I"/>
      <sheetName val="MPT_Assump1"/>
      <sheetName val="Sum_Output1"/>
      <sheetName val="445000_Gain1"/>
      <sheetName val="061_ProLogis_I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60">
          <cell r="A60">
            <v>2</v>
          </cell>
          <cell r="B60">
            <v>37529</v>
          </cell>
          <cell r="C60">
            <v>4524396</v>
          </cell>
          <cell r="D60">
            <v>0.83679999999999999</v>
          </cell>
        </row>
        <row r="61">
          <cell r="A61">
            <v>3</v>
          </cell>
          <cell r="B61">
            <v>37621</v>
          </cell>
          <cell r="C61">
            <v>4995174</v>
          </cell>
          <cell r="D61">
            <v>0.84630000000000005</v>
          </cell>
        </row>
        <row r="62">
          <cell r="A62">
            <v>4</v>
          </cell>
          <cell r="B62">
            <v>37711</v>
          </cell>
          <cell r="C62">
            <v>5211582</v>
          </cell>
          <cell r="D62">
            <v>0.87839999999999996</v>
          </cell>
        </row>
        <row r="63">
          <cell r="A63">
            <v>5</v>
          </cell>
          <cell r="B63">
            <v>37802</v>
          </cell>
          <cell r="C63">
            <v>6486447</v>
          </cell>
          <cell r="D63">
            <v>1.1711</v>
          </cell>
        </row>
        <row r="64">
          <cell r="A64">
            <v>6</v>
          </cell>
          <cell r="B64">
            <v>37894</v>
          </cell>
          <cell r="C64">
            <v>3326741.6052239998</v>
          </cell>
          <cell r="D64">
            <v>1.1711</v>
          </cell>
        </row>
        <row r="65">
          <cell r="A65">
            <v>7</v>
          </cell>
          <cell r="B65">
            <v>37986</v>
          </cell>
          <cell r="C65">
            <v>3346702.0548553439</v>
          </cell>
          <cell r="D65">
            <v>1.1711</v>
          </cell>
        </row>
        <row r="66">
          <cell r="A66">
            <v>8</v>
          </cell>
          <cell r="B66">
            <v>38077</v>
          </cell>
          <cell r="C66">
            <v>3366782.2671844759</v>
          </cell>
          <cell r="D66">
            <v>1.1711</v>
          </cell>
        </row>
        <row r="67">
          <cell r="A67">
            <v>9</v>
          </cell>
          <cell r="B67">
            <v>38168</v>
          </cell>
          <cell r="C67">
            <v>0</v>
          </cell>
          <cell r="D67">
            <v>1.1711</v>
          </cell>
        </row>
        <row r="68">
          <cell r="A68">
            <v>10</v>
          </cell>
          <cell r="B68">
            <v>38260</v>
          </cell>
          <cell r="C68">
            <v>0</v>
          </cell>
          <cell r="D68">
            <v>1.1711</v>
          </cell>
        </row>
        <row r="69">
          <cell r="A69">
            <v>11</v>
          </cell>
          <cell r="B69">
            <v>38352</v>
          </cell>
          <cell r="C69">
            <v>0</v>
          </cell>
          <cell r="D69">
            <v>1.1711</v>
          </cell>
        </row>
        <row r="70">
          <cell r="A70">
            <v>12</v>
          </cell>
          <cell r="B70">
            <v>38442</v>
          </cell>
          <cell r="C70">
            <v>0</v>
          </cell>
          <cell r="D70">
            <v>1.1711</v>
          </cell>
        </row>
        <row r="71">
          <cell r="A71">
            <v>13</v>
          </cell>
          <cell r="B71">
            <v>38533</v>
          </cell>
          <cell r="C71">
            <v>0</v>
          </cell>
          <cell r="D71">
            <v>1.1711</v>
          </cell>
        </row>
        <row r="72">
          <cell r="A72">
            <v>14</v>
          </cell>
          <cell r="B72">
            <v>38625</v>
          </cell>
          <cell r="C72">
            <v>0</v>
          </cell>
          <cell r="D72">
            <v>1.1711</v>
          </cell>
        </row>
        <row r="73">
          <cell r="A73">
            <v>15</v>
          </cell>
          <cell r="B73">
            <v>38717</v>
          </cell>
          <cell r="C73">
            <v>0</v>
          </cell>
          <cell r="D73">
            <v>1.1711</v>
          </cell>
        </row>
        <row r="74">
          <cell r="A74">
            <v>16</v>
          </cell>
          <cell r="B74">
            <v>38807</v>
          </cell>
          <cell r="C74">
            <v>0</v>
          </cell>
          <cell r="D74">
            <v>1.1711</v>
          </cell>
        </row>
        <row r="75">
          <cell r="A75">
            <v>17</v>
          </cell>
          <cell r="B75">
            <v>38898</v>
          </cell>
          <cell r="C75">
            <v>0</v>
          </cell>
          <cell r="D75">
            <v>1.1711</v>
          </cell>
        </row>
        <row r="76">
          <cell r="A76">
            <v>18</v>
          </cell>
          <cell r="B76">
            <v>38990</v>
          </cell>
          <cell r="C76">
            <v>0</v>
          </cell>
          <cell r="D76">
            <v>1.1711</v>
          </cell>
        </row>
        <row r="77">
          <cell r="A77">
            <v>19</v>
          </cell>
          <cell r="B77">
            <v>39082</v>
          </cell>
          <cell r="C77">
            <v>0</v>
          </cell>
          <cell r="D77">
            <v>1.1711</v>
          </cell>
        </row>
        <row r="78">
          <cell r="A78">
            <v>20</v>
          </cell>
          <cell r="B78">
            <v>39172</v>
          </cell>
          <cell r="C78">
            <v>0</v>
          </cell>
          <cell r="D78">
            <v>1.1711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onthly data"/>
      <sheetName val="Daily data"/>
      <sheetName val="TWI"/>
      <sheetName val="NZ$ (do not edit)"/>
      <sheetName val="NZ TWI Forecasts"/>
      <sheetName val="US$_CHF"/>
      <sheetName val="Inputs"/>
      <sheetName val=""/>
      <sheetName val="445000 Gain"/>
      <sheetName val="Data"/>
      <sheetName val="Debt"/>
      <sheetName val="Props"/>
      <sheetName val="Sens"/>
      <sheetName val="Table"/>
      <sheetName val="Type"/>
      <sheetName val="Fire01"/>
      <sheetName val="Input"/>
    </sheetNames>
    <sheetDataSet>
      <sheetData sheetId="0" refreshError="1"/>
      <sheetData sheetId="1" refreshError="1"/>
      <sheetData sheetId="2" refreshError="1">
        <row r="2">
          <cell r="B2" t="str">
            <v>OPEN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IFCW010I・020I"/>
      <sheetName val="IFCW010O・020O"/>
      <sheetName val="IFCW030I"/>
      <sheetName val="IFCW030O"/>
      <sheetName val="IFCW040I"/>
      <sheetName val="IFCW040O"/>
      <sheetName val="IFCW010I・020I(電話・新規)"/>
      <sheetName val="IFCW010I・020I(電話・対地変更)"/>
      <sheetName val="IFCW010I・020I(異動・属性変更)"/>
      <sheetName val="IFCW010I・020I(OCN・基本商品新規)"/>
      <sheetName val="IFCW010I・020I(OCN・オプション商品新規)"/>
      <sheetName val="IFCW010I・020I(CoDen・新規)"/>
      <sheetName val="IFCW010I・020I(CoDen異動・属性変更)"/>
      <sheetName val="IFCW010I・020I(CoDenプラン変更)"/>
      <sheetName val="IFCW010I・020I(国際携帯・新設)"/>
      <sheetName val="IFCW010I・020I(ポイントーク)"/>
      <sheetName val="IFCW010I・020I(WAWB・新規,変更,廃止)"/>
      <sheetName val="IFCW010I・020I(料金異動・属性変更)"/>
      <sheetName val="IFCW010I・020I(料金・登録)"/>
      <sheetName val="IFCW010I・020I(地域商品・新規)"/>
      <sheetName val="IFCW010I・020I(チェックのみ)"/>
      <sheetName val="IFCW020O(電話・払出しID情報域) "/>
      <sheetName val="IFCW010O(OCN・払出しID情報域)"/>
      <sheetName val="IFCW010I（OCN・払出しID情報域）"/>
      <sheetName val="IFCW020O(OCN・払出しID情報域)"/>
      <sheetName val="IFCW020O(CoDen・払出しID情報域) "/>
      <sheetName val="IFCW010O・020O(照会情報域返却データ必須パターン)"/>
      <sheetName val="IFCW010O・020O(チェックNG返却データ)"/>
      <sheetName val="IFCW010O・020O(チェックNG返却データ) (2)"/>
      <sheetName val="IFCW010O・020O(チェックNG返却データ) (3)"/>
      <sheetName val="IFCW010O・020O(チェックNG返却データ) (4)"/>
      <sheetName val="IFCW010O・020O(チェックNG返却データ) (4-2"/>
      <sheetName val="IFCW010O・020O(チェックNG返却データ) (5)"/>
      <sheetName val="IFCW010O・020O(チェックNG返却データ) &lt;申込&gt;"/>
      <sheetName val="IFCW010I・020I(データセット補足)"/>
      <sheetName val="IFCW010I・020I（支払方法コード）"/>
      <sheetName val="KingsPark"/>
      <sheetName val="Sheet1"/>
      <sheetName val="JE"/>
      <sheetName val="Bld Name"/>
      <sheetName val="FED DEPR"/>
      <sheetName val="LOE"/>
      <sheetName val="List_Of_CoBuAcc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2">
          <cell r="B2" t="str">
            <v>コーレージポイントークプログラム/GOLD CLUB新規申込</v>
          </cell>
        </row>
        <row r="4">
          <cell r="A4" t="str">
            <v>注文コード</v>
          </cell>
        </row>
        <row r="5">
          <cell r="A5" t="str">
            <v>処理区分</v>
          </cell>
          <cell r="B5" t="str">
            <v>01(新規)</v>
          </cell>
        </row>
        <row r="6">
          <cell r="A6" t="str">
            <v>注文付加住所情報域設定数</v>
          </cell>
          <cell r="B6">
            <v>1</v>
          </cell>
          <cell r="C6" t="str">
            <v>Data Type</v>
          </cell>
          <cell r="D6" t="str">
            <v>Digit</v>
          </cell>
          <cell r="E6" t="str">
            <v>Byte</v>
          </cell>
          <cell r="F6" t="str">
            <v>必須/オプション</v>
          </cell>
          <cell r="G6" t="str">
            <v>補足</v>
          </cell>
        </row>
        <row r="7">
          <cell r="A7" t="str">
            <v>住所情報コード</v>
          </cell>
          <cell r="B7" t="str">
            <v>01</v>
          </cell>
          <cell r="C7" t="str">
            <v>C</v>
          </cell>
          <cell r="D7">
            <v>2</v>
          </cell>
          <cell r="E7">
            <v>2</v>
          </cell>
          <cell r="F7" t="str">
            <v>▲</v>
          </cell>
          <cell r="G7" t="str">
            <v>"01":契約</v>
          </cell>
        </row>
        <row r="8">
          <cell r="A8" t="str">
            <v>住所情報名カナ（姓）</v>
          </cell>
          <cell r="B8" t="str">
            <v>OCN契約者名カナ（姓）</v>
          </cell>
          <cell r="C8" t="str">
            <v>N</v>
          </cell>
          <cell r="D8">
            <v>20</v>
          </cell>
          <cell r="E8">
            <v>40</v>
          </cell>
          <cell r="F8" t="str">
            <v>▲</v>
          </cell>
        </row>
        <row r="9">
          <cell r="A9" t="str">
            <v>住所情報名カナ（名）</v>
          </cell>
          <cell r="B9" t="str">
            <v>OCN契約者名カナ（名）</v>
          </cell>
          <cell r="C9" t="str">
            <v>N</v>
          </cell>
          <cell r="D9">
            <v>20</v>
          </cell>
          <cell r="E9">
            <v>40</v>
          </cell>
          <cell r="F9" t="str">
            <v>▲</v>
          </cell>
        </row>
        <row r="10">
          <cell r="A10" t="str">
            <v>住所情報名（姓）</v>
          </cell>
          <cell r="B10" t="str">
            <v>OCN契約者名（姓）</v>
          </cell>
          <cell r="C10" t="str">
            <v>N</v>
          </cell>
          <cell r="D10">
            <v>20</v>
          </cell>
          <cell r="E10">
            <v>40</v>
          </cell>
          <cell r="F10" t="str">
            <v>▲</v>
          </cell>
        </row>
        <row r="11">
          <cell r="A11" t="str">
            <v>住所情報名（名）</v>
          </cell>
          <cell r="B11" t="str">
            <v>OCN契約者名（名）</v>
          </cell>
          <cell r="C11" t="str">
            <v>N</v>
          </cell>
          <cell r="D11">
            <v>20</v>
          </cell>
          <cell r="E11">
            <v>40</v>
          </cell>
          <cell r="F11" t="str">
            <v>▲</v>
          </cell>
        </row>
        <row r="12">
          <cell r="A12" t="str">
            <v>住所情報郵便番号</v>
          </cell>
          <cell r="B12" t="str">
            <v>OCN契約者郵便番号</v>
          </cell>
          <cell r="C12" t="str">
            <v>C</v>
          </cell>
          <cell r="D12">
            <v>7</v>
          </cell>
          <cell r="E12">
            <v>7</v>
          </cell>
          <cell r="F12" t="str">
            <v>▲</v>
          </cell>
        </row>
        <row r="13">
          <cell r="A13" t="str">
            <v>住所情報住所コード</v>
          </cell>
          <cell r="B13" t="str">
            <v>OCN契約者住所コード</v>
          </cell>
          <cell r="C13" t="str">
            <v>C</v>
          </cell>
          <cell r="D13">
            <v>11</v>
          </cell>
          <cell r="E13">
            <v>11</v>
          </cell>
          <cell r="F13" t="str">
            <v>▲</v>
          </cell>
        </row>
        <row r="14">
          <cell r="A14" t="str">
            <v>住所情報住所</v>
          </cell>
          <cell r="B14" t="str">
            <v>OCN契約者住所</v>
          </cell>
          <cell r="C14" t="str">
            <v>N</v>
          </cell>
          <cell r="D14">
            <v>40</v>
          </cell>
          <cell r="E14">
            <v>80</v>
          </cell>
          <cell r="F14" t="str">
            <v>▲</v>
          </cell>
        </row>
        <row r="15">
          <cell r="A15" t="str">
            <v>住所情報番地号</v>
          </cell>
          <cell r="B15" t="str">
            <v>OCN契約者番地号</v>
          </cell>
          <cell r="C15" t="str">
            <v>N</v>
          </cell>
          <cell r="D15">
            <v>14</v>
          </cell>
          <cell r="E15">
            <v>28</v>
          </cell>
          <cell r="F15" t="str">
            <v>○</v>
          </cell>
        </row>
        <row r="16">
          <cell r="A16" t="str">
            <v>住所情報建物・様方</v>
          </cell>
          <cell r="B16" t="str">
            <v>OCN契約者建物・様方</v>
          </cell>
          <cell r="C16" t="str">
            <v>N</v>
          </cell>
          <cell r="D16">
            <v>20</v>
          </cell>
          <cell r="E16">
            <v>40</v>
          </cell>
          <cell r="F16" t="str">
            <v>○</v>
          </cell>
        </row>
        <row r="17">
          <cell r="A17" t="str">
            <v>住所情報法人個人識別コード</v>
          </cell>
          <cell r="B17" t="str">
            <v>OCN契約者法人個人識別コード</v>
          </cell>
          <cell r="C17" t="str">
            <v>C</v>
          </cell>
          <cell r="D17">
            <v>1</v>
          </cell>
          <cell r="E17">
            <v>1</v>
          </cell>
          <cell r="F17" t="str">
            <v>▲</v>
          </cell>
        </row>
        <row r="18">
          <cell r="A18" t="str">
            <v>注文付加情報(半角/小)</v>
          </cell>
          <cell r="B18">
            <v>3</v>
          </cell>
          <cell r="C18" t="str">
            <v>Data Type</v>
          </cell>
          <cell r="D18" t="str">
            <v>Digit</v>
          </cell>
          <cell r="E18" t="str">
            <v>Byte</v>
          </cell>
          <cell r="F18" t="str">
            <v>必須/オプション</v>
          </cell>
          <cell r="G18" t="str">
            <v>補足</v>
          </cell>
        </row>
        <row r="19">
          <cell r="A19">
            <v>1</v>
          </cell>
          <cell r="B19" t="str">
            <v>S101</v>
          </cell>
          <cell r="F19" t="str">
            <v>●</v>
          </cell>
          <cell r="G19" t="str">
            <v>コードテーブルSO05-015を参照</v>
          </cell>
        </row>
        <row r="20">
          <cell r="B20" t="str">
            <v>ポイント通知方法</v>
          </cell>
          <cell r="C20" t="str">
            <v>C</v>
          </cell>
          <cell r="D20">
            <v>2</v>
          </cell>
          <cell r="E20">
            <v>2</v>
          </cell>
          <cell r="G20" t="str">
            <v>"00"：郵便"01"：EメールコードテーブルSO05-019を参照</v>
          </cell>
        </row>
        <row r="21">
          <cell r="A21">
            <v>2</v>
          </cell>
          <cell r="B21" t="str">
            <v>S102</v>
          </cell>
          <cell r="F21" t="str">
            <v>●</v>
          </cell>
          <cell r="G21" t="str">
            <v>コードテーブルSO05-015を参照</v>
          </cell>
        </row>
        <row r="22">
          <cell r="B22" t="str">
            <v>ＪＡＬマイレージコース</v>
          </cell>
          <cell r="C22" t="str">
            <v>C</v>
          </cell>
          <cell r="D22">
            <v>2</v>
          </cell>
          <cell r="E22">
            <v>2</v>
          </cell>
          <cell r="G22" t="str">
            <v>"00"：希望する"01"：希望しないコードテーブルSO05-020を参照</v>
          </cell>
        </row>
        <row r="23">
          <cell r="A23">
            <v>3</v>
          </cell>
          <cell r="B23" t="str">
            <v>S270</v>
          </cell>
          <cell r="F23" t="str">
            <v>●</v>
          </cell>
          <cell r="G23" t="str">
            <v>コードテーブルSO05-012を参照</v>
          </cell>
        </row>
        <row r="24">
          <cell r="B24" t="str">
            <v>GOLDCLUB申込要否</v>
          </cell>
          <cell r="C24" t="str">
            <v>C</v>
          </cell>
          <cell r="D24">
            <v>1</v>
          </cell>
          <cell r="E24">
            <v>1</v>
          </cell>
          <cell r="G24" t="str">
            <v>"0"：申込なし"1"：GOLD CLUB申込コードテーブルSOxx-xxxを参照</v>
          </cell>
        </row>
        <row r="25">
          <cell r="A25" t="str">
            <v>注文付加情報(半角/中)</v>
          </cell>
          <cell r="B25">
            <v>7</v>
          </cell>
          <cell r="C25" t="str">
            <v>Data Type</v>
          </cell>
          <cell r="D25" t="str">
            <v>Digit</v>
          </cell>
          <cell r="E25" t="str">
            <v>Byte</v>
          </cell>
          <cell r="F25" t="str">
            <v>必須/オプション</v>
          </cell>
          <cell r="G25" t="str">
            <v>補足</v>
          </cell>
        </row>
        <row r="26">
          <cell r="A26">
            <v>1</v>
          </cell>
          <cell r="B26" t="str">
            <v>M101</v>
          </cell>
          <cell r="F26" t="str">
            <v>●</v>
          </cell>
          <cell r="G26" t="str">
            <v>コードテーブルSO05-013を参照</v>
          </cell>
        </row>
        <row r="27">
          <cell r="B27" t="str">
            <v>ポイント付与対象電番1</v>
          </cell>
          <cell r="C27" t="str">
            <v>C</v>
          </cell>
          <cell r="D27">
            <v>13</v>
          </cell>
          <cell r="E27">
            <v>13</v>
          </cell>
          <cell r="G27" t="str">
            <v>ハイフンあり</v>
          </cell>
        </row>
        <row r="28">
          <cell r="A28">
            <v>2</v>
          </cell>
          <cell r="B28" t="str">
            <v>M101</v>
          </cell>
          <cell r="F28" t="str">
            <v>○</v>
          </cell>
          <cell r="G28" t="str">
            <v>コードテーブルSO05-013を参照</v>
          </cell>
        </row>
        <row r="29">
          <cell r="B29" t="str">
            <v>ポイント付与対象電番2</v>
          </cell>
          <cell r="C29" t="str">
            <v>C</v>
          </cell>
          <cell r="D29">
            <v>13</v>
          </cell>
          <cell r="E29">
            <v>13</v>
          </cell>
          <cell r="G29" t="str">
            <v>ハイフンありポイントを合算したい電話番号を指定</v>
          </cell>
        </row>
        <row r="30">
          <cell r="A30">
            <v>3</v>
          </cell>
          <cell r="B30" t="str">
            <v>M101</v>
          </cell>
          <cell r="F30" t="str">
            <v>○</v>
          </cell>
          <cell r="G30" t="str">
            <v>コードテーブルSO05-013を参照</v>
          </cell>
        </row>
        <row r="31">
          <cell r="B31" t="str">
            <v>ポイント付与対象電番3</v>
          </cell>
          <cell r="C31" t="str">
            <v>C</v>
          </cell>
          <cell r="D31">
            <v>13</v>
          </cell>
          <cell r="E31">
            <v>13</v>
          </cell>
          <cell r="G31" t="str">
            <v>ハイフンありポイントを合算したい電話番号を指定</v>
          </cell>
        </row>
        <row r="32">
          <cell r="A32">
            <v>4</v>
          </cell>
          <cell r="B32" t="str">
            <v>M008</v>
          </cell>
          <cell r="F32" t="str">
            <v>○</v>
          </cell>
          <cell r="G32" t="str">
            <v>コードテーブルSO05-013を参照</v>
          </cell>
        </row>
        <row r="33">
          <cell r="B33" t="str">
            <v>OCN契約番号(N番)</v>
          </cell>
          <cell r="C33" t="str">
            <v>C</v>
          </cell>
          <cell r="D33">
            <v>10</v>
          </cell>
          <cell r="E33">
            <v>10</v>
          </cell>
          <cell r="G33" t="str">
            <v>N+9桁のIDを設定</v>
          </cell>
        </row>
        <row r="34">
          <cell r="A34">
            <v>5</v>
          </cell>
          <cell r="B34" t="str">
            <v>M102</v>
          </cell>
          <cell r="F34" t="str">
            <v>○S1</v>
          </cell>
          <cell r="G34" t="str">
            <v>コードテーブルSO05-013を参照</v>
          </cell>
        </row>
        <row r="35">
          <cell r="B35" t="str">
            <v>ＪＭＢお得意様番号</v>
          </cell>
          <cell r="C35" t="str">
            <v>C</v>
          </cell>
          <cell r="D35">
            <v>9</v>
          </cell>
          <cell r="E35">
            <v>9</v>
          </cell>
          <cell r="G35" t="str">
            <v>半角9桁あるいは7桁「ＪＡＬマイレージコース」がスペースの場合はスペース</v>
          </cell>
        </row>
        <row r="36">
          <cell r="A36">
            <v>6</v>
          </cell>
          <cell r="B36" t="str">
            <v>M103</v>
          </cell>
          <cell r="F36" t="str">
            <v>○S1</v>
          </cell>
          <cell r="G36" t="str">
            <v>コードテーブルSO05-013を参照</v>
          </cell>
        </row>
        <row r="37">
          <cell r="B37" t="str">
            <v>ＪＭＢ会員様氏名姓</v>
          </cell>
          <cell r="C37" t="str">
            <v>C</v>
          </cell>
          <cell r="D37">
            <v>20</v>
          </cell>
          <cell r="E37">
            <v>20</v>
          </cell>
          <cell r="G37" t="str">
            <v>「ＪＡＬマイレージコース」がスペースの場合はスペース</v>
          </cell>
        </row>
        <row r="38">
          <cell r="A38">
            <v>7</v>
          </cell>
          <cell r="B38" t="str">
            <v>M104</v>
          </cell>
          <cell r="F38" t="str">
            <v>○S1</v>
          </cell>
          <cell r="G38" t="str">
            <v>コードテーブルSO05-013を参照</v>
          </cell>
        </row>
        <row r="39">
          <cell r="B39" t="str">
            <v>ＪＭＢ会員様氏名名</v>
          </cell>
          <cell r="C39" t="str">
            <v>C</v>
          </cell>
          <cell r="D39">
            <v>20</v>
          </cell>
          <cell r="E39">
            <v>20</v>
          </cell>
          <cell r="G39" t="str">
            <v>「ＪＡＬマイレージコース」がスペースの場合はスペース</v>
          </cell>
        </row>
        <row r="40">
          <cell r="A40" t="str">
            <v>注文付加情報(半角/大)</v>
          </cell>
          <cell r="B40">
            <v>0</v>
          </cell>
          <cell r="C40" t="str">
            <v>Data Type</v>
          </cell>
          <cell r="D40" t="str">
            <v>Digit</v>
          </cell>
          <cell r="E40" t="str">
            <v>Byte</v>
          </cell>
          <cell r="F40" t="str">
            <v>必須/オプション</v>
          </cell>
          <cell r="G40" t="str">
            <v>補足</v>
          </cell>
        </row>
        <row r="41">
          <cell r="A41" t="str">
            <v>注文付加情報(全角)</v>
          </cell>
          <cell r="B41">
            <v>0</v>
          </cell>
          <cell r="C41" t="str">
            <v>Data Type</v>
          </cell>
          <cell r="D41" t="str">
            <v>Digit</v>
          </cell>
          <cell r="E41" t="str">
            <v>Byte</v>
          </cell>
          <cell r="F41" t="str">
            <v>必須/オプション</v>
          </cell>
          <cell r="G41" t="str">
            <v>補足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Elim rule"/>
      <sheetName val="cover"/>
      <sheetName val="BS"/>
      <sheetName val="BS (by period)"/>
      <sheetName val="BS (by subgroup)"/>
      <sheetName val="BS (segment)"/>
      <sheetName val="BS&amp;IS elim journal"/>
      <sheetName val="IS"/>
      <sheetName val="IS (by period)"/>
      <sheetName val="IS (by subgroup)"/>
      <sheetName val="IS (segment)"/>
      <sheetName val="OCI"/>
      <sheetName val="Equity movement"/>
      <sheetName val="Equity movement (Prior IS)"/>
      <sheetName val="EM elim journal"/>
      <sheetName val="Cashflow"/>
      <sheetName val="CF elim journal"/>
      <sheetName val="Notes elim journal"/>
      <sheetName val="1.IP"/>
      <sheetName val="2.JV"/>
      <sheetName val="3.DT"/>
      <sheetName val="4.FA"/>
      <sheetName val="5.IA"/>
      <sheetName val="6.Financial derivatives"/>
      <sheetName val="7.Other noncurrent assets"/>
      <sheetName val="8.OR"/>
      <sheetName val="9.Cash"/>
      <sheetName val="10.Share capital"/>
      <sheetName val="11.Reserves"/>
      <sheetName val="12.NCI"/>
      <sheetName val="13.Financial liabilities"/>
      <sheetName val="14.Other noncurrent liabilities"/>
      <sheetName val="15.OP"/>
      <sheetName val="16.Revenue"/>
      <sheetName val="17.Other income"/>
      <sheetName val="18.Finance cost"/>
      <sheetName val="19.PBT"/>
      <sheetName val="20.EIT"/>
      <sheetName val="21.EPS"/>
      <sheetName val="22.Property-related exp"/>
      <sheetName val="23.Other exp"/>
      <sheetName val="24.Commitments"/>
      <sheetName val="25.RPT"/>
      <sheetName val="26.Acquisi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E1" t="str">
            <v>FEM001_M</v>
          </cell>
          <cell r="G1" t="str">
            <v>FEM002_M</v>
          </cell>
          <cell r="I1" t="str">
            <v>FEM005_M</v>
          </cell>
          <cell r="K1" t="str">
            <v>FEM013_M</v>
          </cell>
          <cell r="M1" t="str">
            <v>FEM004_M</v>
          </cell>
          <cell r="O1" t="str">
            <v>FEM007_M</v>
          </cell>
          <cell r="Q1" t="str">
            <v>FEM006_M</v>
          </cell>
          <cell r="S1" t="str">
            <v>FEM012_M</v>
          </cell>
          <cell r="U1" t="str">
            <v>FEM008_M</v>
          </cell>
          <cell r="W1" t="str">
            <v>FEM011_M</v>
          </cell>
          <cell r="Y1" t="str">
            <v>FEM009_M</v>
          </cell>
          <cell r="AA1" t="str">
            <v>FEM010_M</v>
          </cell>
        </row>
        <row r="220">
          <cell r="A220" t="str">
            <v>NETPROF_EM</v>
          </cell>
        </row>
        <row r="222">
          <cell r="A222" t="str">
            <v>EXDIFF_EM</v>
          </cell>
        </row>
        <row r="223">
          <cell r="A223" t="str">
            <v>CHNGFVINTRRATE_EM</v>
          </cell>
        </row>
        <row r="224">
          <cell r="A224" t="str">
            <v>NETCHNGFV_EM</v>
          </cell>
        </row>
        <row r="225">
          <cell r="A225" t="str">
            <v>NETGAINLOSSINEQUT_EM</v>
          </cell>
        </row>
        <row r="226">
          <cell r="A226" t="str">
            <v>TTLRECGINCEXP_EM</v>
          </cell>
        </row>
        <row r="230">
          <cell r="A230" t="str">
            <v>SHARETRANSCOST_EM</v>
          </cell>
        </row>
        <row r="231">
          <cell r="A231" t="str">
            <v>CAPTCONTB_EM</v>
          </cell>
        </row>
        <row r="232">
          <cell r="A232" t="str">
            <v>REDMPPS_EM</v>
          </cell>
        </row>
        <row r="233">
          <cell r="A233" t="str">
            <v>TRANSRESV_EM</v>
          </cell>
        </row>
        <row r="234">
          <cell r="A234" t="str">
            <v>ACQSUBSIUCC_EM</v>
          </cell>
        </row>
        <row r="235">
          <cell r="A235" t="str">
            <v>ACQSUBSI_EM</v>
          </cell>
        </row>
        <row r="236">
          <cell r="A236" t="str">
            <v>DISPSUBSI_EM</v>
          </cell>
        </row>
        <row r="237">
          <cell r="A237" t="str">
            <v>SBPYMT_EM</v>
          </cell>
        </row>
        <row r="238">
          <cell r="A238" t="str">
            <v>DIVDEQUTHLD_EM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"/>
      <sheetName val="Input"/>
      <sheetName val="Macro Codes"/>
      <sheetName val="浜松プラザ年次予算_2005_02__"/>
      <sheetName val="目次"/>
      <sheetName val="SP飯田橋I下限"/>
      <sheetName val="飯田橋ⅠAug05減賃後鳥かご"/>
      <sheetName val="SP飯田橋II下限"/>
      <sheetName val="飯田橋ⅡAug05減賃後鳥かご"/>
      <sheetName val="#REF"/>
      <sheetName val="etc"/>
      <sheetName val="HA行"/>
      <sheetName val="KA行"/>
      <sheetName val="NA行"/>
      <sheetName val="RA行"/>
      <sheetName val="SA行"/>
      <sheetName val="TA行"/>
      <sheetName val="WA行"/>
      <sheetName val="YA行"/>
      <sheetName val="LIST"/>
      <sheetName val="Assump"/>
      <sheetName val="MA行"/>
      <sheetName val="Expense Schedule (4)"/>
      <sheetName val="入力用(駐車)"/>
      <sheetName val="入力用(家賃)"/>
      <sheetName val="Consolidation"/>
      <sheetName val="CF"/>
      <sheetName val="k"/>
      <sheetName val="Prop"/>
      <sheetName val="Capital Input"/>
      <sheetName val="総括表"/>
      <sheetName val="物件概要"/>
      <sheetName val="TASSEI"/>
      <sheetName val="Main Assumptions"/>
      <sheetName val="Fire02"/>
      <sheetName val="Title"/>
      <sheetName val="合計"/>
      <sheetName val="Macro_Codes1"/>
      <sheetName val="Macro_Codes"/>
      <sheetName val="説明（変更）"/>
      <sheetName val="Fire"/>
      <sheetName val="KoyoFire"/>
      <sheetName val="****ar"/>
      <sheetName val="laroux"/>
      <sheetName val="Yen Economics"/>
      <sheetName val="Yen Economics (ｻﾌﾞﾘｰｽ解除)"/>
      <sheetName val="Yen Economics (ｻﾌﾞﾘｰｽ解除、信託)"/>
      <sheetName val="$US Economics"/>
      <sheetName val="DD"/>
      <sheetName val="Deal Structure"/>
      <sheetName val="Property Econ"/>
      <sheetName val="Cash Flow Split"/>
      <sheetName val="JV Acctg"/>
      <sheetName val="CRE Accounting "/>
      <sheetName val="ROI and IRR"/>
      <sheetName val="CR Pages"/>
      <sheetName val="Suppl Calc"/>
      <sheetName val="IRR Lookback"/>
      <sheetName val="Worksheet 2"/>
      <sheetName val="Worksheet 3"/>
      <sheetName val="OLDTAX"/>
      <sheetName val="Macros"/>
      <sheetName val="0407 A3.4 SGA"/>
      <sheetName val="Template"/>
      <sheetName val="入力用リスト"/>
      <sheetName val="(Monthly)"/>
      <sheetName val="A-General"/>
      <sheetName val="H12入居面積・平均賃料"/>
      <sheetName val="手元比準表"/>
      <sheetName val="____ar"/>
      <sheetName val="JOB一覧表"/>
      <sheetName val="Closing Costs"/>
      <sheetName val="IRR (Annual) (Output)"/>
      <sheetName val="H12入居面積_平均賃料"/>
      <sheetName val="Rent Roll"/>
      <sheetName val="VISTA"/>
      <sheetName val="Collateral"/>
      <sheetName val="Replacement"/>
      <sheetName val="Summary"/>
      <sheetName val="Actual NOI"/>
      <sheetName val="マスタ"/>
      <sheetName val="Assumptions"/>
      <sheetName val="BP Summary"/>
      <sheetName val="NOI"/>
      <sheetName val="Variables"/>
      <sheetName val="浜松プラザ年次予算(2005.02～）"/>
      <sheetName val="鑑定評価額等"/>
      <sheetName val="Balance"/>
      <sheetName val="登記"/>
      <sheetName val="A行"/>
      <sheetName val="DATA"/>
      <sheetName val="Estático"/>
      <sheetName val="CF cap"/>
      <sheetName val="Yen_Economics1"/>
      <sheetName val="Yen_Economics_(ｻﾌﾞﾘｰｽ解除)1"/>
      <sheetName val="Yen_Economics_(ｻﾌﾞﾘｰｽ解除、信託)1"/>
      <sheetName val="$US_Economics1"/>
      <sheetName val="Deal_Structure1"/>
      <sheetName val="Property_Econ1"/>
      <sheetName val="Cash_Flow_Split1"/>
      <sheetName val="JV_Acctg1"/>
      <sheetName val="CRE_Accounting_1"/>
      <sheetName val="ROI_and_IRR1"/>
      <sheetName val="CR_Pages1"/>
      <sheetName val="Suppl_Calc1"/>
      <sheetName val="IRR_Lookback1"/>
      <sheetName val="Worksheet_21"/>
      <sheetName val="Worksheet_31"/>
      <sheetName val="Yen_Economics"/>
      <sheetName val="Yen_Economics_(ｻﾌﾞﾘｰｽ解除)"/>
      <sheetName val="Yen_Economics_(ｻﾌﾞﾘｰｽ解除、信託)"/>
      <sheetName val="$US_Economics"/>
      <sheetName val="Deal_Structure"/>
      <sheetName val="Property_Econ"/>
      <sheetName val="Cash_Flow_Split"/>
      <sheetName val="JV_Acctg"/>
      <sheetName val="CRE_Accounting_"/>
      <sheetName val="ROI_and_IRR"/>
      <sheetName val="CR_Pages"/>
      <sheetName val="Suppl_Calc"/>
      <sheetName val="IRR_Lookback"/>
      <sheetName val="Worksheet_2"/>
      <sheetName val="Worksheet_3"/>
      <sheetName val="BOTM"/>
      <sheetName val="RESUL106"/>
      <sheetName val="土地建物"/>
      <sheetName val="P&amp;L"/>
      <sheetName val="Ｃ１表"/>
      <sheetName val="CF1"/>
      <sheetName val="1P"/>
      <sheetName val="Budget"/>
      <sheetName val="Sum"/>
      <sheetName val="ADR"/>
      <sheetName val="組成時BS"/>
      <sheetName val="設定シート1"/>
      <sheetName val="管理費明細書"/>
      <sheetName val="賃料表"/>
      <sheetName val="減価償却"/>
      <sheetName val="設定シート2"/>
      <sheetName val="DR4 Pop 1Q04"/>
      <sheetName val="Fixed Asset 2203 (2)"/>
      <sheetName val="Setup"/>
      <sheetName val="외화"/>
      <sheetName val="자금동향"/>
      <sheetName val="Inputs"/>
      <sheetName val="A-UW1"/>
      <sheetName val="レントロール"/>
      <sheetName val="一覧"/>
      <sheetName val="DH21_建築概要"/>
      <sheetName val="DH24_建物環境"/>
      <sheetName val="PJ21_建築設備基本診断1"/>
      <sheetName val="PS00_設備概要"/>
      <sheetName val="Sheet"/>
      <sheetName val="Revenue Assumptions"/>
      <sheetName val="ops tb"/>
      <sheetName val="VALUE"/>
      <sheetName val="西麻布"/>
      <sheetName val="CGLprimary"/>
      <sheetName val="データ入力"/>
      <sheetName val="平残連結"/>
      <sheetName val="Macro1"/>
      <sheetName val="受注申請書"/>
      <sheetName val="Expense Schedule _4_"/>
      <sheetName val="0407_A3_4_SGA"/>
      <sheetName val="Summary Market Segmentation"/>
      <sheetName val="賃料等一覧"/>
      <sheetName val="リスト"/>
      <sheetName val="Setup Fields"/>
      <sheetName val="Data_Source"/>
      <sheetName val="Dept Settings"/>
      <sheetName val="disposition"/>
      <sheetName val="年齢早見表"/>
      <sheetName val="営業店手修正"/>
      <sheetName val="営業予算管理部修正値"/>
      <sheetName val="営業店修正後"/>
      <sheetName val="1 Cash Flow Analysis"/>
      <sheetName val="Set-Up"/>
      <sheetName val="B (Controls)"/>
      <sheetName val="Main_Assumptions"/>
      <sheetName val="Expense_Schedule_(4)"/>
      <sheetName val="Capital_Input"/>
      <sheetName val="浜松プラザ年次予算(2005_02～）"/>
      <sheetName val="Tranche A"/>
      <sheetName val="Tranche B"/>
      <sheetName val="Tranche C"/>
      <sheetName val="Closed"/>
      <sheetName val="인원계획-미화"/>
      <sheetName val="소비자가"/>
      <sheetName val="점포타입별분류"/>
      <sheetName val="전점포"/>
      <sheetName val="일반점포"/>
      <sheetName val="S-Depot"/>
      <sheetName val="RN점포"/>
      <sheetName val="생필품점포"/>
      <sheetName val="천호점"/>
      <sheetName val="점면적"/>
      <sheetName val="년실적"/>
      <sheetName val="천호매출"/>
      <sheetName val="매출계획"/>
      <sheetName val="취합"/>
      <sheetName val="아파트11.14"/>
      <sheetName val="주택11.14"/>
      <sheetName val="아파트11.16"/>
      <sheetName val="주택11.16"/>
      <sheetName val="주간객수"/>
      <sheetName val="11월 실적"/>
      <sheetName val="미통과(1101~1116)"/>
      <sheetName val="현황"/>
      <sheetName val="현황 (2)"/>
      <sheetName val="Sheet2"/>
      <sheetName val="Sheet1"/>
      <sheetName val="미통과(1101~1116)(가공)"/>
      <sheetName val="미통과(1117~1130) (가공)"/>
      <sheetName val="튀김"/>
      <sheetName val="중화양풍즉석반찬"/>
      <sheetName val="구이류"/>
      <sheetName val="순대족발"/>
      <sheetName val="밥죽면"/>
      <sheetName val="즉석가공"/>
      <sheetName val="떡"/>
      <sheetName val="중분류실적"/>
      <sheetName val="입력1(실적및계획관련)"/>
      <sheetName val="재료비집계표"/>
      <sheetName val="본문"/>
      <sheetName val="MTP"/>
      <sheetName val="VT"/>
      <sheetName val="NC"/>
      <sheetName val="ITINERARY"/>
      <sheetName val="BASE"/>
      <sheetName val="CODES"/>
      <sheetName val="TAUX"/>
      <sheetName val="SOURCERL"/>
      <sheetName val="BASERL"/>
      <sheetName val="SOURCE"/>
      <sheetName val="PRYCA-h"/>
      <sheetName val="ARGENTINE"/>
      <sheetName val="ADMIN"/>
      <sheetName val="회사정보"/>
      <sheetName val="Á¡Æ÷Å¸ÀÔº°ºÐ·ù"/>
      <sheetName val="ÀüÁ¡Æ÷"/>
      <sheetName val="ÀÏ¹ÝÁ¡Æ÷"/>
      <sheetName val="RNÁ¡Æ÷"/>
      <sheetName val="»ýÇÊÇ°Á¡Æ÷"/>
      <sheetName val="ÃµÈ£Á¡"/>
      <sheetName val="Á¡¸éÀû"/>
      <sheetName val="³â½ÇÀû"/>
      <sheetName val="ÃµÈ£¸ÅÃâ"/>
      <sheetName val="¸ÅÃâ°èÈ¹"/>
      <sheetName val="ÃëÇÕ"/>
      <sheetName val="¾ÆÆÄÆ®11.14"/>
      <sheetName val="ÁÖÅÃ11.14"/>
      <sheetName val="¾ÆÆÄÆ®11.16"/>
      <sheetName val="ÁÖÅÃ11.16"/>
      <sheetName val="ÁÖ°£°´¼ö"/>
      <sheetName val="11¿ù ½ÇÀû"/>
      <sheetName val="¹ÌÅë°ú(1101~1116)"/>
      <sheetName val="ÇöÈ²"/>
      <sheetName val="ÇöÈ² (2)"/>
      <sheetName val="¹ÌÅë°ú(1101~1116)(°¡°ø)"/>
      <sheetName val="¹ÌÅë°ú(1117~1130) (°¡°ø)"/>
      <sheetName val="Æ¢±è"/>
      <sheetName val="ÁßÈ­¾çÇ³Áï¼®¹ÝÂù"/>
      <sheetName val="±¸ÀÌ·ù"/>
      <sheetName val="¼ø´ëÁ·¹ß"/>
      <sheetName val="¹äÁ×¸é"/>
      <sheetName val="Áï¼®°¡°ø"/>
      <sheetName val="¶±"/>
      <sheetName val="ÁßºÐ·ù½ÇÀû"/>
      <sheetName val="교통대책내역"/>
      <sheetName val="Sheet3"/>
      <sheetName val="부서별"/>
      <sheetName val="96월별PL"/>
      <sheetName val="평가대조표"/>
      <sheetName val="인건비,경비"/>
      <sheetName val="단가현황"/>
      <sheetName val="***********************00"/>
      <sheetName val="참조"/>
      <sheetName val="Sheet4"/>
      <sheetName val="9월 확정"/>
      <sheetName val="Ｍ왕창숨기기"/>
      <sheetName val="Inout"/>
      <sheetName val="0111"/>
      <sheetName val="_______________________00"/>
      <sheetName val="아파트11_14"/>
      <sheetName val="주택11_14"/>
      <sheetName val="아파트11_16"/>
      <sheetName val="주택11_16"/>
      <sheetName val="11월_실적"/>
      <sheetName val="현황_(2)"/>
      <sheetName val="미통과(1117~1130)_(가공)"/>
      <sheetName val="¾ÆÆÄÆ®11_14"/>
      <sheetName val="ÁÖÅÃ11_14"/>
      <sheetName val="¾ÆÆÄÆ®11_16"/>
      <sheetName val="ÁÖÅÃ11_16"/>
      <sheetName val="11¿ù_½ÇÀû"/>
      <sheetName val="ÇöÈ²_(2)"/>
      <sheetName val="¹ÌÅë°ú(1117~1130)_(°¡°ø)"/>
      <sheetName val="품종별월계"/>
      <sheetName val="07년 매출"/>
      <sheetName val="Income Statement"/>
      <sheetName val="Reporting (2)"/>
      <sheetName val="sm"/>
      <sheetName val="매출(월누계)"/>
      <sheetName val="AR"/>
      <sheetName val="시장"/>
      <sheetName val="캔개발배경"/>
      <sheetName val="일정표"/>
      <sheetName val="Prices"/>
      <sheetName val="이익관리표_적자점(영업점별)"/>
      <sheetName val="Households"/>
      <sheetName val="Input_Infor"/>
      <sheetName val="Monat"/>
      <sheetName val="임시"/>
      <sheetName val="SCO3"/>
      <sheetName val="Brew rub"/>
      <sheetName val="Thiabendazole"/>
      <sheetName val="MK 244"/>
      <sheetName val="Others"/>
      <sheetName val="Fungicide"/>
      <sheetName val="PPRAnalysis"/>
      <sheetName val="LDE"/>
      <sheetName val="COMPS"/>
      <sheetName val="CONT."/>
      <sheetName val="Constants"/>
      <sheetName val="NIUs"/>
      <sheetName val="Cover"/>
      <sheetName val="Controls"/>
      <sheetName val="LBO Model"/>
      <sheetName val="Quarterly LBO Model"/>
      <sheetName val="Flash Report SDC(EUR)"/>
      <sheetName val="Data USA US$"/>
      <sheetName val="Data USA Cdn$"/>
      <sheetName val="Data USA Adj US$"/>
      <sheetName val="DT 1999 (abst. from model)"/>
      <sheetName val="Database (RUR)Mar YTD"/>
      <sheetName val="4. NWABC"/>
      <sheetName val="DB2002"/>
      <sheetName val="Share Price 2002"/>
      <sheetName val="Cover &amp; Parameters"/>
      <sheetName val="SIL Russia"/>
      <sheetName val="Front"/>
      <sheetName val="Ind. project justif"/>
      <sheetName val="Russia month"/>
      <sheetName val="TOTAL"/>
      <sheetName val="Russia YTD"/>
      <sheetName val="Working"/>
      <sheetName val="Divestment Russia"/>
      <sheetName val="K &amp; T"/>
      <sheetName val="Volzh &amp; Pr"/>
      <sheetName val="SA &amp; SC"/>
      <sheetName val="Research_Innov_Central"/>
      <sheetName val="Pikur &amp; Piter"/>
      <sheetName val="BB &amp; Rifey"/>
      <sheetName val="StPr &amp; Others"/>
      <sheetName val="VLC_Other"/>
      <sheetName val="FLC"/>
      <sheetName val="PPM"/>
      <sheetName val="Cost Summary"/>
      <sheetName val="Tabelle1"/>
      <sheetName val="6월pl"/>
      <sheetName val="test.xls"/>
      <sheetName val="\工作文件夹\120217\test.xls"/>
      <sheetName val="9월_확정"/>
      <sheetName val="대기업"/>
      <sheetName val="리아테이블"/>
      <sheetName val="평가표(당월)"/>
      <sheetName val="매출속보"/>
      <sheetName val="점공통경비배부"/>
      <sheetName val="ON総収益"/>
      <sheetName val="F"/>
      <sheetName val="RT1"/>
      <sheetName val="Initial Input Variable"/>
      <sheetName val="Exp Brkdwn Links"/>
      <sheetName val="Second Bid Links"/>
      <sheetName val="ASP"/>
      <sheetName val="Pricing(Contractual)"/>
      <sheetName val="NAD Rollup"/>
      <sheetName val="Deal_Str_x0002__x0000__x0000__x0000_Ø_x000a_2"/>
      <sheetName val=""/>
      <sheetName val="←"/>
      <sheetName val="Sales Comp 1"/>
      <sheetName val="Misc Data"/>
      <sheetName val="SGH"/>
      <sheetName val="SPH"/>
      <sheetName val="会員権"/>
      <sheetName val="鴨川SWH"/>
      <sheetName val="黒観"/>
      <sheetName val="UH仙台ANNEX"/>
      <sheetName val="UH仙台本館"/>
      <sheetName val="苫小牧"/>
      <sheetName val="aa13"/>
      <sheetName val="aa14"/>
      <sheetName val="aa159"/>
      <sheetName val="aa15"/>
      <sheetName val="payment"/>
      <sheetName val="DATALINE"/>
      <sheetName val="償還率計算"/>
      <sheetName val="表紙"/>
      <sheetName val="Macro_Codes2"/>
      <sheetName val="Yen_Economics2"/>
      <sheetName val="Yen_Economics_(ｻﾌﾞﾘｰｽ解除)2"/>
      <sheetName val="Yen_Economics_(ｻﾌﾞﾘｰｽ解除、信託)2"/>
      <sheetName val="$US_Economics2"/>
      <sheetName val="Deal_Structure2"/>
      <sheetName val="Property_Econ2"/>
      <sheetName val="Cash_Flow_Split2"/>
      <sheetName val="JV_Acctg2"/>
      <sheetName val="CRE_Accounting_2"/>
      <sheetName val="ROI_and_IRR2"/>
      <sheetName val="CR_Pages2"/>
      <sheetName val="Suppl_Calc2"/>
      <sheetName val="IRR_Lookback2"/>
      <sheetName val="Worksheet_22"/>
      <sheetName val="Worksheet_32"/>
      <sheetName val="IRR_(Annual)_(Output)"/>
      <sheetName val="Closing_Costs"/>
      <sheetName val="Rent_Roll"/>
      <sheetName val="Actual_NOI"/>
      <sheetName val="BP_Summary"/>
      <sheetName val="CF_cap"/>
      <sheetName val="Data Sheet"/>
      <sheetName val="Summary1"/>
      <sheetName val="Corporat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/>
      <sheetData sheetId="186" refreshError="1"/>
      <sheetData sheetId="187" refreshError="1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asks"/>
      <sheetName val="Cover &amp; Contents"/>
      <sheetName val="Audit"/>
      <sheetName val="BS"/>
      <sheetName val="IS"/>
      <sheetName val="units"/>
      <sheetName val="equity"/>
      <sheetName val="Cash, RE "/>
      <sheetName val="Notes 1-4"/>
      <sheetName val="Notes 5- 8"/>
      <sheetName val="Notes 9-10"/>
      <sheetName val="Notes 11-12"/>
      <sheetName val="Notes 13-16"/>
      <sheetName val="Notes 17-24"/>
      <sheetName val="Notes 25"/>
      <sheetName val="Note 26"/>
      <sheetName val="Note 26 27"/>
      <sheetName val="IFRS NOTES "/>
      <sheetName val="GL70 06"/>
      <sheetName val="nvision report"/>
      <sheetName val="IFRS Intro "/>
      <sheetName val="IFRS Net Assets &amp; Ops  "/>
      <sheetName val="IFRS NAV per unit"/>
      <sheetName val="GL70 APR05"/>
      <sheetName val="IFRS comps"/>
      <sheetName val="Exclusions"/>
      <sheetName val="Exclusions NAV per unit"/>
      <sheetName val="Sheet1"/>
      <sheetName val="App I"/>
      <sheetName val="USGAAP Intro"/>
      <sheetName val="usgaapNet Assets &amp; Ops  "/>
      <sheetName val="usgaap NAV per unit "/>
      <sheetName val="USGAAP notes 2"/>
      <sheetName val="Income statement usgaap"/>
      <sheetName val="Balance sheet usgaap"/>
      <sheetName val=" Adjusting entries"/>
      <sheetName val="Daily data"/>
      <sheetName val="Fire02"/>
      <sheetName val="Inputs"/>
      <sheetName val="445000 Gain"/>
      <sheetName val="Data"/>
      <sheetName val="Debt"/>
      <sheetName val="Props"/>
      <sheetName val="Sens"/>
      <sheetName val="Table"/>
      <sheetName val="Type"/>
      <sheetName val="Control"/>
      <sheetName val="Cashflow(Scenario)"/>
      <sheetName val="Cover_&amp;_Contents"/>
      <sheetName val="Cash,_RE_"/>
      <sheetName val="Notes_1-4"/>
      <sheetName val="Notes_5-_8"/>
      <sheetName val="Notes_9-10"/>
      <sheetName val="Notes_11-12"/>
      <sheetName val="Notes_13-16"/>
      <sheetName val="Notes_17-24"/>
      <sheetName val="Notes_25"/>
      <sheetName val="Note_26"/>
      <sheetName val="Note_26_27"/>
      <sheetName val="IFRS_NOTES_"/>
      <sheetName val="GL70_06"/>
      <sheetName val="nvision_report"/>
      <sheetName val="IFRS_Intro_"/>
      <sheetName val="IFRS_Net_Assets_&amp;_Ops__"/>
      <sheetName val="IFRS_NAV_per_unit"/>
      <sheetName val="GL70_APR05"/>
      <sheetName val="IFRS_comps"/>
      <sheetName val="Exclusions_NAV_per_unit"/>
      <sheetName val="App_I"/>
      <sheetName val="USGAAP_Intro"/>
      <sheetName val="usgaapNet_Assets_&amp;_Ops__"/>
      <sheetName val="usgaap_NAV_per_unit_"/>
      <sheetName val="USGAAP_notes_2"/>
      <sheetName val="Income_statement_usgaap"/>
      <sheetName val="Balance_sheet_usgaap"/>
      <sheetName val="_Adjusting_entries"/>
      <sheetName val="Daily_data"/>
      <sheetName val="445000_Gain"/>
      <sheetName val="Cover_&amp;_Contents1"/>
      <sheetName val="Cash,_RE_1"/>
      <sheetName val="Notes_1-41"/>
      <sheetName val="Notes_5-_81"/>
      <sheetName val="Notes_9-101"/>
      <sheetName val="Notes_11-121"/>
      <sheetName val="Notes_13-161"/>
      <sheetName val="Notes_17-241"/>
      <sheetName val="Notes_251"/>
      <sheetName val="Note_261"/>
      <sheetName val="Note_26_271"/>
      <sheetName val="IFRS_NOTES_1"/>
      <sheetName val="GL70_061"/>
      <sheetName val="nvision_report1"/>
      <sheetName val="IFRS_Intro_1"/>
      <sheetName val="IFRS_Net_Assets_&amp;_Ops__1"/>
      <sheetName val="IFRS_NAV_per_unit1"/>
      <sheetName val="GL70_APR051"/>
      <sheetName val="IFRS_comps1"/>
      <sheetName val="Exclusions_NAV_per_unit1"/>
      <sheetName val="App_I1"/>
      <sheetName val="USGAAP_Intro1"/>
      <sheetName val="usgaapNet_Assets_&amp;_Ops__1"/>
      <sheetName val="usgaap_NAV_per_unit_1"/>
      <sheetName val="USGAAP_notes_21"/>
      <sheetName val="Income_statement_usgaap1"/>
      <sheetName val="Balance_sheet_usgaap1"/>
      <sheetName val="_Adjusting_entries1"/>
      <sheetName val="Daily_data1"/>
      <sheetName val="445000_Gain1"/>
      <sheetName val="Macro Codes"/>
    </sheetNames>
    <sheetDataSet>
      <sheetData sheetId="0" refreshError="1">
        <row r="72">
          <cell r="A72" t="str">
            <v>(Unless otherwise stated, amounts are expressed in thousands of euros)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Elim rule"/>
      <sheetName val="cover"/>
      <sheetName val="EX rate"/>
      <sheetName val="BS"/>
      <sheetName val="BS YTD (by period)"/>
      <sheetName val="BS (segment)"/>
      <sheetName val="IS"/>
      <sheetName val="IS YTD (by period)"/>
      <sheetName val="IS QTD (by period)"/>
      <sheetName val="IS (segment)"/>
      <sheetName val="Equity movement (Prior IS)"/>
      <sheetName val="Index"/>
      <sheetName val="Macro Codes"/>
      <sheetName val="Assumptions"/>
    </sheetNames>
    <sheetDataSet>
      <sheetData sheetId="0" refreshError="1"/>
      <sheetData sheetId="1" refreshError="1"/>
      <sheetData sheetId="2" refreshError="1"/>
      <sheetData sheetId="3">
        <row r="4">
          <cell r="I4">
            <v>82.28</v>
          </cell>
          <cell r="J4">
            <v>78.989699999999999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 (2)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FA&amp;AD-JV1"/>
      <sheetName val="dtxl"/>
      <sheetName val="dghn"/>
      <sheetName val="LFB1"/>
      <sheetName val="Properties"/>
      <sheetName val="Consol"/>
      <sheetName val="Cashflow(Scenario)"/>
      <sheetName val="Statement"/>
      <sheetName val="F1"/>
      <sheetName val="Lists"/>
      <sheetName val="BY Client &amp; Region Aug"/>
      <sheetName val="T&amp;L"/>
      <sheetName val="LCGRAPH"/>
      <sheetName val="0912 total FA list"/>
      <sheetName val="4B&amp;Gold"/>
      <sheetName val="账龄分析表"/>
      <sheetName val="WCF sales Top 40_F02"/>
      <sheetName val="企业表一"/>
      <sheetName val="CC Organization"/>
      <sheetName val="BS as received"/>
      <sheetName val="batch"/>
      <sheetName val="Profit and loss"/>
      <sheetName val="fano2"/>
      <sheetName val="C3b. Period"/>
      <sheetName val="EX rate"/>
      <sheetName val="Index"/>
      <sheetName val="Rate"/>
      <sheetName val="其他应收款表"/>
      <sheetName val="Van_Melle"/>
      <sheetName val="P12 TB SZ"/>
      <sheetName val="adj."/>
      <sheetName val="Basic_information"/>
      <sheetName val="1"/>
      <sheetName val="表21 净利润调节表"/>
      <sheetName val="G&amp;A_Jan"/>
      <sheetName val="VARIABLES"/>
      <sheetName val="simu2005"/>
      <sheetName val="data"/>
      <sheetName val="Collateral"/>
      <sheetName val="Disposition"/>
      <sheetName val="TFCSBU01"/>
      <sheetName val="GH1 2"/>
      <sheetName val="M-5C"/>
      <sheetName val="M-5A"/>
      <sheetName val="key"/>
      <sheetName val="Assumptions"/>
    </sheetNames>
    <sheetDataSet>
      <sheetData sheetId="0"/>
      <sheetData sheetId="1"/>
      <sheetData sheetId="2"/>
      <sheetData sheetId="3">
        <row r="1">
          <cell r="A1" t="str">
            <v>ITEM</v>
          </cell>
          <cell r="B1" t="str">
            <v>t</v>
          </cell>
        </row>
        <row r="2">
          <cell r="A2" t="str">
            <v>113100office building</v>
          </cell>
          <cell r="B2" t="str">
            <v>J00</v>
          </cell>
        </row>
        <row r="3">
          <cell r="A3" t="str">
            <v>113110social building</v>
          </cell>
          <cell r="B3" t="str">
            <v>J30</v>
          </cell>
        </row>
        <row r="4">
          <cell r="A4" t="str">
            <v>113120sales building</v>
          </cell>
          <cell r="B4" t="str">
            <v>J00</v>
          </cell>
        </row>
        <row r="5">
          <cell r="A5" t="str">
            <v>114100drink water pipe</v>
          </cell>
          <cell r="B5" t="str">
            <v>J20</v>
          </cell>
        </row>
        <row r="6">
          <cell r="A6" t="str">
            <v>114100ele.system</v>
          </cell>
          <cell r="B6" t="str">
            <v>J20</v>
          </cell>
        </row>
        <row r="7">
          <cell r="A7" t="str">
            <v>114100fence</v>
          </cell>
          <cell r="B7" t="str">
            <v>J20</v>
          </cell>
        </row>
        <row r="8">
          <cell r="A8" t="str">
            <v>114100fire-ex</v>
          </cell>
          <cell r="B8" t="str">
            <v>J20</v>
          </cell>
        </row>
        <row r="9">
          <cell r="A9" t="str">
            <v>114100rain pipe</v>
          </cell>
          <cell r="B9" t="str">
            <v>J20</v>
          </cell>
        </row>
        <row r="10">
          <cell r="A10" t="str">
            <v>114100road</v>
          </cell>
          <cell r="B10" t="str">
            <v>J20</v>
          </cell>
        </row>
        <row r="11">
          <cell r="A11" t="str">
            <v>114100sewege pipe</v>
          </cell>
          <cell r="B11" t="str">
            <v>J20</v>
          </cell>
        </row>
        <row r="12">
          <cell r="A12" t="str">
            <v>114100weigh bridge</v>
          </cell>
          <cell r="B12" t="str">
            <v>J20</v>
          </cell>
        </row>
        <row r="13">
          <cell r="A13" t="str">
            <v>117110CO2 house</v>
          </cell>
          <cell r="B13" t="str">
            <v>J10</v>
          </cell>
        </row>
        <row r="14">
          <cell r="A14" t="str">
            <v>117120ASU building</v>
          </cell>
          <cell r="B14" t="str">
            <v>J10</v>
          </cell>
        </row>
        <row r="15">
          <cell r="A15" t="str">
            <v>117130h2 building</v>
          </cell>
          <cell r="B15" t="str">
            <v>J10</v>
          </cell>
        </row>
        <row r="16">
          <cell r="A16" t="str">
            <v>117140c2h2 building</v>
          </cell>
          <cell r="B16" t="str">
            <v>J10</v>
          </cell>
        </row>
        <row r="17">
          <cell r="A17" t="str">
            <v>117160filling building</v>
          </cell>
          <cell r="B17" t="str">
            <v>J10</v>
          </cell>
        </row>
        <row r="18">
          <cell r="A18" t="str">
            <v>117170maintenence building</v>
          </cell>
          <cell r="B18" t="str">
            <v>J10</v>
          </cell>
        </row>
        <row r="19">
          <cell r="A19" t="str">
            <v>117180transformer station</v>
          </cell>
          <cell r="B19" t="str">
            <v>J10</v>
          </cell>
        </row>
        <row r="20">
          <cell r="A20" t="str">
            <v>211000Circle plat/高低压模拟图板</v>
          </cell>
          <cell r="B20" t="str">
            <v>A20</v>
          </cell>
        </row>
        <row r="21">
          <cell r="A21" t="str">
            <v>211000Protection Relays</v>
          </cell>
          <cell r="B21" t="str">
            <v>A40</v>
          </cell>
        </row>
        <row r="22">
          <cell r="A22" t="str">
            <v>211000Switchgear</v>
          </cell>
          <cell r="B22" t="str">
            <v>A20</v>
          </cell>
        </row>
        <row r="23">
          <cell r="A23" t="str">
            <v>211000Transformer</v>
          </cell>
          <cell r="B23" t="str">
            <v>A20</v>
          </cell>
        </row>
        <row r="24">
          <cell r="A24" t="str">
            <v>211000ups for h2-plant</v>
          </cell>
          <cell r="B24" t="str">
            <v>A20</v>
          </cell>
        </row>
        <row r="25">
          <cell r="A25" t="str">
            <v>216000ASU plant</v>
          </cell>
          <cell r="B25" t="str">
            <v>M00</v>
          </cell>
        </row>
        <row r="26">
          <cell r="A26" t="str">
            <v>216000water filteration unit</v>
          </cell>
          <cell r="B26" t="str">
            <v>M00</v>
          </cell>
        </row>
        <row r="27">
          <cell r="A27" t="str">
            <v>216020ASU 15M TO B.B. BATTERY（冲9811-9904折旧）</v>
          </cell>
          <cell r="B27" t="str">
            <v>H 计</v>
          </cell>
        </row>
        <row r="28">
          <cell r="A28" t="str">
            <v>216020asu tanks(提9811-9904折旧）</v>
          </cell>
          <cell r="B28" t="str">
            <v>H 计</v>
          </cell>
        </row>
        <row r="29">
          <cell r="A29" t="str">
            <v>216020lox filling to asu/change to LIN/30M</v>
          </cell>
          <cell r="B29" t="str">
            <v>H11</v>
          </cell>
        </row>
        <row r="30">
          <cell r="A30" t="str">
            <v>216030flowmeter honglu</v>
          </cell>
          <cell r="B30" t="str">
            <v>M10</v>
          </cell>
        </row>
        <row r="31">
          <cell r="A31" t="str">
            <v>216030H2 plant</v>
          </cell>
          <cell r="B31" t="str">
            <v>M10</v>
          </cell>
        </row>
        <row r="32">
          <cell r="A32" t="str">
            <v>216050BMCW100 CO2 TANK</v>
          </cell>
          <cell r="B32" t="str">
            <v>H12</v>
          </cell>
        </row>
        <row r="33">
          <cell r="A33" t="str">
            <v>216050BMCW100 CO2 TANK ADD/9906</v>
          </cell>
          <cell r="B33" t="str">
            <v>H12</v>
          </cell>
        </row>
        <row r="34">
          <cell r="A34" t="str">
            <v>216050CO2 plant</v>
          </cell>
          <cell r="B34" t="str">
            <v>M20</v>
          </cell>
        </row>
        <row r="35">
          <cell r="A35" t="str">
            <v>216050CO2 tank1</v>
          </cell>
          <cell r="B35" t="str">
            <v>H12</v>
          </cell>
        </row>
        <row r="36">
          <cell r="A36" t="str">
            <v>216050measuring pump/计量泵</v>
          </cell>
          <cell r="B36" t="str">
            <v>M20</v>
          </cell>
        </row>
        <row r="37">
          <cell r="A37" t="str">
            <v>217010co2 filling</v>
          </cell>
          <cell r="B37" t="str">
            <v>M40</v>
          </cell>
        </row>
        <row r="38">
          <cell r="A38" t="str">
            <v>217010gas analysing system</v>
          </cell>
          <cell r="B38" t="str">
            <v>M40</v>
          </cell>
        </row>
        <row r="39">
          <cell r="A39" t="str">
            <v>217010LAR filling</v>
          </cell>
          <cell r="B39" t="str">
            <v>M40</v>
          </cell>
        </row>
        <row r="40">
          <cell r="A40" t="str">
            <v>217010LIN filling</v>
          </cell>
          <cell r="B40" t="str">
            <v>M40</v>
          </cell>
        </row>
        <row r="41">
          <cell r="A41" t="str">
            <v>217010LOX filling</v>
          </cell>
          <cell r="B41" t="str">
            <v>M40</v>
          </cell>
        </row>
        <row r="42">
          <cell r="A42" t="str">
            <v>217020Filling Station Tank</v>
          </cell>
          <cell r="B42" t="str">
            <v>H11</v>
          </cell>
        </row>
        <row r="43">
          <cell r="A43" t="str">
            <v>217020lox filling/CEM3M/9912 fr 218020</v>
          </cell>
          <cell r="B43" t="str">
            <v>H11</v>
          </cell>
        </row>
        <row r="44">
          <cell r="A44" t="str">
            <v>217030H2 filling</v>
          </cell>
          <cell r="B44" t="str">
            <v>M40</v>
          </cell>
        </row>
        <row r="45">
          <cell r="A45" t="str">
            <v>2180201 Vaporizor 600/VJ35</v>
          </cell>
          <cell r="B45" t="str">
            <v>H23</v>
          </cell>
        </row>
        <row r="46">
          <cell r="A46" t="str">
            <v>2180201 Vaporizor100</v>
          </cell>
          <cell r="B46" t="str">
            <v>H21</v>
          </cell>
        </row>
        <row r="47">
          <cell r="A47" t="str">
            <v>21802010 cyl/杜瓦罐/180L</v>
          </cell>
          <cell r="B47" t="str">
            <v>H25</v>
          </cell>
        </row>
        <row r="48">
          <cell r="A48" t="str">
            <v>2180202 Vaporizor 100/CEM 12M</v>
          </cell>
          <cell r="B48" t="str">
            <v>H21</v>
          </cell>
        </row>
        <row r="49">
          <cell r="A49" t="str">
            <v>2180202 Vaporizor100/CEM 20m</v>
          </cell>
          <cell r="B49" t="str">
            <v>H21</v>
          </cell>
        </row>
        <row r="50">
          <cell r="A50" t="str">
            <v>218020buffer tank/3M</v>
          </cell>
          <cell r="B50" t="str">
            <v>H12</v>
          </cell>
        </row>
        <row r="51">
          <cell r="A51" t="str">
            <v>218020CO2 storage</v>
          </cell>
          <cell r="B51" t="str">
            <v>H12</v>
          </cell>
        </row>
        <row r="52">
          <cell r="A52" t="str">
            <v xml:space="preserve">218020CO2 Tank </v>
          </cell>
          <cell r="B52" t="str">
            <v>H12</v>
          </cell>
        </row>
        <row r="53">
          <cell r="A53" t="str">
            <v>218020LOX/CEM12</v>
          </cell>
          <cell r="B53" t="str">
            <v>H12</v>
          </cell>
        </row>
        <row r="54">
          <cell r="A54" t="str">
            <v>218020manifold/tank</v>
          </cell>
          <cell r="B54" t="str">
            <v>H24</v>
          </cell>
        </row>
        <row r="55">
          <cell r="A55" t="str">
            <v>218020tank</v>
          </cell>
          <cell r="B55" t="str">
            <v>H12</v>
          </cell>
        </row>
        <row r="56">
          <cell r="A56" t="str">
            <v>218020tank - CoCa</v>
          </cell>
          <cell r="B56" t="str">
            <v>H12</v>
          </cell>
        </row>
        <row r="57">
          <cell r="A57" t="str">
            <v>218020tank - Huiyan/30m</v>
          </cell>
          <cell r="B57" t="str">
            <v>H12</v>
          </cell>
        </row>
        <row r="58">
          <cell r="A58" t="str">
            <v>218020tank add/fr 216052 to 218020</v>
          </cell>
          <cell r="B58" t="str">
            <v>H11</v>
          </cell>
        </row>
        <row r="59">
          <cell r="A59" t="str">
            <v>218020tank/15M/9904 fr asu</v>
          </cell>
          <cell r="B59" t="str">
            <v>H11</v>
          </cell>
        </row>
        <row r="60">
          <cell r="A60" t="str">
            <v>218020Tank/BMCW 50</v>
          </cell>
          <cell r="B60" t="str">
            <v>H12</v>
          </cell>
        </row>
        <row r="61">
          <cell r="A61" t="str">
            <v>218020tank/CEM 12M</v>
          </cell>
          <cell r="B61" t="str">
            <v>H11</v>
          </cell>
        </row>
        <row r="62">
          <cell r="A62" t="str">
            <v>218020tank/CEM 20M</v>
          </cell>
          <cell r="B62" t="str">
            <v>H11</v>
          </cell>
        </row>
        <row r="63">
          <cell r="A63" t="str">
            <v>218020tank/CEM 25M</v>
          </cell>
          <cell r="B63" t="str">
            <v>H11</v>
          </cell>
        </row>
        <row r="64">
          <cell r="A64" t="str">
            <v>218020tank/CEM 5M</v>
          </cell>
          <cell r="B64" t="str">
            <v>H11</v>
          </cell>
        </row>
        <row r="65">
          <cell r="A65" t="str">
            <v>218020tank/CEM 6M</v>
          </cell>
          <cell r="B65" t="str">
            <v>H11</v>
          </cell>
        </row>
        <row r="66">
          <cell r="A66" t="str">
            <v>218020tank/CEM5m change cem12</v>
          </cell>
          <cell r="B66" t="str">
            <v>H11</v>
          </cell>
        </row>
        <row r="67">
          <cell r="A67" t="str">
            <v>218020tank/tailey 11M/9911 from lox filling tank/补9905-9910折旧</v>
          </cell>
          <cell r="B67" t="str">
            <v>H12</v>
          </cell>
        </row>
        <row r="68">
          <cell r="A68" t="str">
            <v>218020tank/tailey 11m/lox</v>
          </cell>
          <cell r="B68" t="str">
            <v>H11</v>
          </cell>
        </row>
        <row r="69">
          <cell r="A69" t="str">
            <v>218020Tank/tialey 6m</v>
          </cell>
          <cell r="B69" t="str">
            <v>H11</v>
          </cell>
        </row>
        <row r="70">
          <cell r="A70" t="str">
            <v>218020tank/VJ 14</v>
          </cell>
          <cell r="B70" t="str">
            <v>H12</v>
          </cell>
        </row>
        <row r="71">
          <cell r="A71" t="str">
            <v>218020tank/VT-11CM-16/lin</v>
          </cell>
          <cell r="B71" t="str">
            <v>H12</v>
          </cell>
        </row>
        <row r="72">
          <cell r="A72" t="str">
            <v>218020vap600/VJ35</v>
          </cell>
          <cell r="B72" t="str">
            <v>H23</v>
          </cell>
        </row>
        <row r="73">
          <cell r="A73" t="str">
            <v>218020Vaporizor 600</v>
          </cell>
          <cell r="B73" t="str">
            <v>H23</v>
          </cell>
        </row>
        <row r="74">
          <cell r="A74" t="str">
            <v>218020Vaporizor 66</v>
          </cell>
          <cell r="B74" t="str">
            <v>H22</v>
          </cell>
        </row>
        <row r="75">
          <cell r="A75" t="str">
            <v>218020Vaporizor 66/CEM 12M</v>
          </cell>
          <cell r="B75" t="str">
            <v>H22</v>
          </cell>
        </row>
        <row r="76">
          <cell r="A76" t="str">
            <v>218020Vaporizor 66/CEM 25M</v>
          </cell>
          <cell r="B76" t="str">
            <v>H22</v>
          </cell>
        </row>
        <row r="77">
          <cell r="A77" t="str">
            <v>218020Vaporizor 66/CEM 5M</v>
          </cell>
          <cell r="B77" t="str">
            <v>H22</v>
          </cell>
        </row>
        <row r="78">
          <cell r="A78" t="str">
            <v>218020Vaporizor 66/CEM 6M</v>
          </cell>
          <cell r="B78" t="str">
            <v>H22</v>
          </cell>
        </row>
        <row r="79">
          <cell r="A79" t="str">
            <v>218020Vaporizor 66/VJ 14</v>
          </cell>
          <cell r="B79" t="str">
            <v>H22</v>
          </cell>
        </row>
        <row r="80">
          <cell r="A80" t="str">
            <v>218020vaporizor100</v>
          </cell>
          <cell r="B80" t="str">
            <v>H21</v>
          </cell>
        </row>
        <row r="81">
          <cell r="A81" t="str">
            <v>218020Vaporizor66/BMCW 50</v>
          </cell>
          <cell r="B81" t="str">
            <v>H22</v>
          </cell>
        </row>
        <row r="82">
          <cell r="A82" t="str">
            <v>218020Vaporizor66/VA tank</v>
          </cell>
          <cell r="B82" t="str">
            <v>H22</v>
          </cell>
        </row>
        <row r="83">
          <cell r="A83" t="str">
            <v>3120001 mould of dryice</v>
          </cell>
          <cell r="B83" t="str">
            <v>D00</v>
          </cell>
        </row>
        <row r="84">
          <cell r="A84" t="str">
            <v>3120002 set maintenance kit/2套维修包</v>
          </cell>
          <cell r="B84" t="str">
            <v>D00</v>
          </cell>
        </row>
        <row r="85">
          <cell r="A85" t="str">
            <v>3120004 filter tables</v>
          </cell>
          <cell r="B85" t="str">
            <v>D00</v>
          </cell>
        </row>
        <row r="86">
          <cell r="A86" t="str">
            <v>3120005 pcs storage rack</v>
          </cell>
          <cell r="B86" t="str">
            <v>D10</v>
          </cell>
        </row>
        <row r="87">
          <cell r="A87" t="str">
            <v>312000Air Compressor</v>
          </cell>
          <cell r="B87" t="str">
            <v>D00</v>
          </cell>
        </row>
        <row r="88">
          <cell r="A88" t="str">
            <v>312000car cleaning machine</v>
          </cell>
          <cell r="B88" t="str">
            <v>D10</v>
          </cell>
        </row>
        <row r="89">
          <cell r="A89" t="str">
            <v>312000cutting machine/3锯床/C7016</v>
          </cell>
          <cell r="B89" t="str">
            <v>D00</v>
          </cell>
        </row>
        <row r="90">
          <cell r="A90" t="str">
            <v>312000drilling/台钻/ZQ4132</v>
          </cell>
          <cell r="B90" t="str">
            <v>D00</v>
          </cell>
        </row>
        <row r="91">
          <cell r="A91" t="str">
            <v>312000Dry Ice Box</v>
          </cell>
          <cell r="B91" t="str">
            <v>D00</v>
          </cell>
        </row>
        <row r="92">
          <cell r="A92" t="str">
            <v>312000dry ice mould</v>
          </cell>
          <cell r="B92" t="str">
            <v>D00</v>
          </cell>
        </row>
        <row r="93">
          <cell r="A93" t="str">
            <v>312000kitchen facility</v>
          </cell>
          <cell r="B93" t="str">
            <v>D10</v>
          </cell>
        </row>
        <row r="94">
          <cell r="A94" t="str">
            <v xml:space="preserve">312000lathe/车床/BJ1640D </v>
          </cell>
          <cell r="B94" t="str">
            <v>D00</v>
          </cell>
        </row>
        <row r="95">
          <cell r="A95" t="str">
            <v>312000lawn mower/割草机</v>
          </cell>
          <cell r="B95" t="str">
            <v>D10</v>
          </cell>
        </row>
        <row r="96">
          <cell r="A96" t="str">
            <v>312000O2 meter(600) FR.CIP</v>
          </cell>
          <cell r="B96" t="str">
            <v>D00</v>
          </cell>
        </row>
        <row r="97">
          <cell r="A97" t="str">
            <v>312000Pallet Jack(co2)</v>
          </cell>
          <cell r="B97" t="str">
            <v>D00</v>
          </cell>
        </row>
        <row r="98">
          <cell r="A98" t="str">
            <v>312000presurre pumps</v>
          </cell>
          <cell r="B98" t="str">
            <v>D00</v>
          </cell>
        </row>
        <row r="99">
          <cell r="A99" t="str">
            <v>312000pump</v>
          </cell>
          <cell r="B99" t="str">
            <v>D00</v>
          </cell>
        </row>
        <row r="100">
          <cell r="A100" t="str">
            <v>312000standard calibrator</v>
          </cell>
          <cell r="B100" t="str">
            <v>D00</v>
          </cell>
        </row>
        <row r="101">
          <cell r="A101" t="str">
            <v>312000Vaccum Cleaner/G.XM-270S</v>
          </cell>
          <cell r="B101" t="str">
            <v>D00</v>
          </cell>
        </row>
        <row r="102">
          <cell r="A102" t="str">
            <v>312000Welding Machine</v>
          </cell>
          <cell r="B102" t="str">
            <v>D00</v>
          </cell>
        </row>
        <row r="103">
          <cell r="A103" t="str">
            <v>312000焊枪T2G/welding torch</v>
          </cell>
          <cell r="B103" t="str">
            <v>D00</v>
          </cell>
        </row>
        <row r="104">
          <cell r="A104" t="str">
            <v>315010air conditioner</v>
          </cell>
          <cell r="B104" t="str">
            <v>F40</v>
          </cell>
        </row>
        <row r="105">
          <cell r="A105" t="str">
            <v>315010air-condition/1.5P</v>
          </cell>
          <cell r="B105" t="str">
            <v>F40</v>
          </cell>
        </row>
        <row r="106">
          <cell r="A106" t="str">
            <v>315010Copy Machine</v>
          </cell>
          <cell r="B106" t="str">
            <v>F00</v>
          </cell>
        </row>
        <row r="107">
          <cell r="A107" t="str">
            <v>315010copy machine/Panaconic</v>
          </cell>
          <cell r="B107" t="str">
            <v>F00</v>
          </cell>
        </row>
        <row r="108">
          <cell r="A108" t="str">
            <v>315010Generator</v>
          </cell>
          <cell r="B108" t="str">
            <v>F40</v>
          </cell>
        </row>
        <row r="109">
          <cell r="A109" t="str">
            <v>315010Mineral water machine</v>
          </cell>
          <cell r="B109" t="str">
            <v>F40</v>
          </cell>
        </row>
        <row r="110">
          <cell r="A110" t="str">
            <v>315010mineral water&amp;water machine</v>
          </cell>
          <cell r="B110" t="str">
            <v>F40</v>
          </cell>
        </row>
        <row r="111">
          <cell r="A111" t="str">
            <v xml:space="preserve">315010TV/sony </v>
          </cell>
          <cell r="B111" t="str">
            <v>F00</v>
          </cell>
        </row>
        <row r="112">
          <cell r="A112" t="str">
            <v>315010Type-writer/Panasonic</v>
          </cell>
          <cell r="B112" t="str">
            <v>F00</v>
          </cell>
        </row>
        <row r="113">
          <cell r="A113" t="str">
            <v>315020Siemens Telephone System/HICOM</v>
          </cell>
          <cell r="B113" t="str">
            <v>F11</v>
          </cell>
        </row>
        <row r="114">
          <cell r="A114" t="str">
            <v>3150251 fax machine/F0-780</v>
          </cell>
          <cell r="B114" t="str">
            <v>F00</v>
          </cell>
        </row>
        <row r="115">
          <cell r="A115" t="str">
            <v>3150252 phone lines</v>
          </cell>
          <cell r="B115" t="str">
            <v>F11</v>
          </cell>
        </row>
        <row r="116">
          <cell r="A116" t="str">
            <v>3150253 Phone Lines</v>
          </cell>
          <cell r="B116" t="str">
            <v>F11</v>
          </cell>
        </row>
        <row r="117">
          <cell r="A117" t="str">
            <v>3150254 phone lines</v>
          </cell>
          <cell r="B117" t="str">
            <v>F11</v>
          </cell>
        </row>
        <row r="118">
          <cell r="A118" t="str">
            <v>3150255 Phone Lines</v>
          </cell>
          <cell r="B118" t="str">
            <v>F11</v>
          </cell>
        </row>
        <row r="119">
          <cell r="A119" t="str">
            <v>315025euroset 821 telphone</v>
          </cell>
          <cell r="B119" t="str">
            <v>F11</v>
          </cell>
        </row>
        <row r="120">
          <cell r="A120" t="str">
            <v>315025fa-com.fac(telphomne)</v>
          </cell>
          <cell r="B120" t="str">
            <v>F11</v>
          </cell>
        </row>
        <row r="121">
          <cell r="A121" t="str">
            <v>315025fax/brother</v>
          </cell>
          <cell r="B121" t="str">
            <v>F00</v>
          </cell>
        </row>
        <row r="122">
          <cell r="A122" t="str">
            <v>315025fax/canon L250</v>
          </cell>
          <cell r="B122" t="str">
            <v>F00</v>
          </cell>
        </row>
        <row r="123">
          <cell r="A123" t="str">
            <v>315025Fax/SAMSUNG 5500</v>
          </cell>
          <cell r="B123" t="str">
            <v>F00</v>
          </cell>
        </row>
        <row r="124">
          <cell r="A124" t="str">
            <v>315025Fax/SHARP F0-245</v>
          </cell>
          <cell r="B124" t="str">
            <v>F00</v>
          </cell>
        </row>
        <row r="125">
          <cell r="A125" t="str">
            <v>315025mobile</v>
          </cell>
          <cell r="B125" t="str">
            <v>F11</v>
          </cell>
        </row>
        <row r="126">
          <cell r="A126" t="str">
            <v>315025Mobile Phone/9075842</v>
          </cell>
          <cell r="B126" t="str">
            <v>F11</v>
          </cell>
        </row>
        <row r="127">
          <cell r="A127" t="str">
            <v>315025mobile/13606003030</v>
          </cell>
          <cell r="B127" t="str">
            <v>F11</v>
          </cell>
        </row>
        <row r="128">
          <cell r="A128" t="str">
            <v>315025mobile/13606095110/NOKIA6150</v>
          </cell>
          <cell r="B128" t="str">
            <v>F11</v>
          </cell>
        </row>
        <row r="129">
          <cell r="A129" t="str">
            <v>315025mobile/13806005130/motorola cd928</v>
          </cell>
          <cell r="B129" t="str">
            <v>F11</v>
          </cell>
        </row>
        <row r="130">
          <cell r="A130" t="str">
            <v>315025mobile/13806005977,9076861</v>
          </cell>
          <cell r="B130" t="str">
            <v>F11</v>
          </cell>
        </row>
        <row r="131">
          <cell r="A131" t="str">
            <v>315025mobile/13806061032</v>
          </cell>
          <cell r="B131" t="str">
            <v>F11</v>
          </cell>
        </row>
        <row r="132">
          <cell r="A132" t="str">
            <v>315025Mobile/13906012556/ERICSSON GH33F</v>
          </cell>
          <cell r="B132" t="str">
            <v>F11</v>
          </cell>
        </row>
        <row r="133">
          <cell r="A133" t="str">
            <v>315025Mobile/9051810</v>
          </cell>
          <cell r="B133" t="str">
            <v>F11</v>
          </cell>
        </row>
        <row r="134">
          <cell r="A134" t="str">
            <v>315025mobile/ERICSSON GF768</v>
          </cell>
          <cell r="B134" t="str">
            <v>F11</v>
          </cell>
        </row>
        <row r="135">
          <cell r="A135" t="str">
            <v>315025phone line</v>
          </cell>
          <cell r="B135" t="str">
            <v>F11</v>
          </cell>
        </row>
        <row r="136">
          <cell r="A136" t="str">
            <v>315025Phone Lines</v>
          </cell>
          <cell r="B136" t="str">
            <v>F11</v>
          </cell>
        </row>
        <row r="137">
          <cell r="A137" t="str">
            <v>315025Phone Lines/site phone</v>
          </cell>
          <cell r="B137" t="str">
            <v>F11</v>
          </cell>
        </row>
        <row r="138">
          <cell r="A138" t="str">
            <v>315025transceiver</v>
          </cell>
          <cell r="B138" t="str">
            <v>F11</v>
          </cell>
        </row>
        <row r="139">
          <cell r="A139" t="str">
            <v>3150301 set furniture</v>
          </cell>
          <cell r="B139" t="str">
            <v>F22</v>
          </cell>
        </row>
        <row r="140">
          <cell r="A140" t="str">
            <v>3150301 set sofa</v>
          </cell>
          <cell r="B140" t="str">
            <v>F22</v>
          </cell>
        </row>
        <row r="141">
          <cell r="A141" t="str">
            <v>3150301set JVC VHS video/9903购，补提9904-11折旧</v>
          </cell>
          <cell r="B141" t="str">
            <v>F22</v>
          </cell>
        </row>
        <row r="142">
          <cell r="A142" t="str">
            <v>3150301set PHILIPS 820 DVD/9903购，补提9904-11折旧</v>
          </cell>
          <cell r="B142" t="str">
            <v>F22</v>
          </cell>
        </row>
        <row r="143">
          <cell r="A143" t="str">
            <v>3150301set SONY SF21T90 colour TV/9903购，补提9904-11折旧</v>
          </cell>
          <cell r="B143" t="str">
            <v>F22</v>
          </cell>
        </row>
        <row r="144">
          <cell r="A144" t="str">
            <v>3150301套先锋音响/9903购，补提9904-11折旧</v>
          </cell>
          <cell r="B144" t="str">
            <v>F22</v>
          </cell>
        </row>
        <row r="145">
          <cell r="A145" t="str">
            <v>3150302 air condition/sharp</v>
          </cell>
          <cell r="B145" t="str">
            <v>F22</v>
          </cell>
        </row>
        <row r="146">
          <cell r="A146" t="str">
            <v>3150302 pc carpet</v>
          </cell>
          <cell r="B146" t="str">
            <v>F22</v>
          </cell>
        </row>
        <row r="147">
          <cell r="A147" t="str">
            <v>3150304 air cond./MITSUBISHI</v>
          </cell>
          <cell r="B147" t="str">
            <v>F22</v>
          </cell>
        </row>
        <row r="148">
          <cell r="A148" t="str">
            <v>3150305 pcs 三菱双子星分体空调</v>
          </cell>
          <cell r="B148" t="str">
            <v>F22</v>
          </cell>
        </row>
        <row r="149">
          <cell r="A149" t="str">
            <v>3150306 pc chair&amp;1 pc table</v>
          </cell>
          <cell r="B149" t="str">
            <v>F22</v>
          </cell>
        </row>
        <row r="150">
          <cell r="A150" t="str">
            <v>315030bed</v>
          </cell>
          <cell r="B150" t="str">
            <v>F22</v>
          </cell>
        </row>
        <row r="151">
          <cell r="A151" t="str">
            <v xml:space="preserve">315030Cabinet </v>
          </cell>
          <cell r="B151" t="str">
            <v>F22</v>
          </cell>
        </row>
        <row r="152">
          <cell r="A152" t="str">
            <v>315030Dryer/Gree</v>
          </cell>
          <cell r="B152" t="str">
            <v>F22</v>
          </cell>
        </row>
        <row r="153">
          <cell r="A153" t="str">
            <v>315030fa-flat appliance</v>
          </cell>
          <cell r="B153" t="str">
            <v>F22</v>
          </cell>
        </row>
        <row r="154">
          <cell r="A154" t="str">
            <v>315030LD/national 918</v>
          </cell>
          <cell r="B154" t="str">
            <v>F22</v>
          </cell>
        </row>
        <row r="155">
          <cell r="A155" t="str">
            <v>315030microwave/sharp</v>
          </cell>
          <cell r="B155" t="str">
            <v>F22</v>
          </cell>
        </row>
        <row r="156">
          <cell r="A156" t="str">
            <v>315030Refrigerator/上菱 418</v>
          </cell>
          <cell r="B156" t="str">
            <v>F22</v>
          </cell>
        </row>
        <row r="157">
          <cell r="A157" t="str">
            <v>315030sharp 25FN1</v>
          </cell>
          <cell r="B157" t="str">
            <v>F22</v>
          </cell>
        </row>
        <row r="158">
          <cell r="A158" t="str">
            <v xml:space="preserve">315030Sofa </v>
          </cell>
          <cell r="B158" t="str">
            <v>F22</v>
          </cell>
        </row>
        <row r="159">
          <cell r="A159" t="str">
            <v>315030table</v>
          </cell>
          <cell r="B159" t="str">
            <v>F22</v>
          </cell>
        </row>
        <row r="160">
          <cell r="A160" t="str">
            <v>315030TV</v>
          </cell>
          <cell r="B160" t="str">
            <v>F22</v>
          </cell>
        </row>
        <row r="161">
          <cell r="A161" t="str">
            <v>315030TV/NATIONAL 2150</v>
          </cell>
          <cell r="B161" t="str">
            <v>F22</v>
          </cell>
        </row>
        <row r="162">
          <cell r="A162" t="str">
            <v xml:space="preserve">315030TV/SONY 25' </v>
          </cell>
          <cell r="B162" t="str">
            <v>F22</v>
          </cell>
        </row>
        <row r="163">
          <cell r="A163" t="str">
            <v>315030vcd</v>
          </cell>
          <cell r="B163" t="str">
            <v>F22</v>
          </cell>
        </row>
        <row r="164">
          <cell r="A164" t="str">
            <v>315030walkman/aiwa K600</v>
          </cell>
          <cell r="B164" t="str">
            <v>F22</v>
          </cell>
        </row>
        <row r="165">
          <cell r="A165" t="str">
            <v>315030wash machine/siemens</v>
          </cell>
          <cell r="B165" t="str">
            <v>F22</v>
          </cell>
        </row>
        <row r="166">
          <cell r="A166" t="str">
            <v>316000edp system</v>
          </cell>
          <cell r="B166" t="str">
            <v>F11</v>
          </cell>
        </row>
        <row r="167">
          <cell r="A167" t="str">
            <v>3160101 Compaq Prolia 575</v>
          </cell>
          <cell r="B167" t="str">
            <v>F12</v>
          </cell>
        </row>
        <row r="168">
          <cell r="A168" t="str">
            <v>3160101 computer/legend/逐日3000 6c</v>
          </cell>
          <cell r="B168" t="str">
            <v>F12</v>
          </cell>
        </row>
        <row r="169">
          <cell r="A169" t="str">
            <v>3160101 deskpro 工作站/compaq DT4 466/without monitor</v>
          </cell>
          <cell r="B169" t="str">
            <v>F12</v>
          </cell>
        </row>
        <row r="170">
          <cell r="A170" t="str">
            <v>3160101 HP LJ2100 printer&amp;printer server</v>
          </cell>
          <cell r="B170" t="str">
            <v>F12</v>
          </cell>
        </row>
        <row r="171">
          <cell r="A171" t="str">
            <v>3160101 monitor 彩显/samsung</v>
          </cell>
          <cell r="B171" t="str">
            <v>F12</v>
          </cell>
        </row>
        <row r="172">
          <cell r="A172" t="str">
            <v>3160101 monitor/samsung</v>
          </cell>
          <cell r="B172" t="str">
            <v>F12</v>
          </cell>
        </row>
        <row r="173">
          <cell r="A173" t="str">
            <v>3160101 printer/HP5L</v>
          </cell>
          <cell r="B173" t="str">
            <v>F12</v>
          </cell>
        </row>
        <row r="174">
          <cell r="A174" t="str">
            <v>3160102 Compaq Prolia 575</v>
          </cell>
          <cell r="B174" t="str">
            <v>F12</v>
          </cell>
        </row>
        <row r="175">
          <cell r="A175" t="str">
            <v>3160102 deskpro 工作站/compaq DT4 466/without monitor</v>
          </cell>
          <cell r="B175" t="str">
            <v>F12</v>
          </cell>
        </row>
        <row r="176">
          <cell r="A176" t="str">
            <v>3160102 fax modem</v>
          </cell>
          <cell r="B176" t="str">
            <v>F00</v>
          </cell>
        </row>
        <row r="177">
          <cell r="A177" t="str">
            <v>3160102 Legend computer/逐日3000 6C/433</v>
          </cell>
          <cell r="B177" t="str">
            <v>F12</v>
          </cell>
        </row>
        <row r="178">
          <cell r="A178" t="str">
            <v>3160102 modem</v>
          </cell>
          <cell r="B178" t="str">
            <v>F00</v>
          </cell>
        </row>
        <row r="179">
          <cell r="A179" t="str">
            <v>3160102 monitor 彩显/samsung</v>
          </cell>
          <cell r="B179" t="str">
            <v>F12</v>
          </cell>
        </row>
        <row r="180">
          <cell r="A180" t="str">
            <v>3160102 monitor/samsung</v>
          </cell>
          <cell r="B180" t="str">
            <v>F12</v>
          </cell>
        </row>
        <row r="181">
          <cell r="A181" t="str">
            <v>3160102 printer/HP5L</v>
          </cell>
          <cell r="B181" t="str">
            <v>F12</v>
          </cell>
        </row>
        <row r="182">
          <cell r="A182" t="str">
            <v>3160103 deskpro/compaq 466</v>
          </cell>
          <cell r="B182" t="str">
            <v>F12</v>
          </cell>
        </row>
        <row r="183">
          <cell r="A183" t="str">
            <v>3160103 monitor/samsung</v>
          </cell>
          <cell r="B183" t="str">
            <v>F12</v>
          </cell>
        </row>
        <row r="184">
          <cell r="A184" t="str">
            <v>3160104 deskpro 工作站/compaq DT4 466/without monitor</v>
          </cell>
          <cell r="B184" t="str">
            <v>F12</v>
          </cell>
        </row>
        <row r="185">
          <cell r="A185" t="str">
            <v>3160104 monitor 彩显/samsung</v>
          </cell>
          <cell r="B185" t="str">
            <v>F12</v>
          </cell>
        </row>
        <row r="186">
          <cell r="A186" t="str">
            <v>3160104 monitor/samsung</v>
          </cell>
          <cell r="B186" t="str">
            <v>F12</v>
          </cell>
        </row>
        <row r="187">
          <cell r="A187" t="str">
            <v>3160105 computer/333</v>
          </cell>
          <cell r="B187" t="str">
            <v>F12</v>
          </cell>
        </row>
        <row r="188">
          <cell r="A188" t="str">
            <v>316010color printer/HP</v>
          </cell>
          <cell r="B188" t="str">
            <v>F12</v>
          </cell>
        </row>
        <row r="189">
          <cell r="A189" t="str">
            <v>316010computer/166</v>
          </cell>
          <cell r="B189" t="str">
            <v>F12</v>
          </cell>
        </row>
        <row r="190">
          <cell r="A190" t="str">
            <v>316010computer/333</v>
          </cell>
          <cell r="B190" t="str">
            <v>F12</v>
          </cell>
        </row>
        <row r="191">
          <cell r="A191" t="str">
            <v>316010computer/Legend逐日1000/C333/17"</v>
          </cell>
          <cell r="B191" t="str">
            <v>F12</v>
          </cell>
        </row>
        <row r="192">
          <cell r="A192" t="str">
            <v>316010computer/stone 蓝宝石</v>
          </cell>
          <cell r="B192" t="str">
            <v>F12</v>
          </cell>
        </row>
        <row r="193">
          <cell r="A193" t="str">
            <v>316010computer/联想逐日1000 6C/366</v>
          </cell>
          <cell r="B193" t="str">
            <v>F12</v>
          </cell>
        </row>
        <row r="194">
          <cell r="A194" t="str">
            <v>316010computer/联想逐日1000 6C/366/17"</v>
          </cell>
          <cell r="B194" t="str">
            <v>F12</v>
          </cell>
        </row>
        <row r="195">
          <cell r="A195" t="str">
            <v>316010copy machine/sharp SF-2414</v>
          </cell>
          <cell r="B195" t="str">
            <v>F00</v>
          </cell>
        </row>
        <row r="196">
          <cell r="A196" t="str">
            <v>316010DDN equip/router&amp;software</v>
          </cell>
          <cell r="B196" t="str">
            <v>F00</v>
          </cell>
        </row>
        <row r="197">
          <cell r="A197" t="str">
            <v>316010DDN/connecting linde forklift(xiamen) cor.</v>
          </cell>
          <cell r="B197" t="str">
            <v>F00</v>
          </cell>
        </row>
        <row r="198">
          <cell r="A198" t="str">
            <v>316010deskpro/compaq 333</v>
          </cell>
          <cell r="B198" t="str">
            <v>F12</v>
          </cell>
        </row>
        <row r="199">
          <cell r="A199" t="str">
            <v>316010laptop</v>
          </cell>
          <cell r="B199" t="str">
            <v>F12</v>
          </cell>
        </row>
        <row r="200">
          <cell r="A200" t="str">
            <v>316010laptop/Max</v>
          </cell>
          <cell r="B200" t="str">
            <v>F12</v>
          </cell>
        </row>
        <row r="201">
          <cell r="A201" t="str">
            <v>316010laptop/联想昭阳6588&amp;15"screen</v>
          </cell>
          <cell r="B201" t="str">
            <v>F12</v>
          </cell>
        </row>
        <row r="202">
          <cell r="A202" t="str">
            <v>316010laptop/联想昭阳7690DTF</v>
          </cell>
          <cell r="B202" t="str">
            <v>F12</v>
          </cell>
        </row>
        <row r="203">
          <cell r="A203" t="str">
            <v>316010Printer</v>
          </cell>
          <cell r="B203" t="str">
            <v>F12</v>
          </cell>
        </row>
        <row r="204">
          <cell r="A204" t="str">
            <v>316010Printer/1600K</v>
          </cell>
          <cell r="B204" t="str">
            <v>F12</v>
          </cell>
        </row>
        <row r="205">
          <cell r="A205" t="str">
            <v>316010printer/canon b7c-255sp</v>
          </cell>
          <cell r="B205" t="str">
            <v>F12</v>
          </cell>
        </row>
        <row r="206">
          <cell r="A206" t="str">
            <v>316010printer/HP 4 plus</v>
          </cell>
          <cell r="B206" t="str">
            <v>F12</v>
          </cell>
        </row>
        <row r="207">
          <cell r="A207" t="str">
            <v>316010printer/HP laser 4LC</v>
          </cell>
          <cell r="B207" t="str">
            <v>F12</v>
          </cell>
        </row>
        <row r="208">
          <cell r="A208" t="str">
            <v>316010printer/HP6L</v>
          </cell>
          <cell r="B208" t="str">
            <v>F12</v>
          </cell>
        </row>
        <row r="209">
          <cell r="A209" t="str">
            <v>316010punch system project/打卡系统</v>
          </cell>
          <cell r="B209" t="str">
            <v>F40</v>
          </cell>
        </row>
        <row r="210">
          <cell r="A210" t="str">
            <v>316010scanner/扫描仪/Brand:Plustek</v>
          </cell>
          <cell r="B210" t="str">
            <v>F12</v>
          </cell>
        </row>
        <row r="211">
          <cell r="A211" t="str">
            <v>316010stylus printer针式打印机/brother</v>
          </cell>
          <cell r="B211" t="str">
            <v>F12</v>
          </cell>
        </row>
        <row r="212">
          <cell r="A212" t="str">
            <v>316010UPS/SANTAK ( On-line 1 kva)</v>
          </cell>
          <cell r="B212" t="str">
            <v>F40</v>
          </cell>
        </row>
        <row r="213">
          <cell r="A213" t="str">
            <v>3170001cabinet(BC-B1) in 1st floor</v>
          </cell>
          <cell r="B213" t="str">
            <v>F21</v>
          </cell>
        </row>
        <row r="214">
          <cell r="A214" t="str">
            <v>3170001cabinet(BC-C3R)in 3rd floor</v>
          </cell>
          <cell r="B214" t="str">
            <v>F21</v>
          </cell>
        </row>
        <row r="215">
          <cell r="A215" t="str">
            <v>3170001table(MT-90RU),4CHAIRS(CPC2)</v>
          </cell>
          <cell r="B215" t="str">
            <v>F21</v>
          </cell>
        </row>
        <row r="216">
          <cell r="A216" t="str">
            <v>3170001大班台&amp;1文件高柜&amp;1大班椅</v>
          </cell>
          <cell r="B216" t="str">
            <v>F21</v>
          </cell>
        </row>
        <row r="217">
          <cell r="A217" t="str">
            <v>3170002 cabinets</v>
          </cell>
          <cell r="B217" t="str">
            <v>F21</v>
          </cell>
        </row>
        <row r="218">
          <cell r="A218" t="str">
            <v>3170002 tables/会议桌</v>
          </cell>
          <cell r="B218" t="str">
            <v>F21</v>
          </cell>
        </row>
        <row r="219">
          <cell r="A219" t="str">
            <v>3170002cabinet(R7B)&amp;1chair(CZ-02GE)</v>
          </cell>
          <cell r="B219" t="str">
            <v>F21</v>
          </cell>
        </row>
        <row r="220">
          <cell r="A220" t="str">
            <v>3170002pcs cabinets(LD1)</v>
          </cell>
          <cell r="B220" t="str">
            <v>F21</v>
          </cell>
        </row>
        <row r="221">
          <cell r="A221" t="str">
            <v>3170003cabinet(BC-R7B,S4B&amp;FC-A44),10chaires</v>
          </cell>
          <cell r="B221" t="str">
            <v>F21</v>
          </cell>
        </row>
        <row r="222">
          <cell r="A222" t="str">
            <v>3170006 cabinets</v>
          </cell>
          <cell r="B222" t="str">
            <v>F21</v>
          </cell>
        </row>
        <row r="223">
          <cell r="A223" t="str">
            <v>3170007 cabinets</v>
          </cell>
          <cell r="B223" t="str">
            <v>F21</v>
          </cell>
        </row>
        <row r="224">
          <cell r="A224" t="str">
            <v>317000cabinet</v>
          </cell>
          <cell r="B224" t="str">
            <v>F21</v>
          </cell>
        </row>
        <row r="225">
          <cell r="A225" t="str">
            <v>317000cabinet(bc-r7b/n4b)</v>
          </cell>
          <cell r="B225" t="str">
            <v>F21</v>
          </cell>
        </row>
        <row r="226">
          <cell r="A226" t="str">
            <v>317000cabinets</v>
          </cell>
          <cell r="B226" t="str">
            <v>F21</v>
          </cell>
        </row>
        <row r="227">
          <cell r="A227" t="str">
            <v>317000desk,chair</v>
          </cell>
          <cell r="B227" t="str">
            <v>F21</v>
          </cell>
        </row>
        <row r="228">
          <cell r="A228" t="str">
            <v>317000desk,chair,cabin.</v>
          </cell>
          <cell r="B228" t="str">
            <v>F21</v>
          </cell>
        </row>
        <row r="229">
          <cell r="A229" t="str">
            <v>317000desk,clothes hanger</v>
          </cell>
          <cell r="B229" t="str">
            <v>F21</v>
          </cell>
        </row>
        <row r="230">
          <cell r="A230" t="str">
            <v>317000furniture</v>
          </cell>
          <cell r="B230" t="str">
            <v>F21</v>
          </cell>
        </row>
        <row r="231">
          <cell r="A231" t="str">
            <v>317000furtinures</v>
          </cell>
          <cell r="B231" t="str">
            <v>F21</v>
          </cell>
        </row>
        <row r="232">
          <cell r="A232" t="str">
            <v>317000glasss cabinet(BG-G4B)</v>
          </cell>
          <cell r="B232" t="str">
            <v>F21</v>
          </cell>
        </row>
        <row r="233">
          <cell r="A233" t="str">
            <v>317000panel</v>
          </cell>
          <cell r="B233" t="str">
            <v>F21</v>
          </cell>
        </row>
        <row r="234">
          <cell r="A234" t="str">
            <v>317000particitions</v>
          </cell>
          <cell r="B234" t="str">
            <v>F21</v>
          </cell>
        </row>
        <row r="235">
          <cell r="A235" t="str">
            <v>317000Safe Box/T67</v>
          </cell>
          <cell r="B235" t="str">
            <v>F21</v>
          </cell>
        </row>
        <row r="236">
          <cell r="A236" t="str">
            <v>317000table &amp; 4 chairs</v>
          </cell>
          <cell r="B236" t="str">
            <v>F21</v>
          </cell>
        </row>
        <row r="237">
          <cell r="A237" t="str">
            <v>317000tables</v>
          </cell>
          <cell r="B237" t="str">
            <v>F21</v>
          </cell>
        </row>
        <row r="238">
          <cell r="A238" t="str">
            <v>317000tables &amp; chairs</v>
          </cell>
          <cell r="B238" t="str">
            <v>F21</v>
          </cell>
        </row>
        <row r="239">
          <cell r="A239" t="str">
            <v>3180001 coat thicker machine</v>
          </cell>
          <cell r="B239" t="str">
            <v>C00</v>
          </cell>
        </row>
        <row r="240">
          <cell r="A240" t="str">
            <v>3180001 HC-II 数显式微量硫分析仪</v>
          </cell>
          <cell r="B240" t="str">
            <v>C00</v>
          </cell>
        </row>
        <row r="241">
          <cell r="A241" t="str">
            <v>3180002 pump/计量泵</v>
          </cell>
          <cell r="B241" t="str">
            <v>C00</v>
          </cell>
        </row>
        <row r="242">
          <cell r="A242" t="str">
            <v xml:space="preserve">318000acidity analyse equip </v>
          </cell>
          <cell r="B242" t="str">
            <v>C00</v>
          </cell>
        </row>
        <row r="243">
          <cell r="A243" t="str">
            <v>318000air test equipmt</v>
          </cell>
          <cell r="B243" t="str">
            <v>C00</v>
          </cell>
        </row>
        <row r="244">
          <cell r="A244" t="str">
            <v>318000Analyser</v>
          </cell>
          <cell r="B244" t="str">
            <v>C00</v>
          </cell>
        </row>
        <row r="245">
          <cell r="A245" t="str">
            <v>318000box-type furnace / sx2-2.5-10</v>
          </cell>
          <cell r="B245" t="str">
            <v>C00</v>
          </cell>
        </row>
        <row r="246">
          <cell r="A246" t="str">
            <v>318000cylinder testing equip.</v>
          </cell>
          <cell r="B246" t="str">
            <v>C00</v>
          </cell>
        </row>
        <row r="247">
          <cell r="A247" t="str">
            <v>318000cylinder thickness gauge</v>
          </cell>
          <cell r="B247" t="str">
            <v>C00</v>
          </cell>
        </row>
        <row r="248">
          <cell r="A248" t="str">
            <v>318000dual-purpose tester</v>
          </cell>
          <cell r="B248" t="str">
            <v>C00</v>
          </cell>
        </row>
        <row r="249">
          <cell r="A249" t="str">
            <v>318000elec. platform scale/电子台秤</v>
          </cell>
          <cell r="B249" t="str">
            <v>C00</v>
          </cell>
        </row>
        <row r="250">
          <cell r="A250" t="str">
            <v>318000elec.blast drying oven/34*45*45cm</v>
          </cell>
          <cell r="B250" t="str">
            <v>C00</v>
          </cell>
        </row>
        <row r="251">
          <cell r="A251" t="str">
            <v>318000flowmeter</v>
          </cell>
          <cell r="B251" t="str">
            <v>C00</v>
          </cell>
        </row>
        <row r="252">
          <cell r="A252" t="str">
            <v>318000gas analysing equip.</v>
          </cell>
          <cell r="B252" t="str">
            <v>C00</v>
          </cell>
        </row>
        <row r="253">
          <cell r="A253" t="str">
            <v>318000H2 plant analysis</v>
          </cell>
          <cell r="B253" t="str">
            <v>C00</v>
          </cell>
        </row>
        <row r="254">
          <cell r="A254" t="str">
            <v>318000HE leakage detector</v>
          </cell>
          <cell r="B254" t="str">
            <v>C00</v>
          </cell>
        </row>
        <row r="255">
          <cell r="A255" t="str">
            <v>318000rust clean equipment</v>
          </cell>
          <cell r="B255" t="str">
            <v>C00</v>
          </cell>
        </row>
        <row r="256">
          <cell r="A256" t="str">
            <v>318000test machine for lab.</v>
          </cell>
          <cell r="B256" t="str">
            <v>C00</v>
          </cell>
        </row>
        <row r="257">
          <cell r="A257" t="str">
            <v>318000water treatment</v>
          </cell>
          <cell r="B257" t="str">
            <v>C00</v>
          </cell>
        </row>
        <row r="258">
          <cell r="A258" t="str">
            <v>3210101东风轻型载货车</v>
          </cell>
          <cell r="B258" t="str">
            <v>G60</v>
          </cell>
        </row>
        <row r="259">
          <cell r="A259" t="str">
            <v>321010Scania</v>
          </cell>
          <cell r="B259" t="str">
            <v>G10</v>
          </cell>
        </row>
        <row r="260">
          <cell r="A260" t="str">
            <v>321010Stegr /90483</v>
          </cell>
          <cell r="B260" t="str">
            <v>G10</v>
          </cell>
        </row>
        <row r="261">
          <cell r="A261" t="str">
            <v>321010Stegr /90505</v>
          </cell>
          <cell r="B261" t="str">
            <v>G30</v>
          </cell>
        </row>
        <row r="262">
          <cell r="A262" t="str">
            <v>3210151 road tanker/21T</v>
          </cell>
          <cell r="B262" t="str">
            <v>G20</v>
          </cell>
        </row>
        <row r="263">
          <cell r="A263" t="str">
            <v>321015co2 hose</v>
          </cell>
          <cell r="B263" t="str">
            <v>G20</v>
          </cell>
        </row>
        <row r="264">
          <cell r="A264" t="str">
            <v>321015CO2 road tanker/26T</v>
          </cell>
          <cell r="B264" t="str">
            <v>G20</v>
          </cell>
        </row>
        <row r="265">
          <cell r="A265" t="str">
            <v>321015LAR tanker</v>
          </cell>
          <cell r="B265" t="str">
            <v>G20</v>
          </cell>
        </row>
        <row r="266">
          <cell r="A266" t="str">
            <v>321015LIN tanker</v>
          </cell>
          <cell r="B266" t="str">
            <v>G20</v>
          </cell>
        </row>
        <row r="267">
          <cell r="A267" t="str">
            <v>321015LOX tanker</v>
          </cell>
          <cell r="B267" t="str">
            <v>G20</v>
          </cell>
        </row>
        <row r="268">
          <cell r="A268" t="str">
            <v>321015Semi-Trailer</v>
          </cell>
          <cell r="B268" t="str">
            <v>G20</v>
          </cell>
        </row>
        <row r="269">
          <cell r="A269" t="str">
            <v>322000Cherokee 1/02522</v>
          </cell>
          <cell r="B269" t="str">
            <v>G00</v>
          </cell>
        </row>
        <row r="270">
          <cell r="A270" t="str">
            <v>322000Cherokee 3/03025</v>
          </cell>
          <cell r="B270" t="str">
            <v>G00</v>
          </cell>
        </row>
        <row r="271">
          <cell r="A271" t="str">
            <v>322000Forta/03142</v>
          </cell>
          <cell r="B271" t="str">
            <v>G30</v>
          </cell>
        </row>
        <row r="272">
          <cell r="A272" t="str">
            <v>322000Santana/03043</v>
          </cell>
          <cell r="B272" t="str">
            <v>G00</v>
          </cell>
        </row>
        <row r="273">
          <cell r="A273" t="str">
            <v>322000Santana/03046</v>
          </cell>
          <cell r="B273" t="str">
            <v>G00</v>
          </cell>
        </row>
        <row r="274">
          <cell r="A274" t="str">
            <v>322000Santana/03362</v>
          </cell>
          <cell r="B274" t="str">
            <v>G00</v>
          </cell>
        </row>
        <row r="275">
          <cell r="A275" t="str">
            <v>322000santana/03421</v>
          </cell>
          <cell r="B275" t="str">
            <v>G00</v>
          </cell>
        </row>
        <row r="276">
          <cell r="A276" t="str">
            <v>322000santana/03422</v>
          </cell>
          <cell r="B276" t="str">
            <v>G00</v>
          </cell>
        </row>
        <row r="277">
          <cell r="A277" t="str">
            <v>322000santana/03438</v>
          </cell>
          <cell r="B277" t="str">
            <v>G00</v>
          </cell>
        </row>
        <row r="278">
          <cell r="A278" t="str">
            <v>322000VW Bus</v>
          </cell>
          <cell r="B278" t="str">
            <v>G00</v>
          </cell>
        </row>
        <row r="279">
          <cell r="A279" t="str">
            <v>3230002 forklift</v>
          </cell>
          <cell r="B279" t="str">
            <v>G50</v>
          </cell>
        </row>
        <row r="280">
          <cell r="A280" t="str">
            <v>323000forklift</v>
          </cell>
          <cell r="B280" t="str">
            <v>G50</v>
          </cell>
        </row>
        <row r="281">
          <cell r="A281" t="str">
            <v>32600010 secondhand cylinder</v>
          </cell>
          <cell r="B281" t="str">
            <v>H00</v>
          </cell>
        </row>
        <row r="282">
          <cell r="A282" t="str">
            <v>3260001000 pcs cylinder/dalmin</v>
          </cell>
          <cell r="B282" t="str">
            <v>H00</v>
          </cell>
        </row>
        <row r="283">
          <cell r="A283" t="str">
            <v>326000183 cylinders/40L H2 cyl.</v>
          </cell>
          <cell r="B283" t="str">
            <v>H00</v>
          </cell>
        </row>
        <row r="284">
          <cell r="A284" t="str">
            <v>3260002cylinder lost/Linde forklift resonsible for it/9807-9909/有计有冲</v>
          </cell>
          <cell r="B284" t="str">
            <v>H00</v>
          </cell>
        </row>
        <row r="285">
          <cell r="A285" t="str">
            <v>3260003000 pcs cylinder/dalmin(buy 3000pcs,but 1000pcs not used(not depreciated)</v>
          </cell>
          <cell r="B285" t="str">
            <v>H00</v>
          </cell>
        </row>
        <row r="286">
          <cell r="A286" t="str">
            <v>326000387 cyl/second hand/40L</v>
          </cell>
          <cell r="B286" t="str">
            <v>H00</v>
          </cell>
        </row>
        <row r="287">
          <cell r="A287" t="str">
            <v>326000C2H2 cyl.pack</v>
          </cell>
          <cell r="B287" t="str">
            <v>H30</v>
          </cell>
        </row>
        <row r="288">
          <cell r="A288" t="str">
            <v xml:space="preserve">326000C2H2 Panel </v>
          </cell>
          <cell r="B288" t="str">
            <v>H30</v>
          </cell>
        </row>
        <row r="289">
          <cell r="A289" t="str">
            <v>326000Cylinder</v>
          </cell>
          <cell r="B289" t="str">
            <v>H00</v>
          </cell>
        </row>
        <row r="290">
          <cell r="A290" t="str">
            <v>326000Cylinder 3000pcs</v>
          </cell>
          <cell r="B290" t="str">
            <v>H00</v>
          </cell>
        </row>
        <row r="291">
          <cell r="A291" t="str">
            <v>326000Cylinder 3742pcs（10 lost,￥1354.67/cyl)</v>
          </cell>
          <cell r="B291" t="str">
            <v>H00</v>
          </cell>
        </row>
        <row r="292">
          <cell r="A292" t="str">
            <v>326000Gas Heater</v>
          </cell>
          <cell r="B292" t="str">
            <v>H60</v>
          </cell>
        </row>
        <row r="293">
          <cell r="A293" t="str">
            <v>326000Gas Mixer</v>
          </cell>
          <cell r="B293" t="str">
            <v>H60</v>
          </cell>
        </row>
        <row r="294">
          <cell r="A294" t="str">
            <v>326000Packs + Manifolds</v>
          </cell>
          <cell r="B294" t="str">
            <v>H30</v>
          </cell>
        </row>
        <row r="295">
          <cell r="A295" t="str">
            <v>326000Pallets</v>
          </cell>
          <cell r="B295" t="str">
            <v>H30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upporting"/>
      <sheetName val="Abnormal"/>
      <sheetName val="Capex"/>
      <sheetName val="10 Largest Customers"/>
      <sheetName val="InterBP Sales,Purchases&amp;Stocks"/>
      <sheetName val="Qty Sold in kg"/>
      <sheetName val="Sales in Local $"/>
      <sheetName val="Selling Price in kg"/>
      <sheetName val="COGS in Local $"/>
      <sheetName val="COGS per kg"/>
      <sheetName val="GP%"/>
      <sheetName val="dso"/>
      <sheetName val="MthVar_Sales&amp;COS"/>
      <sheetName val="YTDVar_Sales&amp;COS"/>
      <sheetName val="Actual_Budget Analysis - Month"/>
      <sheetName val="Var to Budget_YTD&amp;FYF"/>
      <sheetName val="Budget"/>
      <sheetName val="Qty Sold in kg - Budget"/>
      <sheetName val="Sales in Local $ - Budget"/>
      <sheetName val="COGS in Local $ - Budget"/>
      <sheetName val="Detail_Budget"/>
      <sheetName val="CSV"/>
      <sheetName val="Validation"/>
      <sheetName val="Sheet3"/>
      <sheetName val="C3b. Period"/>
      <sheetName val="EX rate"/>
    </sheetNames>
    <sheetDataSet>
      <sheetData sheetId="0" refreshError="1">
        <row r="3">
          <cell r="D3" t="str">
            <v>B7395</v>
          </cell>
        </row>
        <row r="4">
          <cell r="D4" t="str">
            <v>Panyu</v>
          </cell>
        </row>
        <row r="8">
          <cell r="A8" t="str">
            <v>12</v>
          </cell>
        </row>
        <row r="10">
          <cell r="G10">
            <v>704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 "/>
      <sheetName val="PL"/>
      <sheetName val="3Year"/>
      <sheetName val="3Year (Yr)"/>
      <sheetName val="U 19B vs 18A"/>
      <sheetName val="U 18B vs 18F"/>
      <sheetName val="U 18Prior M vs C"/>
      <sheetName val="U 18Mid vs C"/>
      <sheetName val="U 18F vs 17A"/>
      <sheetName val="Pr A"/>
      <sheetName val="Pr A (Yr)"/>
      <sheetName val="Chart"/>
      <sheetName val="PATMI"/>
      <sheetName val="FMV b"/>
      <sheetName val="Dev b"/>
      <sheetName val="PATMI ex b"/>
      <sheetName val="Fee b"/>
      <sheetName val="Pr Q"/>
      <sheetName val="Pr Q Paste"/>
      <sheetName val="19B vs 18F "/>
      <sheetName val="18B vs 18F"/>
      <sheetName val="18Prior M vs C"/>
      <sheetName val="18Mid vs C"/>
      <sheetName val="18F vs 17A"/>
      <sheetName val="Fund Fees"/>
      <sheetName val="Tech"/>
      <sheetName val="Checks"/>
      <sheetName val="Fee"/>
      <sheetName val="Fee Var"/>
      <sheetName val="Timing"/>
      <sheetName val="Inp"/>
      <sheetName val="Dev list J"/>
      <sheetName val="Dev list U"/>
      <sheetName val="Inv"/>
      <sheetName val="BS Sch amoti"/>
      <sheetName val="JDV,JDV2 rd"/>
      <sheetName val="Inv Sum"/>
      <sheetName val="Graph"/>
      <sheetName val="Graph D"/>
      <sheetName val="CF&amp;BS Sum J"/>
      <sheetName val="CF&amp;BS Sum J Yr"/>
      <sheetName val="CF&amp;BS Sum U Yr"/>
      <sheetName val="AFS J"/>
      <sheetName val="AFS U"/>
      <sheetName val="FS E"/>
      <sheetName val="FS J (Pro-rata)"/>
      <sheetName val="AFS J (Pro-rata)"/>
      <sheetName val="FS U (Pro-rata)"/>
      <sheetName val="AFS U (Pro-rata)"/>
      <sheetName val="FS J"/>
      <sheetName val="FS U"/>
      <sheetName val="FS Acu"/>
      <sheetName val="Monoful"/>
      <sheetName val="Cold storage"/>
      <sheetName val="CJ LPS"/>
      <sheetName val="JIH"/>
      <sheetName val="CJ2"/>
      <sheetName val="JLP1-3 C"/>
      <sheetName val="JLP1-3On+Dis"/>
      <sheetName val="JLP1-3On"/>
      <sheetName val="JLP1-3 Dis"/>
      <sheetName val="JLP1-3Off"/>
      <sheetName val="JLP1-3On E"/>
      <sheetName val="JLP1-3On Aq"/>
      <sheetName val="LY C"/>
      <sheetName val="LY JCE (Pro-rata)"/>
      <sheetName val="LY JCE100%"/>
      <sheetName val="LY On"/>
      <sheetName val="LY Off"/>
      <sheetName val="LY Inv"/>
      <sheetName val="JDV C"/>
      <sheetName val="JDV JCE (Pro-rata)"/>
      <sheetName val="JDV JCE100%"/>
      <sheetName val="JDV On"/>
      <sheetName val="JDV Off"/>
      <sheetName val="JDV Ad"/>
      <sheetName val="JDV Inv"/>
      <sheetName val="JDV2 C"/>
      <sheetName val="JDV2 JCE (Pro-rata)"/>
      <sheetName val="JDV2 JCE100%"/>
      <sheetName val="JDV2 On"/>
      <sheetName val="JDV2 Off"/>
      <sheetName val="JDV2 Ad"/>
      <sheetName val="JDV2 Inv"/>
      <sheetName val="JDV3 C"/>
      <sheetName val="JDV3 JCE (Pro-rata)"/>
      <sheetName val="JDV3 JCE100%"/>
      <sheetName val="JDV3 On"/>
      <sheetName val="JDV3 Off"/>
      <sheetName val="JDV3 Inv"/>
      <sheetName val="AMC ttl"/>
      <sheetName val="AMC KK"/>
      <sheetName val="AMC KK E"/>
      <sheetName val="AMC JA"/>
      <sheetName val="AMC JA E"/>
      <sheetName val="AMC ML"/>
      <sheetName val="IMG"/>
      <sheetName val="JLP4 100+ichi"/>
      <sheetName val="JLP4 100 C"/>
      <sheetName val="JLP4 100 On"/>
      <sheetName val="JLP4 100 Off"/>
      <sheetName val="JLP4 ich C"/>
      <sheetName val="JLP4 ich JCE (Pro-rata)"/>
      <sheetName val="JLP4 ich JCE100%"/>
      <sheetName val="GC"/>
      <sheetName val="SPSG Ad"/>
      <sheetName val="Data&gt;"/>
      <sheetName val="USD"/>
      <sheetName val="Sheet1"/>
      <sheetName val="smv23"/>
      <sheetName val="smv23 (2)"/>
      <sheetName val="smv23 (3)"/>
      <sheetName val="smv23 (4)"/>
      <sheetName val="smv18"/>
      <sheetName val="smv20"/>
      <sheetName val="smv8"/>
      <sheetName val="smv9"/>
      <sheetName val="smv10"/>
      <sheetName val="smv14"/>
      <sheetName val="smv16"/>
      <sheetName val="smv15"/>
      <sheetName val="smv11"/>
      <sheetName val="smv12"/>
      <sheetName val="smv13"/>
      <sheetName val="smv21"/>
      <sheetName val="smv22"/>
      <sheetName val="BSFV"/>
      <sheetName val="LYFV"/>
      <sheetName val="JDVFV"/>
      <sheetName val="JDV2FV"/>
      <sheetName val="smv19"/>
      <sheetName val="smv3"/>
      <sheetName val="smv6"/>
      <sheetName val="smv7"/>
      <sheetName val="smv1"/>
      <sheetName val="smv2"/>
      <sheetName val="SMV"/>
      <sheetName val="Sheet3"/>
      <sheetName val="Sheet100"/>
      <sheetName val="Sheet300"/>
      <sheetName val="Sheet4"/>
      <sheetName val="Sheet5"/>
      <sheetName val="Sheet6"/>
      <sheetName val="Sheet9"/>
      <sheetName val="Sheet10"/>
      <sheetName val="2018Q3（10月～12月）"/>
      <sheetName val="2018Q4(1月～3月）"/>
      <sheetName val="Sheet7"/>
      <sheetName val="Sheet7 (2)"/>
      <sheetName val="FMV2"/>
      <sheetName val="Cc2"/>
      <sheetName val="Group Charge (2)"/>
      <sheetName val="Group Charge (3)"/>
      <sheetName val="Group Charge (4)"/>
      <sheetName val="LY 100%"/>
      <sheetName val="JDV 100%"/>
      <sheetName val="JDV2100% "/>
      <sheetName val="AMC"/>
      <sheetName val="JLP4 Total For JLP4 Inv"/>
      <sheetName val="mof"/>
      <sheetName val="JLP1-3"/>
      <sheetName val="Inp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46">
          <cell r="J46">
            <v>43464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"/>
      <sheetName val="Input"/>
      <sheetName val="IP Operation"/>
      <sheetName val="IP Development"/>
      <sheetName val="CF"/>
      <sheetName val="Yield"/>
      <sheetName val="Summary"/>
      <sheetName val="Attach"/>
      <sheetName val="Note"/>
      <sheetName val="Sheet3"/>
      <sheetName val="Index"/>
      <sheetName val="Fire02"/>
      <sheetName val="Daily data"/>
      <sheetName val="Inputs"/>
      <sheetName val="445000 Gain"/>
      <sheetName val="Data"/>
      <sheetName val="Debt"/>
      <sheetName val="Inp"/>
    </sheetNames>
    <sheetDataSet>
      <sheetData sheetId="0" refreshError="1"/>
      <sheetData sheetId="1" refreshError="1">
        <row r="20">
          <cell r="H20">
            <v>31416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e Switch"/>
      <sheetName val="Summary"/>
      <sheetName val="REIT PL"/>
      <sheetName val="REI"/>
      <sheetName val="RLA"/>
      <sheetName val="CAMR"/>
      <sheetName val="PMFEE"/>
      <sheetName val="科目一覧"/>
      <sheetName val="BU"/>
      <sheetName val="COA"/>
      <sheetName val="411110"/>
      <sheetName val="411120"/>
      <sheetName val="412110"/>
      <sheetName val="412120"/>
      <sheetName val="413110"/>
      <sheetName val="413120"/>
      <sheetName val="413130"/>
      <sheetName val="413140"/>
      <sheetName val="414110"/>
      <sheetName val="414120"/>
      <sheetName val="414130"/>
      <sheetName val="511110"/>
      <sheetName val="512110"/>
      <sheetName val="515110"/>
      <sheetName val="716140"/>
      <sheetName val="731111"/>
      <sheetName val="514110"/>
      <sheetName val="514120"/>
      <sheetName val="513120"/>
      <sheetName val="513130"/>
      <sheetName val="513140"/>
      <sheetName val="513150"/>
      <sheetName val="513160"/>
      <sheetName val="513170"/>
      <sheetName val="517120"/>
      <sheetName val="517110"/>
      <sheetName val="513110"/>
      <sheetName val="517130"/>
      <sheetName val="516110"/>
      <sheetName val="415120"/>
      <sheetName val="143210"/>
      <sheetName val="143211"/>
      <sheetName val="781110"/>
      <sheetName val="Input"/>
      <sheetName val="Sheet3"/>
    </sheetNames>
    <sheetDataSet>
      <sheetData sheetId="0">
        <row r="8">
          <cell r="I8">
            <v>415120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5">
          <cell r="G5">
            <v>0</v>
          </cell>
          <cell r="H5" t="str">
            <v>100% Owned total (after JREIT disposition)</v>
          </cell>
          <cell r="I5" t="str">
            <v>Cosmos TMK Total</v>
          </cell>
          <cell r="J5" t="str">
            <v>Azalea TMK Total</v>
          </cell>
          <cell r="K5" t="str">
            <v>REIT excl call option</v>
          </cell>
          <cell r="L5" t="str">
            <v>REIT incl call option</v>
          </cell>
          <cell r="M5" t="str">
            <v>Light Year TMK</v>
          </cell>
          <cell r="N5" t="str">
            <v>Misato Three TMK</v>
          </cell>
          <cell r="O5" t="str">
            <v>Soja TMK</v>
          </cell>
          <cell r="P5" t="str">
            <v>JDV Total</v>
          </cell>
          <cell r="Q5" t="str">
            <v>Ichikawashiohama TMK</v>
          </cell>
          <cell r="R5" t="str">
            <v>All</v>
          </cell>
          <cell r="S5" t="str">
            <v>Scenario A (Excl. REIT)</v>
          </cell>
          <cell r="T5" t="str">
            <v>JLP2+3</v>
          </cell>
          <cell r="U5" t="str">
            <v>Active TMKs + Ura2YK</v>
          </cell>
          <cell r="V5" t="str">
            <v>100% Owned total 68</v>
          </cell>
          <cell r="W5" t="str">
            <v>Atsugi TMK</v>
          </cell>
          <cell r="X5" t="str">
            <v xml:space="preserve">J-REIT 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 t="str">
            <v>GLP Shinkiba</v>
          </cell>
          <cell r="AY5" t="str">
            <v>GLP Urayasu</v>
          </cell>
          <cell r="AZ5" t="str">
            <v>GLP Shinsuna</v>
          </cell>
          <cell r="BA5" t="str">
            <v>GLP Tatsumi</v>
          </cell>
          <cell r="BB5" t="str">
            <v>GLP Narita</v>
          </cell>
          <cell r="BC5" t="str">
            <v>GLP Tokyo</v>
          </cell>
          <cell r="BD5" t="str">
            <v>GLP Urayasu II</v>
          </cell>
          <cell r="BE5" t="str">
            <v>GLP Tokai</v>
          </cell>
          <cell r="BF5" t="str">
            <v>GLP Fukusaki</v>
          </cell>
          <cell r="BG5" t="str">
            <v>GLP Narashino</v>
          </cell>
          <cell r="BH5" t="str">
            <v>GLP Hachioji</v>
          </cell>
          <cell r="BI5" t="str">
            <v>GLP Kazo</v>
          </cell>
          <cell r="BJ5" t="str">
            <v>GLP Funabashi</v>
          </cell>
          <cell r="BK5" t="str">
            <v>GLP Osaka</v>
          </cell>
          <cell r="BL5" t="str">
            <v>GLP Yokohama</v>
          </cell>
          <cell r="BM5" t="str">
            <v>GLP Kasukabe</v>
          </cell>
          <cell r="BN5" t="str">
            <v>GLP Narashino II</v>
          </cell>
          <cell r="BO5" t="str">
            <v>GLP Sugito</v>
          </cell>
          <cell r="BP5" t="str">
            <v>GLP Hirakata</v>
          </cell>
          <cell r="BQ5" t="str">
            <v>GLP Hirakata II</v>
          </cell>
          <cell r="BR5" t="str">
            <v>GLP Seishin</v>
          </cell>
          <cell r="BS5" t="str">
            <v>GLP Okegawa</v>
          </cell>
          <cell r="BT5" t="str">
            <v>GLP Amagasaki II</v>
          </cell>
          <cell r="BU5" t="str">
            <v>GLP Fukaehama</v>
          </cell>
          <cell r="BV5" t="str">
            <v>GLP Higashi Ogishima</v>
          </cell>
          <cell r="BW5" t="str">
            <v>GLP Fukaya</v>
          </cell>
          <cell r="BX5" t="str">
            <v>GLP Fujimae</v>
          </cell>
          <cell r="BY5" t="str">
            <v>GLP Rokko</v>
          </cell>
          <cell r="BZ5" t="str">
            <v>GLP Nishinomiya</v>
          </cell>
          <cell r="CA5" t="str">
            <v>GLP Tosu III</v>
          </cell>
          <cell r="CB5" t="str">
            <v>(Dormant 1)</v>
          </cell>
          <cell r="CC5" t="str">
            <v>GLP Funabashi II</v>
          </cell>
          <cell r="CD5" t="str">
            <v>GLP Sakai</v>
          </cell>
          <cell r="CE5" t="str">
            <v>GLP Urayasu III</v>
          </cell>
          <cell r="CF5" t="str">
            <v>GLP Misato</v>
          </cell>
          <cell r="CG5" t="str">
            <v>GLP Tomiya</v>
          </cell>
          <cell r="CH5" t="str">
            <v>GLP Hayashima</v>
          </cell>
          <cell r="CI5" t="str">
            <v>GLP Narita II</v>
          </cell>
          <cell r="CJ5" t="str">
            <v>GLP Maishima I</v>
          </cell>
          <cell r="CK5" t="str">
            <v>GLP Koshigaya II</v>
          </cell>
          <cell r="CL5" t="str">
            <v>GLP Maishima II</v>
          </cell>
          <cell r="CM5" t="str">
            <v>GLP Tokyo II</v>
          </cell>
          <cell r="CN5" t="str">
            <v>GLP Sendai</v>
          </cell>
          <cell r="CO5" t="str">
            <v>GLP Hayashima II</v>
          </cell>
          <cell r="CP5" t="str">
            <v>GLP Tomisato</v>
          </cell>
          <cell r="CQ5" t="str">
            <v xml:space="preserve">GLP Amagasaki </v>
          </cell>
          <cell r="CR5" t="str">
            <v>GLP Sugito II</v>
          </cell>
          <cell r="CS5" t="str">
            <v>GLP Tosu I</v>
          </cell>
          <cell r="CT5" t="str">
            <v>GLP Tsumori</v>
          </cell>
          <cell r="CU5" t="str">
            <v>(Dormant 2)</v>
          </cell>
          <cell r="CV5" t="str">
            <v>(Dormant 3)</v>
          </cell>
          <cell r="CW5" t="str">
            <v>(Dormant 4)</v>
          </cell>
          <cell r="CX5" t="str">
            <v>(Dormant 5)</v>
          </cell>
          <cell r="CY5" t="str">
            <v>GLP Akishima</v>
          </cell>
          <cell r="CZ5" t="str">
            <v>GLP Iwatsuki</v>
          </cell>
          <cell r="DA5" t="str">
            <v>GLP Komaki</v>
          </cell>
          <cell r="DB5" t="str">
            <v>GLP Koriyama I</v>
          </cell>
          <cell r="DC5" t="str">
            <v>GLP Kiyama</v>
          </cell>
          <cell r="DD5" t="str">
            <v>GLP Misato II</v>
          </cell>
          <cell r="DE5" t="str">
            <v>GLP Sapporo</v>
          </cell>
          <cell r="DF5" t="str">
            <v>GLP Tomiya IV</v>
          </cell>
          <cell r="DG5" t="str">
            <v>GLP Soka</v>
          </cell>
          <cell r="DH5" t="str">
            <v>GLP Urayasu IV</v>
          </cell>
          <cell r="DI5" t="str">
            <v>GLP Shiga</v>
          </cell>
          <cell r="DJ5" t="str">
            <v>GLP Nara</v>
          </cell>
          <cell r="DK5" t="str">
            <v>GLP Settsu</v>
          </cell>
          <cell r="DL5" t="str">
            <v>GLP Kadoma</v>
          </cell>
          <cell r="DM5" t="str">
            <v>GLP Hiroshima</v>
          </cell>
          <cell r="DN5" t="str">
            <v>GLP Fukuoka</v>
          </cell>
          <cell r="DO5" t="str">
            <v>GLP Chikushino</v>
          </cell>
          <cell r="DP5" t="str">
            <v>GLP Shonan</v>
          </cell>
          <cell r="DQ5" t="str">
            <v>GLP Koriyama III</v>
          </cell>
          <cell r="DR5" t="str">
            <v>GLP Morioka</v>
          </cell>
          <cell r="DS5" t="str">
            <v>GLP Ogimachi</v>
          </cell>
          <cell r="DT5" t="str">
            <v>GLP Urayasu Two YK</v>
          </cell>
          <cell r="DU5" t="str">
            <v>GLP Wakasu</v>
          </cell>
          <cell r="DV5" t="str">
            <v>GLP Kawasaki</v>
          </cell>
          <cell r="DW5" t="str">
            <v>GLP Osaka II</v>
          </cell>
          <cell r="DX5" t="str">
            <v>GLP Kashiwa</v>
          </cell>
          <cell r="DY5" t="str">
            <v>GLP Ichikawa</v>
          </cell>
          <cell r="DZ5" t="str">
            <v>GLP Sodegaura</v>
          </cell>
          <cell r="EA5" t="str">
            <v>GLP Hamura</v>
          </cell>
          <cell r="EB5" t="str">
            <v>GLP Ebetsu</v>
          </cell>
          <cell r="EC5" t="str">
            <v>GLP Zama</v>
          </cell>
          <cell r="ED5" t="str">
            <v>GLP Higashi Hiroshima</v>
          </cell>
          <cell r="EE5" t="str">
            <v>GLP Funabashi III</v>
          </cell>
          <cell r="EF5" t="str">
            <v>GLP Funabashi IV</v>
          </cell>
          <cell r="EG5" t="str">
            <v>GLP Hatsukaichi</v>
          </cell>
          <cell r="EH5" t="str">
            <v>GLP Kuwana</v>
          </cell>
          <cell r="EI5" t="str">
            <v>GLP Rokko II</v>
          </cell>
          <cell r="EJ5" t="str">
            <v>GLP Misato III</v>
          </cell>
          <cell r="EK5" t="str">
            <v>GLP Soja</v>
          </cell>
          <cell r="EL5" t="str">
            <v>GLP Ichikawashiohama</v>
          </cell>
          <cell r="EM5" t="str">
            <v>GLP Ayase</v>
          </cell>
          <cell r="EN5" t="str">
            <v>GLP Atsugi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</row>
        <row r="6"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  <cell r="Y6">
            <v>25</v>
          </cell>
          <cell r="Z6">
            <v>26</v>
          </cell>
          <cell r="AA6">
            <v>27</v>
          </cell>
          <cell r="AB6">
            <v>28</v>
          </cell>
          <cell r="AC6">
            <v>29</v>
          </cell>
          <cell r="AD6">
            <v>30</v>
          </cell>
          <cell r="AE6">
            <v>31</v>
          </cell>
          <cell r="AF6">
            <v>32</v>
          </cell>
          <cell r="AG6">
            <v>33</v>
          </cell>
          <cell r="AH6">
            <v>34</v>
          </cell>
          <cell r="AI6">
            <v>35</v>
          </cell>
          <cell r="AJ6">
            <v>36</v>
          </cell>
          <cell r="AK6">
            <v>37</v>
          </cell>
          <cell r="AL6">
            <v>38</v>
          </cell>
          <cell r="AM6">
            <v>39</v>
          </cell>
          <cell r="AN6">
            <v>40</v>
          </cell>
          <cell r="AO6">
            <v>41</v>
          </cell>
          <cell r="AP6">
            <v>42</v>
          </cell>
          <cell r="AQ6">
            <v>43</v>
          </cell>
          <cell r="AR6">
            <v>44</v>
          </cell>
          <cell r="AS6">
            <v>45</v>
          </cell>
          <cell r="AT6">
            <v>46</v>
          </cell>
          <cell r="AU6">
            <v>47</v>
          </cell>
          <cell r="AV6">
            <v>48</v>
          </cell>
          <cell r="AW6">
            <v>49</v>
          </cell>
          <cell r="AX6">
            <v>50</v>
          </cell>
          <cell r="AY6">
            <v>51</v>
          </cell>
          <cell r="AZ6">
            <v>52</v>
          </cell>
          <cell r="BA6">
            <v>53</v>
          </cell>
          <cell r="BB6">
            <v>54</v>
          </cell>
          <cell r="BC6">
            <v>55</v>
          </cell>
          <cell r="BD6">
            <v>56</v>
          </cell>
          <cell r="BE6">
            <v>57</v>
          </cell>
          <cell r="BF6">
            <v>58</v>
          </cell>
          <cell r="BG6">
            <v>59</v>
          </cell>
          <cell r="BH6">
            <v>60</v>
          </cell>
          <cell r="BI6">
            <v>61</v>
          </cell>
          <cell r="BJ6">
            <v>62</v>
          </cell>
          <cell r="BK6">
            <v>63</v>
          </cell>
          <cell r="BL6">
            <v>64</v>
          </cell>
          <cell r="BM6">
            <v>65</v>
          </cell>
          <cell r="BN6">
            <v>66</v>
          </cell>
          <cell r="BO6">
            <v>67</v>
          </cell>
          <cell r="BP6">
            <v>68</v>
          </cell>
          <cell r="BQ6">
            <v>69</v>
          </cell>
          <cell r="BR6">
            <v>70</v>
          </cell>
          <cell r="BS6">
            <v>71</v>
          </cell>
          <cell r="BT6">
            <v>72</v>
          </cell>
          <cell r="BU6">
            <v>73</v>
          </cell>
          <cell r="BV6">
            <v>74</v>
          </cell>
          <cell r="BW6">
            <v>75</v>
          </cell>
          <cell r="BX6">
            <v>76</v>
          </cell>
          <cell r="BY6">
            <v>77</v>
          </cell>
          <cell r="BZ6">
            <v>78</v>
          </cell>
          <cell r="CA6">
            <v>79</v>
          </cell>
          <cell r="CB6">
            <v>80</v>
          </cell>
          <cell r="CC6">
            <v>81</v>
          </cell>
          <cell r="CD6">
            <v>82</v>
          </cell>
          <cell r="CE6">
            <v>83</v>
          </cell>
          <cell r="CF6">
            <v>84</v>
          </cell>
          <cell r="CG6">
            <v>85</v>
          </cell>
          <cell r="CH6">
            <v>86</v>
          </cell>
          <cell r="CI6">
            <v>87</v>
          </cell>
          <cell r="CJ6">
            <v>88</v>
          </cell>
          <cell r="CK6">
            <v>89</v>
          </cell>
          <cell r="CL6">
            <v>90</v>
          </cell>
          <cell r="CM6">
            <v>91</v>
          </cell>
          <cell r="CN6">
            <v>92</v>
          </cell>
          <cell r="CO6">
            <v>93</v>
          </cell>
          <cell r="CP6">
            <v>94</v>
          </cell>
          <cell r="CQ6">
            <v>95</v>
          </cell>
          <cell r="CR6">
            <v>96</v>
          </cell>
          <cell r="CS6">
            <v>97</v>
          </cell>
          <cell r="CT6">
            <v>98</v>
          </cell>
          <cell r="CU6">
            <v>99</v>
          </cell>
          <cell r="CV6">
            <v>100</v>
          </cell>
          <cell r="CW6">
            <v>101</v>
          </cell>
          <cell r="CX6">
            <v>102</v>
          </cell>
          <cell r="CY6">
            <v>103</v>
          </cell>
          <cell r="CZ6">
            <v>104</v>
          </cell>
          <cell r="DA6">
            <v>105</v>
          </cell>
          <cell r="DB6">
            <v>106</v>
          </cell>
          <cell r="DC6">
            <v>107</v>
          </cell>
          <cell r="DD6">
            <v>108</v>
          </cell>
          <cell r="DE6">
            <v>109</v>
          </cell>
          <cell r="DF6">
            <v>110</v>
          </cell>
          <cell r="DG6">
            <v>111</v>
          </cell>
          <cell r="DH6">
            <v>112</v>
          </cell>
          <cell r="DI6">
            <v>113</v>
          </cell>
          <cell r="DJ6">
            <v>114</v>
          </cell>
          <cell r="DK6">
            <v>115</v>
          </cell>
          <cell r="DL6">
            <v>116</v>
          </cell>
          <cell r="DM6">
            <v>117</v>
          </cell>
          <cell r="DN6">
            <v>118</v>
          </cell>
          <cell r="DO6">
            <v>119</v>
          </cell>
          <cell r="DP6">
            <v>120</v>
          </cell>
          <cell r="DQ6">
            <v>121</v>
          </cell>
          <cell r="DR6">
            <v>122</v>
          </cell>
          <cell r="DS6">
            <v>123</v>
          </cell>
          <cell r="DT6">
            <v>124</v>
          </cell>
          <cell r="DU6">
            <v>125</v>
          </cell>
          <cell r="DV6">
            <v>126</v>
          </cell>
          <cell r="DW6">
            <v>127</v>
          </cell>
          <cell r="DX6">
            <v>128</v>
          </cell>
          <cell r="DY6">
            <v>129</v>
          </cell>
          <cell r="DZ6">
            <v>130</v>
          </cell>
          <cell r="EA6">
            <v>131</v>
          </cell>
          <cell r="EB6">
            <v>132</v>
          </cell>
          <cell r="EC6">
            <v>133</v>
          </cell>
          <cell r="ED6">
            <v>134</v>
          </cell>
          <cell r="EE6">
            <v>135</v>
          </cell>
          <cell r="EF6">
            <v>136</v>
          </cell>
          <cell r="EG6">
            <v>137</v>
          </cell>
          <cell r="EH6">
            <v>138</v>
          </cell>
          <cell r="EI6">
            <v>139</v>
          </cell>
          <cell r="EJ6">
            <v>140</v>
          </cell>
          <cell r="EK6">
            <v>141</v>
          </cell>
          <cell r="EL6">
            <v>142</v>
          </cell>
          <cell r="EM6">
            <v>143</v>
          </cell>
          <cell r="EN6">
            <v>144</v>
          </cell>
          <cell r="EO6">
            <v>145</v>
          </cell>
          <cell r="EP6">
            <v>146</v>
          </cell>
          <cell r="EQ6">
            <v>147</v>
          </cell>
          <cell r="ER6">
            <v>148</v>
          </cell>
          <cell r="ES6">
            <v>149</v>
          </cell>
          <cell r="ET6">
            <v>150</v>
          </cell>
          <cell r="EU6">
            <v>151</v>
          </cell>
          <cell r="EV6">
            <v>152</v>
          </cell>
          <cell r="EW6">
            <v>153</v>
          </cell>
          <cell r="EX6">
            <v>154</v>
          </cell>
          <cell r="EY6">
            <v>155</v>
          </cell>
          <cell r="EZ6">
            <v>156</v>
          </cell>
          <cell r="FA6">
            <v>157</v>
          </cell>
          <cell r="FB6">
            <v>158</v>
          </cell>
          <cell r="FC6">
            <v>159</v>
          </cell>
          <cell r="FD6">
            <v>160</v>
          </cell>
          <cell r="FE6">
            <v>161</v>
          </cell>
          <cell r="FF6">
            <v>162</v>
          </cell>
          <cell r="FG6">
            <v>163</v>
          </cell>
          <cell r="FH6">
            <v>164</v>
          </cell>
          <cell r="FI6">
            <v>165</v>
          </cell>
          <cell r="FJ6">
            <v>166</v>
          </cell>
          <cell r="FK6">
            <v>167</v>
          </cell>
          <cell r="FL6">
            <v>168</v>
          </cell>
          <cell r="FM6">
            <v>169</v>
          </cell>
          <cell r="FN6">
            <v>170</v>
          </cell>
          <cell r="FO6">
            <v>171</v>
          </cell>
          <cell r="FP6">
            <v>172</v>
          </cell>
          <cell r="FQ6">
            <v>173</v>
          </cell>
          <cell r="FR6">
            <v>174</v>
          </cell>
          <cell r="FS6">
            <v>175</v>
          </cell>
          <cell r="FT6">
            <v>176</v>
          </cell>
          <cell r="FU6">
            <v>177</v>
          </cell>
          <cell r="FV6">
            <v>178</v>
          </cell>
          <cell r="FW6">
            <v>179</v>
          </cell>
          <cell r="FX6">
            <v>180</v>
          </cell>
          <cell r="FY6">
            <v>181</v>
          </cell>
          <cell r="FZ6">
            <v>182</v>
          </cell>
          <cell r="GA6">
            <v>183</v>
          </cell>
          <cell r="GB6">
            <v>184</v>
          </cell>
          <cell r="GC6">
            <v>185</v>
          </cell>
          <cell r="GD6">
            <v>186</v>
          </cell>
          <cell r="GE6">
            <v>187</v>
          </cell>
          <cell r="GF6">
            <v>188</v>
          </cell>
          <cell r="GG6">
            <v>189</v>
          </cell>
          <cell r="GH6">
            <v>190</v>
          </cell>
          <cell r="GI6">
            <v>191</v>
          </cell>
          <cell r="GJ6">
            <v>192</v>
          </cell>
          <cell r="GK6">
            <v>193</v>
          </cell>
          <cell r="GL6">
            <v>194</v>
          </cell>
          <cell r="GM6">
            <v>195</v>
          </cell>
          <cell r="GN6">
            <v>196</v>
          </cell>
          <cell r="GO6">
            <v>197</v>
          </cell>
          <cell r="GP6">
            <v>198</v>
          </cell>
          <cell r="GQ6">
            <v>199</v>
          </cell>
          <cell r="GR6">
            <v>200</v>
          </cell>
          <cell r="GS6">
            <v>201</v>
          </cell>
          <cell r="GT6">
            <v>202</v>
          </cell>
          <cell r="GU6">
            <v>203</v>
          </cell>
        </row>
        <row r="7">
          <cell r="D7">
            <v>3110100</v>
          </cell>
          <cell r="E7" t="str">
            <v>GLP Shinkiba</v>
          </cell>
          <cell r="F7" t="str">
            <v>GLP新木場</v>
          </cell>
          <cell r="G7">
            <v>0</v>
          </cell>
          <cell r="H7">
            <v>1</v>
          </cell>
          <cell r="I7">
            <v>0</v>
          </cell>
          <cell r="J7">
            <v>0</v>
          </cell>
          <cell r="K7" t="str">
            <v/>
          </cell>
          <cell r="L7" t="str">
            <v/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1</v>
          </cell>
          <cell r="S7">
            <v>1</v>
          </cell>
          <cell r="T7">
            <v>0</v>
          </cell>
          <cell r="U7">
            <v>1</v>
          </cell>
          <cell r="V7">
            <v>1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1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</row>
        <row r="8">
          <cell r="D8">
            <v>3110200</v>
          </cell>
          <cell r="E8" t="str">
            <v>GLP Urayasu</v>
          </cell>
          <cell r="F8" t="str">
            <v>GLP浦安</v>
          </cell>
          <cell r="G8">
            <v>0</v>
          </cell>
          <cell r="H8">
            <v>1</v>
          </cell>
          <cell r="I8">
            <v>0</v>
          </cell>
          <cell r="J8">
            <v>0</v>
          </cell>
          <cell r="K8" t="str">
            <v/>
          </cell>
          <cell r="L8" t="str">
            <v/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1</v>
          </cell>
          <cell r="S8">
            <v>1</v>
          </cell>
          <cell r="T8">
            <v>0</v>
          </cell>
          <cell r="U8">
            <v>1</v>
          </cell>
          <cell r="V8">
            <v>1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1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</row>
        <row r="9">
          <cell r="D9">
            <v>3110300</v>
          </cell>
          <cell r="E9" t="str">
            <v>GLP Shinsuna</v>
          </cell>
          <cell r="F9" t="str">
            <v>GLP新砂</v>
          </cell>
          <cell r="G9">
            <v>0</v>
          </cell>
          <cell r="H9">
            <v>1</v>
          </cell>
          <cell r="I9">
            <v>0</v>
          </cell>
          <cell r="J9">
            <v>0</v>
          </cell>
          <cell r="K9" t="str">
            <v/>
          </cell>
          <cell r="L9" t="str">
            <v/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1</v>
          </cell>
          <cell r="S9">
            <v>1</v>
          </cell>
          <cell r="T9">
            <v>0</v>
          </cell>
          <cell r="U9">
            <v>1</v>
          </cell>
          <cell r="V9">
            <v>1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1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</row>
        <row r="10">
          <cell r="D10">
            <v>3110400</v>
          </cell>
          <cell r="E10" t="str">
            <v>GLP Tatsumi</v>
          </cell>
          <cell r="F10" t="str">
            <v>GLP辰巳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1</v>
          </cell>
          <cell r="S10">
            <v>0</v>
          </cell>
          <cell r="T10">
            <v>0</v>
          </cell>
          <cell r="U10">
            <v>1</v>
          </cell>
          <cell r="V10">
            <v>1</v>
          </cell>
          <cell r="W10">
            <v>0</v>
          </cell>
          <cell r="X10">
            <v>1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</row>
        <row r="11">
          <cell r="D11">
            <v>3110500</v>
          </cell>
          <cell r="E11" t="str">
            <v>GLP Narita</v>
          </cell>
          <cell r="F11" t="str">
            <v>GLP成田</v>
          </cell>
          <cell r="G11">
            <v>0</v>
          </cell>
          <cell r="H11">
            <v>1</v>
          </cell>
          <cell r="I11">
            <v>0</v>
          </cell>
          <cell r="J11">
            <v>0</v>
          </cell>
          <cell r="K11" t="str">
            <v/>
          </cell>
          <cell r="L11" t="str">
            <v/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1</v>
          </cell>
          <cell r="S11">
            <v>1</v>
          </cell>
          <cell r="T11">
            <v>0</v>
          </cell>
          <cell r="U11">
            <v>1</v>
          </cell>
          <cell r="V11">
            <v>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</row>
        <row r="12">
          <cell r="D12">
            <v>3110600</v>
          </cell>
          <cell r="E12" t="str">
            <v>GLP Tokyo</v>
          </cell>
          <cell r="F12" t="str">
            <v>GLP東京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</v>
          </cell>
          <cell r="L12">
            <v>1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1</v>
          </cell>
          <cell r="S12">
            <v>0</v>
          </cell>
          <cell r="T12">
            <v>0</v>
          </cell>
          <cell r="U12">
            <v>1</v>
          </cell>
          <cell r="V12">
            <v>1</v>
          </cell>
          <cell r="W12">
            <v>0</v>
          </cell>
          <cell r="X12">
            <v>1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1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</row>
        <row r="13">
          <cell r="D13">
            <v>3110700</v>
          </cell>
          <cell r="E13" t="str">
            <v>GLP Urayasu II</v>
          </cell>
          <cell r="F13" t="str">
            <v>GLP浦安Ⅱ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 t="str">
            <v/>
          </cell>
          <cell r="L13" t="str">
            <v/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1</v>
          </cell>
          <cell r="S13">
            <v>1</v>
          </cell>
          <cell r="T13">
            <v>0</v>
          </cell>
          <cell r="U13">
            <v>1</v>
          </cell>
          <cell r="V13">
            <v>1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1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</row>
        <row r="14">
          <cell r="D14">
            <v>3110800</v>
          </cell>
          <cell r="E14" t="str">
            <v>GLP Tokai</v>
          </cell>
          <cell r="F14" t="str">
            <v>GLP東海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</v>
          </cell>
          <cell r="S14">
            <v>0</v>
          </cell>
          <cell r="T14">
            <v>0</v>
          </cell>
          <cell r="U14">
            <v>1</v>
          </cell>
          <cell r="V14">
            <v>1</v>
          </cell>
          <cell r="W14">
            <v>0</v>
          </cell>
          <cell r="X14">
            <v>1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</row>
        <row r="15">
          <cell r="D15">
            <v>3110900</v>
          </cell>
          <cell r="E15" t="str">
            <v>GLP Fukusaki</v>
          </cell>
          <cell r="F15" t="str">
            <v>GLP福崎</v>
          </cell>
          <cell r="G15">
            <v>0</v>
          </cell>
          <cell r="H15">
            <v>1</v>
          </cell>
          <cell r="I15">
            <v>0</v>
          </cell>
          <cell r="J15">
            <v>0</v>
          </cell>
          <cell r="K15" t="str">
            <v/>
          </cell>
          <cell r="L15" t="str">
            <v/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</v>
          </cell>
          <cell r="S15">
            <v>1</v>
          </cell>
          <cell r="T15">
            <v>0</v>
          </cell>
          <cell r="U15">
            <v>1</v>
          </cell>
          <cell r="V15">
            <v>1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1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</row>
        <row r="16">
          <cell r="D16">
            <v>3111200</v>
          </cell>
          <cell r="E16" t="str">
            <v>GLP Narashino</v>
          </cell>
          <cell r="F16" t="str">
            <v>GLP習志野</v>
          </cell>
          <cell r="G16">
            <v>0</v>
          </cell>
          <cell r="H16">
            <v>1</v>
          </cell>
          <cell r="I16">
            <v>0</v>
          </cell>
          <cell r="J16">
            <v>0</v>
          </cell>
          <cell r="K16" t="str">
            <v/>
          </cell>
          <cell r="L16" t="str">
            <v/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1</v>
          </cell>
          <cell r="S16">
            <v>1</v>
          </cell>
          <cell r="T16">
            <v>0</v>
          </cell>
          <cell r="U16">
            <v>1</v>
          </cell>
          <cell r="V16">
            <v>1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1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</row>
        <row r="17">
          <cell r="D17">
            <v>3111300</v>
          </cell>
          <cell r="E17" t="str">
            <v>GLP Hachioji</v>
          </cell>
          <cell r="F17" t="str">
            <v>GLP八王子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 t="str">
            <v/>
          </cell>
          <cell r="L17" t="str">
            <v/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1</v>
          </cell>
          <cell r="S17">
            <v>0</v>
          </cell>
          <cell r="T17">
            <v>0</v>
          </cell>
          <cell r="U17">
            <v>1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1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</row>
        <row r="18">
          <cell r="D18">
            <v>3111400</v>
          </cell>
          <cell r="E18" t="str">
            <v>GLP Kazo</v>
          </cell>
          <cell r="F18" t="str">
            <v>GLP加須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1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</v>
          </cell>
          <cell r="S18">
            <v>0</v>
          </cell>
          <cell r="T18">
            <v>0</v>
          </cell>
          <cell r="U18">
            <v>1</v>
          </cell>
          <cell r="V18">
            <v>1</v>
          </cell>
          <cell r="W18">
            <v>0</v>
          </cell>
          <cell r="X18">
            <v>1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1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</row>
        <row r="19">
          <cell r="D19">
            <v>3111500</v>
          </cell>
          <cell r="E19" t="str">
            <v>GLP Funabashi</v>
          </cell>
          <cell r="F19" t="str">
            <v>GLP船橋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</v>
          </cell>
          <cell r="L19">
            <v>1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1</v>
          </cell>
          <cell r="S19">
            <v>0</v>
          </cell>
          <cell r="T19">
            <v>0</v>
          </cell>
          <cell r="U19">
            <v>1</v>
          </cell>
          <cell r="V19">
            <v>1</v>
          </cell>
          <cell r="W19">
            <v>0</v>
          </cell>
          <cell r="X19">
            <v>1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1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</row>
        <row r="20">
          <cell r="D20">
            <v>3111600</v>
          </cell>
          <cell r="E20" t="str">
            <v>GLP Osaka</v>
          </cell>
          <cell r="F20" t="str">
            <v>GLP大阪</v>
          </cell>
          <cell r="G20">
            <v>0</v>
          </cell>
          <cell r="H20">
            <v>1</v>
          </cell>
          <cell r="I20">
            <v>0</v>
          </cell>
          <cell r="J20">
            <v>0</v>
          </cell>
          <cell r="K20" t="str">
            <v/>
          </cell>
          <cell r="L20" t="str">
            <v/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</v>
          </cell>
          <cell r="S20">
            <v>1</v>
          </cell>
          <cell r="T20">
            <v>0</v>
          </cell>
          <cell r="U20">
            <v>1</v>
          </cell>
          <cell r="V20">
            <v>1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1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</row>
        <row r="21">
          <cell r="D21">
            <v>3111700</v>
          </cell>
          <cell r="E21" t="str">
            <v>GLP Yokohama</v>
          </cell>
          <cell r="F21" t="str">
            <v>GLP横浜</v>
          </cell>
          <cell r="G21">
            <v>0</v>
          </cell>
          <cell r="H21">
            <v>1</v>
          </cell>
          <cell r="I21">
            <v>0</v>
          </cell>
          <cell r="J21">
            <v>0</v>
          </cell>
          <cell r="K21" t="str">
            <v/>
          </cell>
          <cell r="L21" t="str">
            <v/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</v>
          </cell>
          <cell r="S21">
            <v>1</v>
          </cell>
          <cell r="T21">
            <v>0</v>
          </cell>
          <cell r="U21">
            <v>1</v>
          </cell>
          <cell r="V21">
            <v>1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1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</row>
        <row r="22">
          <cell r="D22">
            <v>3111800</v>
          </cell>
          <cell r="E22" t="str">
            <v>GLP Kasukabe</v>
          </cell>
          <cell r="F22" t="str">
            <v>GLP春日部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</v>
          </cell>
          <cell r="L22">
            <v>1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</v>
          </cell>
          <cell r="S22">
            <v>0</v>
          </cell>
          <cell r="T22">
            <v>0</v>
          </cell>
          <cell r="U22">
            <v>1</v>
          </cell>
          <cell r="V22">
            <v>1</v>
          </cell>
          <cell r="W22">
            <v>0</v>
          </cell>
          <cell r="X22">
            <v>1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1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</row>
        <row r="23">
          <cell r="D23">
            <v>3210100</v>
          </cell>
          <cell r="E23" t="str">
            <v>GLP Narashino II</v>
          </cell>
          <cell r="F23" t="str">
            <v>GLP習志野Ⅱ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1</v>
          </cell>
          <cell r="L23">
            <v>1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</v>
          </cell>
          <cell r="S23">
            <v>0</v>
          </cell>
          <cell r="T23">
            <v>1</v>
          </cell>
          <cell r="U23">
            <v>1</v>
          </cell>
          <cell r="V23">
            <v>1</v>
          </cell>
          <cell r="W23">
            <v>0</v>
          </cell>
          <cell r="X23">
            <v>1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1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</row>
        <row r="24">
          <cell r="D24">
            <v>3210200</v>
          </cell>
          <cell r="E24" t="str">
            <v>GLP Sugito</v>
          </cell>
          <cell r="F24" t="str">
            <v>GLP杉戸</v>
          </cell>
          <cell r="G24">
            <v>0</v>
          </cell>
          <cell r="H24">
            <v>1</v>
          </cell>
          <cell r="I24">
            <v>0</v>
          </cell>
          <cell r="J24">
            <v>0</v>
          </cell>
          <cell r="K24" t="str">
            <v/>
          </cell>
          <cell r="L24" t="str">
            <v/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</row>
        <row r="25">
          <cell r="D25">
            <v>3210300</v>
          </cell>
          <cell r="E25" t="str">
            <v>GLP Hirakata</v>
          </cell>
          <cell r="F25" t="str">
            <v>GLP枚方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</v>
          </cell>
          <cell r="S25">
            <v>0</v>
          </cell>
          <cell r="T25">
            <v>1</v>
          </cell>
          <cell r="U25">
            <v>1</v>
          </cell>
          <cell r="V25">
            <v>1</v>
          </cell>
          <cell r="W25">
            <v>0</v>
          </cell>
          <cell r="X25">
            <v>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</row>
        <row r="26">
          <cell r="D26">
            <v>3210400</v>
          </cell>
          <cell r="E26" t="str">
            <v>GLP Hirakata II</v>
          </cell>
          <cell r="F26" t="str">
            <v>GLP枚方Ⅱ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1</v>
          </cell>
          <cell r="S26">
            <v>0</v>
          </cell>
          <cell r="T26">
            <v>1</v>
          </cell>
          <cell r="U26">
            <v>1</v>
          </cell>
          <cell r="V26">
            <v>1</v>
          </cell>
          <cell r="W26">
            <v>0</v>
          </cell>
          <cell r="X26">
            <v>1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1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</row>
        <row r="27">
          <cell r="D27">
            <v>3210500</v>
          </cell>
          <cell r="E27" t="str">
            <v>GLP Seishin</v>
          </cell>
          <cell r="F27" t="str">
            <v>GLP西神</v>
          </cell>
          <cell r="G27">
            <v>0</v>
          </cell>
          <cell r="H27">
            <v>1</v>
          </cell>
          <cell r="I27">
            <v>0</v>
          </cell>
          <cell r="J27">
            <v>0</v>
          </cell>
          <cell r="K27" t="str">
            <v/>
          </cell>
          <cell r="L27" t="str">
            <v/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</row>
        <row r="28">
          <cell r="D28">
            <v>3210600</v>
          </cell>
          <cell r="E28" t="str">
            <v>GLP Okegawa</v>
          </cell>
          <cell r="F28" t="str">
            <v>GLP桶川</v>
          </cell>
          <cell r="G28">
            <v>0</v>
          </cell>
          <cell r="H28">
            <v>1</v>
          </cell>
          <cell r="I28">
            <v>0</v>
          </cell>
          <cell r="J28">
            <v>0</v>
          </cell>
          <cell r="K28" t="str">
            <v/>
          </cell>
          <cell r="L28" t="str">
            <v/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1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</row>
        <row r="29">
          <cell r="D29">
            <v>3210700</v>
          </cell>
          <cell r="E29" t="str">
            <v>GLP Amagasaki II</v>
          </cell>
          <cell r="F29" t="str">
            <v>GLP尼崎Ⅱ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1</v>
          </cell>
          <cell r="L29">
            <v>1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1</v>
          </cell>
          <cell r="S29">
            <v>0</v>
          </cell>
          <cell r="T29">
            <v>1</v>
          </cell>
          <cell r="U29">
            <v>1</v>
          </cell>
          <cell r="V29">
            <v>1</v>
          </cell>
          <cell r="W29">
            <v>0</v>
          </cell>
          <cell r="X29">
            <v>1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1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</row>
        <row r="30">
          <cell r="D30">
            <v>3210800</v>
          </cell>
          <cell r="E30" t="str">
            <v>GLP Fukaehama</v>
          </cell>
          <cell r="F30" t="str">
            <v>GLP深江浜</v>
          </cell>
          <cell r="G30">
            <v>0</v>
          </cell>
          <cell r="H30">
            <v>1</v>
          </cell>
          <cell r="I30">
            <v>0</v>
          </cell>
          <cell r="J30">
            <v>0</v>
          </cell>
          <cell r="K30" t="str">
            <v/>
          </cell>
          <cell r="L30" t="str">
            <v/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1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</row>
        <row r="31">
          <cell r="D31">
            <v>3210901</v>
          </cell>
          <cell r="E31" t="str">
            <v>GLP Higashi Ogishima</v>
          </cell>
          <cell r="F31" t="str">
            <v>GLP東扇島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1</v>
          </cell>
          <cell r="L31">
            <v>1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1</v>
          </cell>
          <cell r="S31">
            <v>0</v>
          </cell>
          <cell r="T31">
            <v>1</v>
          </cell>
          <cell r="U31">
            <v>1</v>
          </cell>
          <cell r="V31">
            <v>1</v>
          </cell>
          <cell r="W31">
            <v>0</v>
          </cell>
          <cell r="X31">
            <v>1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1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</row>
        <row r="32">
          <cell r="D32">
            <v>3210902</v>
          </cell>
          <cell r="E32" t="str">
            <v>GLP Fukaya</v>
          </cell>
          <cell r="F32" t="str">
            <v>GLP深谷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1</v>
          </cell>
          <cell r="L32">
            <v>1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1</v>
          </cell>
          <cell r="S32">
            <v>0</v>
          </cell>
          <cell r="T32">
            <v>1</v>
          </cell>
          <cell r="U32">
            <v>1</v>
          </cell>
          <cell r="V32">
            <v>1</v>
          </cell>
          <cell r="W32">
            <v>0</v>
          </cell>
          <cell r="X32">
            <v>1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1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</row>
        <row r="33">
          <cell r="D33">
            <v>3210903</v>
          </cell>
          <cell r="E33" t="str">
            <v>GLP Fujimae</v>
          </cell>
          <cell r="F33" t="str">
            <v>GLP藤前</v>
          </cell>
          <cell r="G33">
            <v>0</v>
          </cell>
          <cell r="H33">
            <v>1</v>
          </cell>
          <cell r="I33">
            <v>1</v>
          </cell>
          <cell r="J33">
            <v>0</v>
          </cell>
          <cell r="K33" t="str">
            <v/>
          </cell>
          <cell r="L33" t="str">
            <v/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1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</row>
        <row r="34">
          <cell r="D34">
            <v>3210905</v>
          </cell>
          <cell r="E34" t="str">
            <v>GLP Rokko</v>
          </cell>
          <cell r="F34" t="str">
            <v>GLP六甲</v>
          </cell>
          <cell r="G34">
            <v>0</v>
          </cell>
          <cell r="H34">
            <v>0</v>
          </cell>
          <cell r="I34">
            <v>1</v>
          </cell>
          <cell r="J34">
            <v>0</v>
          </cell>
          <cell r="K34">
            <v>1</v>
          </cell>
          <cell r="L34">
            <v>1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1</v>
          </cell>
          <cell r="S34">
            <v>0</v>
          </cell>
          <cell r="T34">
            <v>1</v>
          </cell>
          <cell r="U34">
            <v>1</v>
          </cell>
          <cell r="V34">
            <v>1</v>
          </cell>
          <cell r="W34">
            <v>0</v>
          </cell>
          <cell r="X34">
            <v>1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1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</row>
        <row r="35">
          <cell r="D35">
            <v>3210906</v>
          </cell>
          <cell r="E35" t="str">
            <v>GLP Nishinomiya</v>
          </cell>
          <cell r="F35" t="str">
            <v>GLP西宮</v>
          </cell>
          <cell r="G35">
            <v>0</v>
          </cell>
          <cell r="H35">
            <v>1</v>
          </cell>
          <cell r="I35">
            <v>1</v>
          </cell>
          <cell r="J35">
            <v>0</v>
          </cell>
          <cell r="K35" t="str">
            <v/>
          </cell>
          <cell r="L35" t="str">
            <v/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1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</row>
        <row r="36">
          <cell r="D36">
            <v>3210908</v>
          </cell>
          <cell r="E36" t="str">
            <v>GLP Tosu III</v>
          </cell>
          <cell r="F36" t="str">
            <v>GLP鳥栖Ⅲ</v>
          </cell>
          <cell r="G36">
            <v>0</v>
          </cell>
          <cell r="H36">
            <v>0</v>
          </cell>
          <cell r="I36">
            <v>1</v>
          </cell>
          <cell r="J36">
            <v>0</v>
          </cell>
          <cell r="K36">
            <v>1</v>
          </cell>
          <cell r="L36">
            <v>1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</v>
          </cell>
          <cell r="S36">
            <v>0</v>
          </cell>
          <cell r="T36">
            <v>1</v>
          </cell>
          <cell r="U36">
            <v>1</v>
          </cell>
          <cell r="V36">
            <v>1</v>
          </cell>
          <cell r="W36">
            <v>0</v>
          </cell>
          <cell r="X36">
            <v>1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1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</row>
        <row r="37">
          <cell r="D37">
            <v>3211200</v>
          </cell>
          <cell r="E37" t="str">
            <v>(Dormant 1)</v>
          </cell>
          <cell r="F37">
            <v>0</v>
          </cell>
          <cell r="G37">
            <v>0</v>
          </cell>
          <cell r="H37">
            <v>1</v>
          </cell>
          <cell r="I37">
            <v>0</v>
          </cell>
          <cell r="J37">
            <v>0</v>
          </cell>
          <cell r="K37" t="str">
            <v/>
          </cell>
          <cell r="L37" t="str">
            <v/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</v>
          </cell>
          <cell r="S37">
            <v>0</v>
          </cell>
          <cell r="T37">
            <v>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1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</row>
        <row r="38">
          <cell r="D38">
            <v>3211300</v>
          </cell>
          <cell r="E38" t="str">
            <v>GLP Funabashi II</v>
          </cell>
          <cell r="F38" t="str">
            <v>GLP船橋Ⅱ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1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</row>
        <row r="39">
          <cell r="D39">
            <v>3211400</v>
          </cell>
          <cell r="E39" t="str">
            <v>GLP Sakai</v>
          </cell>
          <cell r="F39" t="str">
            <v>GLP堺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 t="str">
            <v/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1</v>
          </cell>
          <cell r="S39">
            <v>0</v>
          </cell>
          <cell r="T39">
            <v>1</v>
          </cell>
          <cell r="U39">
            <v>1</v>
          </cell>
          <cell r="V39">
            <v>1</v>
          </cell>
          <cell r="W39">
            <v>0</v>
          </cell>
          <cell r="X39">
            <v>1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</row>
        <row r="40">
          <cell r="D40">
            <v>3211500</v>
          </cell>
          <cell r="E40" t="str">
            <v>GLP Urayasu III</v>
          </cell>
          <cell r="F40" t="str">
            <v>GLP浦安Ⅲ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 t="str">
            <v/>
          </cell>
          <cell r="L40" t="str">
            <v/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1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</row>
        <row r="41">
          <cell r="D41">
            <v>3211600</v>
          </cell>
          <cell r="E41" t="str">
            <v>GLP Misato</v>
          </cell>
          <cell r="F41" t="str">
            <v>GLP三郷</v>
          </cell>
          <cell r="G41">
            <v>0</v>
          </cell>
          <cell r="H41">
            <v>1</v>
          </cell>
          <cell r="I41">
            <v>0</v>
          </cell>
          <cell r="J41">
            <v>0</v>
          </cell>
          <cell r="K41" t="str">
            <v/>
          </cell>
          <cell r="L41" t="str">
            <v/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1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</row>
        <row r="42">
          <cell r="D42">
            <v>3211700</v>
          </cell>
          <cell r="E42" t="str">
            <v>GLP Tomiya</v>
          </cell>
          <cell r="F42" t="str">
            <v>GLP富谷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1</v>
          </cell>
          <cell r="L42">
            <v>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</v>
          </cell>
          <cell r="S42">
            <v>0</v>
          </cell>
          <cell r="T42">
            <v>1</v>
          </cell>
          <cell r="U42">
            <v>1</v>
          </cell>
          <cell r="V42">
            <v>1</v>
          </cell>
          <cell r="W42">
            <v>0</v>
          </cell>
          <cell r="X42">
            <v>1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1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</row>
        <row r="43">
          <cell r="D43">
            <v>3211800</v>
          </cell>
          <cell r="E43" t="str">
            <v>GLP Hayashima</v>
          </cell>
          <cell r="F43" t="str">
            <v>GLP早島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1</v>
          </cell>
          <cell r="L43">
            <v>1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1</v>
          </cell>
          <cell r="S43">
            <v>0</v>
          </cell>
          <cell r="T43">
            <v>1</v>
          </cell>
          <cell r="U43">
            <v>1</v>
          </cell>
          <cell r="V43">
            <v>1</v>
          </cell>
          <cell r="W43">
            <v>0</v>
          </cell>
          <cell r="X43">
            <v>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1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</row>
        <row r="44">
          <cell r="D44">
            <v>3211900</v>
          </cell>
          <cell r="E44" t="str">
            <v>GLP Narita II</v>
          </cell>
          <cell r="F44" t="str">
            <v>GLP成田Ⅱ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1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</row>
        <row r="45">
          <cell r="D45">
            <v>3212000</v>
          </cell>
          <cell r="E45" t="str">
            <v>GLP Maishima I</v>
          </cell>
          <cell r="F45" t="str">
            <v>GLP舞洲Ⅰ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 t="str">
            <v/>
          </cell>
          <cell r="L45" t="str">
            <v/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1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</row>
        <row r="46">
          <cell r="D46">
            <v>3212100</v>
          </cell>
          <cell r="E46" t="str">
            <v>GLP Koshigaya II</v>
          </cell>
          <cell r="F46" t="str">
            <v>GLP越谷Ⅱ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</v>
          </cell>
          <cell r="L46">
            <v>1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</v>
          </cell>
          <cell r="S46">
            <v>0</v>
          </cell>
          <cell r="T46">
            <v>1</v>
          </cell>
          <cell r="U46">
            <v>1</v>
          </cell>
          <cell r="V46">
            <v>1</v>
          </cell>
          <cell r="W46">
            <v>0</v>
          </cell>
          <cell r="X46">
            <v>1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1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</row>
        <row r="47">
          <cell r="D47">
            <v>3212200</v>
          </cell>
          <cell r="E47" t="str">
            <v>GLP Maishima II</v>
          </cell>
          <cell r="F47" t="str">
            <v>GLP舞洲Ⅱ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1</v>
          </cell>
          <cell r="S47">
            <v>0</v>
          </cell>
          <cell r="T47">
            <v>1</v>
          </cell>
          <cell r="U47">
            <v>1</v>
          </cell>
          <cell r="V47">
            <v>1</v>
          </cell>
          <cell r="W47">
            <v>0</v>
          </cell>
          <cell r="X47">
            <v>1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1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</row>
        <row r="48">
          <cell r="D48">
            <v>3212300</v>
          </cell>
          <cell r="E48" t="str">
            <v>GLP Tokyo II</v>
          </cell>
          <cell r="F48" t="str">
            <v>GLP東京Ⅱ</v>
          </cell>
          <cell r="G48">
            <v>0</v>
          </cell>
          <cell r="H48">
            <v>1</v>
          </cell>
          <cell r="I48">
            <v>0</v>
          </cell>
          <cell r="J48">
            <v>0</v>
          </cell>
          <cell r="K48" t="str">
            <v/>
          </cell>
          <cell r="L48" t="str">
            <v/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</row>
        <row r="49">
          <cell r="D49">
            <v>3212400</v>
          </cell>
          <cell r="E49" t="str">
            <v>GLP Sendai</v>
          </cell>
          <cell r="F49" t="str">
            <v>GLP仙台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 t="str">
            <v/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1</v>
          </cell>
          <cell r="S49">
            <v>0</v>
          </cell>
          <cell r="T49">
            <v>1</v>
          </cell>
          <cell r="U49">
            <v>1</v>
          </cell>
          <cell r="V49">
            <v>1</v>
          </cell>
          <cell r="W49">
            <v>0</v>
          </cell>
          <cell r="X49">
            <v>1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1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</row>
        <row r="50">
          <cell r="D50">
            <v>3212500</v>
          </cell>
          <cell r="E50" t="str">
            <v>GLP Hayashima II</v>
          </cell>
          <cell r="F50" t="str">
            <v>GLP早島Ⅱ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</v>
          </cell>
          <cell r="S50">
            <v>0</v>
          </cell>
          <cell r="T50">
            <v>1</v>
          </cell>
          <cell r="U50">
            <v>1</v>
          </cell>
          <cell r="V50">
            <v>1</v>
          </cell>
          <cell r="W50">
            <v>0</v>
          </cell>
          <cell r="X50">
            <v>1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1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</row>
        <row r="51">
          <cell r="D51">
            <v>3212600</v>
          </cell>
          <cell r="E51" t="str">
            <v>GLP Tomisato</v>
          </cell>
          <cell r="F51" t="str">
            <v>GLP富里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1</v>
          </cell>
          <cell r="L51">
            <v>1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</v>
          </cell>
          <cell r="S51">
            <v>0</v>
          </cell>
          <cell r="T51">
            <v>1</v>
          </cell>
          <cell r="U51">
            <v>1</v>
          </cell>
          <cell r="V51">
            <v>1</v>
          </cell>
          <cell r="W51">
            <v>0</v>
          </cell>
          <cell r="X51">
            <v>1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1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</row>
        <row r="52">
          <cell r="D52">
            <v>3212700</v>
          </cell>
          <cell r="E52" t="str">
            <v xml:space="preserve">GLP Amagasaki </v>
          </cell>
          <cell r="F52" t="str">
            <v>GLP尼崎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1</v>
          </cell>
          <cell r="S52">
            <v>0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1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1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</row>
        <row r="53">
          <cell r="D53">
            <v>3212800</v>
          </cell>
          <cell r="E53" t="str">
            <v>GLP Sugito II</v>
          </cell>
          <cell r="F53" t="str">
            <v>GLP杉戸Ⅱ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</v>
          </cell>
          <cell r="L53">
            <v>1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1</v>
          </cell>
          <cell r="S53">
            <v>0</v>
          </cell>
          <cell r="T53">
            <v>1</v>
          </cell>
          <cell r="U53">
            <v>1</v>
          </cell>
          <cell r="V53">
            <v>1</v>
          </cell>
          <cell r="W53">
            <v>0</v>
          </cell>
          <cell r="X53">
            <v>1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1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</row>
        <row r="54">
          <cell r="D54">
            <v>3212900</v>
          </cell>
          <cell r="E54" t="str">
            <v>GLP Tosu I</v>
          </cell>
          <cell r="F54" t="str">
            <v>GLP鳥栖Ⅰ</v>
          </cell>
          <cell r="G54">
            <v>0</v>
          </cell>
          <cell r="H54">
            <v>1</v>
          </cell>
          <cell r="I54">
            <v>0</v>
          </cell>
          <cell r="J54">
            <v>0</v>
          </cell>
          <cell r="K54" t="str">
            <v/>
          </cell>
          <cell r="L54" t="str">
            <v/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1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</row>
        <row r="55">
          <cell r="D55">
            <v>3213000</v>
          </cell>
          <cell r="E55" t="str">
            <v>GLP Tsumori</v>
          </cell>
          <cell r="F55" t="str">
            <v>GLP津守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1</v>
          </cell>
          <cell r="S55">
            <v>0</v>
          </cell>
          <cell r="T55">
            <v>1</v>
          </cell>
          <cell r="U55">
            <v>1</v>
          </cell>
          <cell r="V55">
            <v>1</v>
          </cell>
          <cell r="W55">
            <v>0</v>
          </cell>
          <cell r="X55">
            <v>1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1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</row>
        <row r="56">
          <cell r="D56">
            <v>3213100</v>
          </cell>
          <cell r="E56" t="str">
            <v>(Dormant 2)</v>
          </cell>
          <cell r="F56">
            <v>0</v>
          </cell>
          <cell r="G56">
            <v>0</v>
          </cell>
          <cell r="H56">
            <v>1</v>
          </cell>
          <cell r="I56">
            <v>0</v>
          </cell>
          <cell r="J56">
            <v>0</v>
          </cell>
          <cell r="K56" t="str">
            <v/>
          </cell>
          <cell r="L56" t="str">
            <v/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1</v>
          </cell>
          <cell r="S56">
            <v>0</v>
          </cell>
          <cell r="T56">
            <v>1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1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</row>
        <row r="57">
          <cell r="D57">
            <v>3213200</v>
          </cell>
          <cell r="E57" t="str">
            <v>(Dormant 3)</v>
          </cell>
          <cell r="F57">
            <v>0</v>
          </cell>
          <cell r="G57">
            <v>0</v>
          </cell>
          <cell r="H57">
            <v>1</v>
          </cell>
          <cell r="I57">
            <v>0</v>
          </cell>
          <cell r="J57">
            <v>0</v>
          </cell>
          <cell r="K57" t="str">
            <v/>
          </cell>
          <cell r="L57" t="str">
            <v/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</v>
          </cell>
          <cell r="S57">
            <v>0</v>
          </cell>
          <cell r="T57">
            <v>1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1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</row>
        <row r="58">
          <cell r="D58">
            <v>3213300</v>
          </cell>
          <cell r="E58" t="str">
            <v>(Dormant 4)</v>
          </cell>
          <cell r="F58">
            <v>0</v>
          </cell>
          <cell r="G58">
            <v>0</v>
          </cell>
          <cell r="H58">
            <v>1</v>
          </cell>
          <cell r="I58">
            <v>0</v>
          </cell>
          <cell r="J58">
            <v>0</v>
          </cell>
          <cell r="K58" t="str">
            <v/>
          </cell>
          <cell r="L58" t="str">
            <v/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1</v>
          </cell>
          <cell r="S58">
            <v>0</v>
          </cell>
          <cell r="T58">
            <v>1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1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</row>
        <row r="59">
          <cell r="D59">
            <v>3213400</v>
          </cell>
          <cell r="E59" t="str">
            <v>(Dormant 5)</v>
          </cell>
          <cell r="F59">
            <v>0</v>
          </cell>
          <cell r="G59">
            <v>0</v>
          </cell>
          <cell r="H59">
            <v>1</v>
          </cell>
          <cell r="I59">
            <v>0</v>
          </cell>
          <cell r="J59">
            <v>0</v>
          </cell>
          <cell r="K59" t="str">
            <v/>
          </cell>
          <cell r="L59" t="str">
            <v/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1</v>
          </cell>
          <cell r="S59">
            <v>0</v>
          </cell>
          <cell r="T59">
            <v>1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1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</row>
        <row r="60">
          <cell r="D60">
            <v>3213500</v>
          </cell>
          <cell r="E60" t="str">
            <v>GLP Akishima</v>
          </cell>
          <cell r="F60" t="str">
            <v>GLP昭島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</v>
          </cell>
          <cell r="L60">
            <v>1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1</v>
          </cell>
          <cell r="S60">
            <v>0</v>
          </cell>
          <cell r="T60">
            <v>1</v>
          </cell>
          <cell r="U60">
            <v>1</v>
          </cell>
          <cell r="V60">
            <v>1</v>
          </cell>
          <cell r="W60">
            <v>0</v>
          </cell>
          <cell r="X60">
            <v>1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1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</row>
        <row r="61">
          <cell r="D61">
            <v>3213600</v>
          </cell>
          <cell r="E61" t="str">
            <v>GLP Iwatsuki</v>
          </cell>
          <cell r="F61" t="str">
            <v>GLP岩槻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1</v>
          </cell>
          <cell r="L61">
            <v>1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1</v>
          </cell>
          <cell r="S61">
            <v>0</v>
          </cell>
          <cell r="T61">
            <v>1</v>
          </cell>
          <cell r="U61">
            <v>1</v>
          </cell>
          <cell r="V61">
            <v>1</v>
          </cell>
          <cell r="W61">
            <v>0</v>
          </cell>
          <cell r="X61">
            <v>1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1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  <cell r="GF61">
            <v>0</v>
          </cell>
          <cell r="GG61">
            <v>0</v>
          </cell>
          <cell r="GH61">
            <v>0</v>
          </cell>
          <cell r="GI61">
            <v>0</v>
          </cell>
          <cell r="GJ61">
            <v>0</v>
          </cell>
          <cell r="GK61">
            <v>0</v>
          </cell>
          <cell r="GL61">
            <v>0</v>
          </cell>
          <cell r="GM61">
            <v>0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</row>
        <row r="62">
          <cell r="D62">
            <v>3213700</v>
          </cell>
          <cell r="E62" t="str">
            <v>GLP Komaki</v>
          </cell>
          <cell r="F62" t="str">
            <v>GLP小牧</v>
          </cell>
          <cell r="G62">
            <v>0</v>
          </cell>
          <cell r="H62">
            <v>1</v>
          </cell>
          <cell r="I62">
            <v>0</v>
          </cell>
          <cell r="J62">
            <v>0</v>
          </cell>
          <cell r="K62" t="str">
            <v/>
          </cell>
          <cell r="L62" t="str">
            <v/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1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>
            <v>0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0</v>
          </cell>
          <cell r="GL62">
            <v>0</v>
          </cell>
          <cell r="GM62">
            <v>0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</row>
        <row r="63">
          <cell r="D63">
            <v>3213800</v>
          </cell>
          <cell r="E63" t="str">
            <v>GLP Koriyama I</v>
          </cell>
          <cell r="F63" t="str">
            <v>GLP郡山Ⅰ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1</v>
          </cell>
          <cell r="L63">
            <v>1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1</v>
          </cell>
          <cell r="S63">
            <v>0</v>
          </cell>
          <cell r="T63">
            <v>1</v>
          </cell>
          <cell r="U63">
            <v>1</v>
          </cell>
          <cell r="V63">
            <v>1</v>
          </cell>
          <cell r="W63">
            <v>0</v>
          </cell>
          <cell r="X63">
            <v>1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1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I63">
            <v>0</v>
          </cell>
          <cell r="GJ63">
            <v>0</v>
          </cell>
          <cell r="GK63">
            <v>0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</row>
        <row r="64">
          <cell r="D64">
            <v>3213900</v>
          </cell>
          <cell r="E64" t="str">
            <v>GLP Kiyama</v>
          </cell>
          <cell r="F64" t="str">
            <v>GLP基山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</v>
          </cell>
          <cell r="L64">
            <v>1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1</v>
          </cell>
          <cell r="S64">
            <v>0</v>
          </cell>
          <cell r="T64">
            <v>1</v>
          </cell>
          <cell r="U64">
            <v>1</v>
          </cell>
          <cell r="V64">
            <v>1</v>
          </cell>
          <cell r="W64">
            <v>0</v>
          </cell>
          <cell r="X64">
            <v>1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1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</row>
        <row r="65">
          <cell r="D65">
            <v>3214000</v>
          </cell>
          <cell r="E65" t="str">
            <v>GLP Misato II</v>
          </cell>
          <cell r="F65" t="str">
            <v>GLP三郷Ⅱ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1</v>
          </cell>
          <cell r="S65">
            <v>0</v>
          </cell>
          <cell r="T65">
            <v>1</v>
          </cell>
          <cell r="U65">
            <v>1</v>
          </cell>
          <cell r="V65">
            <v>1</v>
          </cell>
          <cell r="W65">
            <v>0</v>
          </cell>
          <cell r="X65">
            <v>1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1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</row>
        <row r="66">
          <cell r="D66">
            <v>3310101</v>
          </cell>
          <cell r="E66" t="str">
            <v>GLP Sapporo</v>
          </cell>
          <cell r="F66" t="str">
            <v>GLP札幌</v>
          </cell>
          <cell r="G66">
            <v>0</v>
          </cell>
          <cell r="H66">
            <v>1</v>
          </cell>
          <cell r="I66">
            <v>0</v>
          </cell>
          <cell r="J66">
            <v>1</v>
          </cell>
          <cell r="K66" t="str">
            <v/>
          </cell>
          <cell r="L66" t="str">
            <v/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1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  <cell r="GI66">
            <v>0</v>
          </cell>
          <cell r="GJ66">
            <v>0</v>
          </cell>
          <cell r="GK66">
            <v>0</v>
          </cell>
          <cell r="GL66">
            <v>0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</row>
        <row r="67">
          <cell r="D67">
            <v>3310102</v>
          </cell>
          <cell r="E67" t="str">
            <v>GLP Tomiya IV</v>
          </cell>
          <cell r="F67" t="str">
            <v>GLP富谷Ⅳ</v>
          </cell>
          <cell r="G67">
            <v>0</v>
          </cell>
          <cell r="H67">
            <v>1</v>
          </cell>
          <cell r="I67">
            <v>0</v>
          </cell>
          <cell r="J67">
            <v>1</v>
          </cell>
          <cell r="K67" t="str">
            <v/>
          </cell>
          <cell r="L67" t="str">
            <v/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1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</row>
        <row r="68">
          <cell r="D68">
            <v>3310103</v>
          </cell>
          <cell r="E68" t="str">
            <v>GLP Soka</v>
          </cell>
          <cell r="F68" t="str">
            <v>GLP草加</v>
          </cell>
          <cell r="G68">
            <v>0</v>
          </cell>
          <cell r="H68">
            <v>1</v>
          </cell>
          <cell r="I68">
            <v>0</v>
          </cell>
          <cell r="J68">
            <v>1</v>
          </cell>
          <cell r="K68" t="str">
            <v/>
          </cell>
          <cell r="L68" t="str">
            <v/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1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</row>
        <row r="69">
          <cell r="D69">
            <v>3310104</v>
          </cell>
          <cell r="E69" t="str">
            <v>GLP Urayasu IV</v>
          </cell>
          <cell r="F69" t="str">
            <v>GLP浦安Ⅳ</v>
          </cell>
          <cell r="G69">
            <v>0</v>
          </cell>
          <cell r="H69">
            <v>1</v>
          </cell>
          <cell r="I69">
            <v>0</v>
          </cell>
          <cell r="J69">
            <v>1</v>
          </cell>
          <cell r="K69" t="str">
            <v/>
          </cell>
          <cell r="L69" t="str">
            <v/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1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</row>
        <row r="70">
          <cell r="D70">
            <v>3310105</v>
          </cell>
          <cell r="E70" t="str">
            <v>GLP Shiga</v>
          </cell>
          <cell r="F70" t="str">
            <v>GLP滋賀</v>
          </cell>
          <cell r="G70">
            <v>0</v>
          </cell>
          <cell r="H70">
            <v>1</v>
          </cell>
          <cell r="I70">
            <v>0</v>
          </cell>
          <cell r="J70">
            <v>1</v>
          </cell>
          <cell r="K70" t="str">
            <v/>
          </cell>
          <cell r="L70" t="str">
            <v/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1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  <cell r="GI70">
            <v>0</v>
          </cell>
          <cell r="GJ70">
            <v>0</v>
          </cell>
          <cell r="GK70">
            <v>0</v>
          </cell>
          <cell r="GL70">
            <v>0</v>
          </cell>
          <cell r="GM70">
            <v>0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</row>
        <row r="71">
          <cell r="D71">
            <v>3310106</v>
          </cell>
          <cell r="E71" t="str">
            <v>GLP Nara</v>
          </cell>
          <cell r="F71" t="str">
            <v>GLP奈良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1</v>
          </cell>
          <cell r="L71">
            <v>1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1</v>
          </cell>
          <cell r="S71">
            <v>0</v>
          </cell>
          <cell r="T71">
            <v>1</v>
          </cell>
          <cell r="U71">
            <v>1</v>
          </cell>
          <cell r="V71">
            <v>1</v>
          </cell>
          <cell r="W71">
            <v>0</v>
          </cell>
          <cell r="X71">
            <v>1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1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  <cell r="GI71">
            <v>0</v>
          </cell>
          <cell r="GJ71">
            <v>0</v>
          </cell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</row>
        <row r="72">
          <cell r="D72">
            <v>3310107</v>
          </cell>
          <cell r="E72" t="str">
            <v>GLP Settsu</v>
          </cell>
          <cell r="F72" t="str">
            <v>GLP摂津</v>
          </cell>
          <cell r="G72">
            <v>0</v>
          </cell>
          <cell r="H72">
            <v>1</v>
          </cell>
          <cell r="I72">
            <v>0</v>
          </cell>
          <cell r="J72">
            <v>1</v>
          </cell>
          <cell r="K72" t="str">
            <v/>
          </cell>
          <cell r="L72" t="str">
            <v/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1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  <cell r="GI72">
            <v>0</v>
          </cell>
          <cell r="GJ72">
            <v>0</v>
          </cell>
          <cell r="GK72">
            <v>0</v>
          </cell>
          <cell r="GL72">
            <v>0</v>
          </cell>
          <cell r="GM72">
            <v>0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</row>
        <row r="73">
          <cell r="D73">
            <v>3310108</v>
          </cell>
          <cell r="E73" t="str">
            <v>GLP Kadoma</v>
          </cell>
          <cell r="F73" t="str">
            <v>GLP門真</v>
          </cell>
          <cell r="G73">
            <v>0</v>
          </cell>
          <cell r="H73">
            <v>1</v>
          </cell>
          <cell r="I73">
            <v>0</v>
          </cell>
          <cell r="J73">
            <v>1</v>
          </cell>
          <cell r="K73" t="str">
            <v/>
          </cell>
          <cell r="L73" t="str">
            <v/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1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I73">
            <v>0</v>
          </cell>
          <cell r="GJ73">
            <v>0</v>
          </cell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</row>
        <row r="74">
          <cell r="D74">
            <v>3310109</v>
          </cell>
          <cell r="E74" t="str">
            <v>GLP Hiroshima</v>
          </cell>
          <cell r="F74" t="str">
            <v>GLP広島</v>
          </cell>
          <cell r="G74">
            <v>0</v>
          </cell>
          <cell r="H74">
            <v>1</v>
          </cell>
          <cell r="I74">
            <v>0</v>
          </cell>
          <cell r="J74">
            <v>1</v>
          </cell>
          <cell r="K74" t="str">
            <v/>
          </cell>
          <cell r="L74" t="str">
            <v/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1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I74">
            <v>0</v>
          </cell>
          <cell r="GJ74">
            <v>0</v>
          </cell>
          <cell r="GK74">
            <v>0</v>
          </cell>
          <cell r="GL74">
            <v>0</v>
          </cell>
          <cell r="GM74">
            <v>0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</row>
        <row r="75">
          <cell r="D75">
            <v>3310110</v>
          </cell>
          <cell r="E75" t="str">
            <v>GLP Fukuoka</v>
          </cell>
          <cell r="F75" t="str">
            <v>GLP福岡</v>
          </cell>
          <cell r="G75">
            <v>0</v>
          </cell>
          <cell r="H75">
            <v>1</v>
          </cell>
          <cell r="I75">
            <v>0</v>
          </cell>
          <cell r="J75">
            <v>1</v>
          </cell>
          <cell r="K75" t="str">
            <v/>
          </cell>
          <cell r="L75" t="str">
            <v/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1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  <cell r="GI75">
            <v>0</v>
          </cell>
          <cell r="GJ75">
            <v>0</v>
          </cell>
          <cell r="GK75">
            <v>0</v>
          </cell>
          <cell r="GL75">
            <v>0</v>
          </cell>
          <cell r="GM75">
            <v>0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</row>
        <row r="76">
          <cell r="D76">
            <v>3310111</v>
          </cell>
          <cell r="E76" t="str">
            <v>GLP Chikushino</v>
          </cell>
          <cell r="F76" t="str">
            <v>GLP筑紫野</v>
          </cell>
          <cell r="G76">
            <v>0</v>
          </cell>
          <cell r="H76">
            <v>1</v>
          </cell>
          <cell r="I76">
            <v>0</v>
          </cell>
          <cell r="J76">
            <v>1</v>
          </cell>
          <cell r="K76" t="str">
            <v/>
          </cell>
          <cell r="L76" t="str">
            <v/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1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I76">
            <v>0</v>
          </cell>
          <cell r="GJ76">
            <v>0</v>
          </cell>
          <cell r="GK76">
            <v>0</v>
          </cell>
          <cell r="GL76">
            <v>0</v>
          </cell>
          <cell r="GM76">
            <v>0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</row>
        <row r="77">
          <cell r="D77">
            <v>3310112</v>
          </cell>
          <cell r="E77" t="str">
            <v>GLP Shonan</v>
          </cell>
          <cell r="F77" t="str">
            <v>GLP湘南</v>
          </cell>
          <cell r="G77">
            <v>0</v>
          </cell>
          <cell r="H77">
            <v>1</v>
          </cell>
          <cell r="I77">
            <v>0</v>
          </cell>
          <cell r="J77">
            <v>1</v>
          </cell>
          <cell r="K77" t="str">
            <v/>
          </cell>
          <cell r="L77" t="str">
            <v/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1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I77">
            <v>0</v>
          </cell>
          <cell r="GJ77">
            <v>0</v>
          </cell>
          <cell r="GK77">
            <v>0</v>
          </cell>
          <cell r="GL77">
            <v>0</v>
          </cell>
          <cell r="GM77">
            <v>0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</row>
        <row r="78">
          <cell r="D78">
            <v>3310113</v>
          </cell>
          <cell r="E78" t="str">
            <v>GLP Koriyama III</v>
          </cell>
          <cell r="F78" t="str">
            <v>GLP郡山Ⅲ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1</v>
          </cell>
          <cell r="S78">
            <v>0</v>
          </cell>
          <cell r="T78">
            <v>1</v>
          </cell>
          <cell r="U78">
            <v>1</v>
          </cell>
          <cell r="V78">
            <v>1</v>
          </cell>
          <cell r="W78">
            <v>0</v>
          </cell>
          <cell r="X78">
            <v>1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1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I78">
            <v>0</v>
          </cell>
          <cell r="GJ78">
            <v>0</v>
          </cell>
          <cell r="GK78">
            <v>0</v>
          </cell>
          <cell r="GL78">
            <v>0</v>
          </cell>
          <cell r="GM78">
            <v>0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</row>
        <row r="79">
          <cell r="D79">
            <v>3310114</v>
          </cell>
          <cell r="E79" t="str">
            <v>GLP Morioka</v>
          </cell>
          <cell r="F79" t="str">
            <v>GLP盛岡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  <cell r="S79">
            <v>0</v>
          </cell>
          <cell r="T79">
            <v>1</v>
          </cell>
          <cell r="U79">
            <v>1</v>
          </cell>
          <cell r="V79">
            <v>1</v>
          </cell>
          <cell r="W79">
            <v>0</v>
          </cell>
          <cell r="X79">
            <v>1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1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I79">
            <v>0</v>
          </cell>
          <cell r="GJ79">
            <v>0</v>
          </cell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</row>
        <row r="80">
          <cell r="D80">
            <v>3310115</v>
          </cell>
          <cell r="E80" t="str">
            <v>GLP Ogimachi</v>
          </cell>
          <cell r="F80" t="str">
            <v>GLP扇町</v>
          </cell>
          <cell r="G80">
            <v>0</v>
          </cell>
          <cell r="H80">
            <v>1</v>
          </cell>
          <cell r="I80">
            <v>0</v>
          </cell>
          <cell r="J80">
            <v>1</v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>
            <v>0</v>
          </cell>
          <cell r="P80">
            <v>0</v>
          </cell>
          <cell r="Q80">
            <v>0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1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0</v>
          </cell>
          <cell r="GM80">
            <v>0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</row>
        <row r="81">
          <cell r="D81">
            <v>3170400</v>
          </cell>
          <cell r="E81" t="str">
            <v>GLP Urayasu Two YK</v>
          </cell>
          <cell r="F81">
            <v>0</v>
          </cell>
          <cell r="G81">
            <v>0</v>
          </cell>
          <cell r="H81">
            <v>1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1</v>
          </cell>
          <cell r="S81">
            <v>0</v>
          </cell>
          <cell r="T81">
            <v>0</v>
          </cell>
          <cell r="U81">
            <v>1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1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  <cell r="GF81">
            <v>0</v>
          </cell>
          <cell r="GG81">
            <v>0</v>
          </cell>
          <cell r="GH81">
            <v>0</v>
          </cell>
          <cell r="GI81">
            <v>0</v>
          </cell>
          <cell r="GJ81">
            <v>0</v>
          </cell>
          <cell r="GK81">
            <v>0</v>
          </cell>
          <cell r="GL81">
            <v>0</v>
          </cell>
          <cell r="GM81">
            <v>0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</row>
        <row r="82">
          <cell r="D82">
            <v>3810101</v>
          </cell>
          <cell r="E82" t="str">
            <v>GLP Wakasu</v>
          </cell>
          <cell r="F82" t="str">
            <v>GLP若洲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1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1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>
            <v>0</v>
          </cell>
          <cell r="GG82">
            <v>0</v>
          </cell>
          <cell r="GH82">
            <v>0</v>
          </cell>
          <cell r="GI82">
            <v>0</v>
          </cell>
          <cell r="GJ82">
            <v>0</v>
          </cell>
          <cell r="GK82">
            <v>0</v>
          </cell>
          <cell r="GL82">
            <v>0</v>
          </cell>
          <cell r="GM82">
            <v>0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</row>
        <row r="83">
          <cell r="D83">
            <v>3810102</v>
          </cell>
          <cell r="E83" t="str">
            <v>GLP Kawasaki</v>
          </cell>
          <cell r="F83" t="str">
            <v>GLP川崎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1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1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1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>
            <v>0</v>
          </cell>
          <cell r="GG83">
            <v>0</v>
          </cell>
          <cell r="GH83">
            <v>0</v>
          </cell>
          <cell r="GI83">
            <v>0</v>
          </cell>
          <cell r="GJ83">
            <v>0</v>
          </cell>
          <cell r="GK83">
            <v>0</v>
          </cell>
          <cell r="GL83">
            <v>0</v>
          </cell>
          <cell r="GM83">
            <v>0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</row>
        <row r="84">
          <cell r="D84">
            <v>3810103</v>
          </cell>
          <cell r="E84" t="str">
            <v>GLP Osaka II</v>
          </cell>
          <cell r="F84" t="str">
            <v>GLP大阪Ⅱ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1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1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1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I84">
            <v>0</v>
          </cell>
          <cell r="GJ84">
            <v>0</v>
          </cell>
          <cell r="GK84">
            <v>0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</row>
        <row r="85">
          <cell r="D85">
            <v>3810104</v>
          </cell>
          <cell r="E85" t="str">
            <v>GLP Kashiwa</v>
          </cell>
          <cell r="F85" t="str">
            <v>GLP柏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1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1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I85">
            <v>0</v>
          </cell>
          <cell r="GJ85">
            <v>0</v>
          </cell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</row>
        <row r="86">
          <cell r="D86">
            <v>3810105</v>
          </cell>
          <cell r="E86" t="str">
            <v>GLP Ichikawa</v>
          </cell>
          <cell r="F86" t="str">
            <v>GLP市川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1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1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1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  <cell r="GI86">
            <v>0</v>
          </cell>
          <cell r="GJ86">
            <v>0</v>
          </cell>
          <cell r="GK86">
            <v>0</v>
          </cell>
          <cell r="GL86">
            <v>0</v>
          </cell>
          <cell r="GM86">
            <v>0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</row>
        <row r="87">
          <cell r="D87">
            <v>3810106</v>
          </cell>
          <cell r="E87" t="str">
            <v>GLP Sodegaura</v>
          </cell>
          <cell r="F87" t="str">
            <v>GLP袖ヶ浦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1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1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1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  <cell r="GI87">
            <v>0</v>
          </cell>
          <cell r="GJ87">
            <v>0</v>
          </cell>
          <cell r="GK87">
            <v>0</v>
          </cell>
          <cell r="GL87">
            <v>0</v>
          </cell>
          <cell r="GM87">
            <v>0</v>
          </cell>
          <cell r="GN87">
            <v>0</v>
          </cell>
          <cell r="GO87">
            <v>0</v>
          </cell>
          <cell r="GP87">
            <v>0</v>
          </cell>
          <cell r="GQ87">
            <v>0</v>
          </cell>
          <cell r="GR87">
            <v>0</v>
          </cell>
          <cell r="GS87">
            <v>0</v>
          </cell>
          <cell r="GT87">
            <v>0</v>
          </cell>
          <cell r="GU87">
            <v>0</v>
          </cell>
        </row>
        <row r="88">
          <cell r="D88">
            <v>3810107</v>
          </cell>
          <cell r="E88" t="str">
            <v>GLP Hamura</v>
          </cell>
          <cell r="F88" t="str">
            <v>GLP羽村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1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1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</row>
        <row r="89">
          <cell r="D89">
            <v>3810108</v>
          </cell>
          <cell r="E89" t="str">
            <v>GLP Ebetsu</v>
          </cell>
          <cell r="F89" t="str">
            <v>GLP江別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1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1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1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</row>
        <row r="90">
          <cell r="D90">
            <v>3810115</v>
          </cell>
          <cell r="E90" t="str">
            <v>GLP Zama</v>
          </cell>
          <cell r="F90" t="str">
            <v>GLP座間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1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1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1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  <cell r="GQ90">
            <v>0</v>
          </cell>
          <cell r="GR90">
            <v>0</v>
          </cell>
          <cell r="GS90">
            <v>0</v>
          </cell>
          <cell r="GT90">
            <v>0</v>
          </cell>
          <cell r="GU90">
            <v>0</v>
          </cell>
        </row>
        <row r="91">
          <cell r="D91">
            <v>3810109</v>
          </cell>
          <cell r="E91" t="str">
            <v>GLP Higashi Hiroshima</v>
          </cell>
          <cell r="F91" t="str">
            <v>GLP東広島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1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1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1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  <cell r="GI91">
            <v>0</v>
          </cell>
          <cell r="GJ91">
            <v>0</v>
          </cell>
          <cell r="GK91">
            <v>0</v>
          </cell>
          <cell r="GL91">
            <v>0</v>
          </cell>
          <cell r="GM91">
            <v>0</v>
          </cell>
          <cell r="GN91">
            <v>0</v>
          </cell>
          <cell r="GO91">
            <v>0</v>
          </cell>
          <cell r="GP91">
            <v>0</v>
          </cell>
          <cell r="GQ91">
            <v>0</v>
          </cell>
          <cell r="GR91">
            <v>0</v>
          </cell>
          <cell r="GS91">
            <v>0</v>
          </cell>
          <cell r="GT91">
            <v>0</v>
          </cell>
          <cell r="GU91">
            <v>0</v>
          </cell>
        </row>
        <row r="92">
          <cell r="D92">
            <v>3810110</v>
          </cell>
          <cell r="E92" t="str">
            <v>GLP Funabashi III</v>
          </cell>
          <cell r="F92" t="str">
            <v>GLP船橋Ⅲ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1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1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1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  <cell r="GQ92">
            <v>0</v>
          </cell>
          <cell r="GR92">
            <v>0</v>
          </cell>
          <cell r="GS92">
            <v>0</v>
          </cell>
          <cell r="GT92">
            <v>0</v>
          </cell>
          <cell r="GU92">
            <v>0</v>
          </cell>
        </row>
        <row r="93">
          <cell r="D93">
            <v>3810111</v>
          </cell>
          <cell r="E93" t="str">
            <v>GLP Funabashi IV</v>
          </cell>
          <cell r="F93" t="str">
            <v>GLP船橋Ⅳ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1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1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1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J93">
            <v>0</v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  <cell r="GQ93">
            <v>0</v>
          </cell>
          <cell r="GR93">
            <v>0</v>
          </cell>
          <cell r="GS93">
            <v>0</v>
          </cell>
          <cell r="GT93">
            <v>0</v>
          </cell>
          <cell r="GU93">
            <v>0</v>
          </cell>
        </row>
        <row r="94">
          <cell r="D94">
            <v>3810112</v>
          </cell>
          <cell r="E94" t="str">
            <v>GLP Hatsukaichi</v>
          </cell>
          <cell r="F94" t="str">
            <v>GLP廿日市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1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1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1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I94">
            <v>0</v>
          </cell>
          <cell r="GJ94">
            <v>0</v>
          </cell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  <cell r="GQ94">
            <v>0</v>
          </cell>
          <cell r="GR94">
            <v>0</v>
          </cell>
          <cell r="GS94">
            <v>0</v>
          </cell>
          <cell r="GT94">
            <v>0</v>
          </cell>
          <cell r="GU94">
            <v>0</v>
          </cell>
        </row>
        <row r="95">
          <cell r="D95">
            <v>3810113</v>
          </cell>
          <cell r="E95" t="str">
            <v>GLP Kuwana</v>
          </cell>
          <cell r="F95" t="str">
            <v>GLP桑名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1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1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1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I95">
            <v>0</v>
          </cell>
          <cell r="GJ95">
            <v>0</v>
          </cell>
          <cell r="GK95">
            <v>0</v>
          </cell>
          <cell r="GL95">
            <v>0</v>
          </cell>
          <cell r="GM95">
            <v>0</v>
          </cell>
          <cell r="GN95">
            <v>0</v>
          </cell>
          <cell r="GO95">
            <v>0</v>
          </cell>
          <cell r="GP95">
            <v>0</v>
          </cell>
          <cell r="GQ95">
            <v>0</v>
          </cell>
          <cell r="GR95">
            <v>0</v>
          </cell>
          <cell r="GS95">
            <v>0</v>
          </cell>
          <cell r="GT95">
            <v>0</v>
          </cell>
          <cell r="GU95">
            <v>0</v>
          </cell>
        </row>
        <row r="96">
          <cell r="D96">
            <v>3810114</v>
          </cell>
          <cell r="E96" t="str">
            <v>GLP Rokko II</v>
          </cell>
          <cell r="F96" t="str">
            <v>GLP六甲Ⅱ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1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1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  <cell r="GF96">
            <v>0</v>
          </cell>
          <cell r="GG96">
            <v>0</v>
          </cell>
          <cell r="GH96">
            <v>0</v>
          </cell>
          <cell r="GI96">
            <v>0</v>
          </cell>
          <cell r="GJ96">
            <v>0</v>
          </cell>
          <cell r="GK96">
            <v>0</v>
          </cell>
          <cell r="GL96">
            <v>0</v>
          </cell>
          <cell r="GM96">
            <v>0</v>
          </cell>
          <cell r="GN96">
            <v>0</v>
          </cell>
          <cell r="GO96">
            <v>0</v>
          </cell>
          <cell r="GP96">
            <v>0</v>
          </cell>
          <cell r="GQ96">
            <v>0</v>
          </cell>
          <cell r="GR96">
            <v>0</v>
          </cell>
          <cell r="GS96">
            <v>0</v>
          </cell>
          <cell r="GT96">
            <v>0</v>
          </cell>
          <cell r="GU96">
            <v>0</v>
          </cell>
        </row>
        <row r="97">
          <cell r="D97">
            <v>3410100</v>
          </cell>
          <cell r="E97" t="str">
            <v>GLP Misato III</v>
          </cell>
          <cell r="F97" t="str">
            <v>GLP三郷Ⅲ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1</v>
          </cell>
          <cell r="O97">
            <v>0</v>
          </cell>
          <cell r="P97">
            <v>1</v>
          </cell>
          <cell r="Q97">
            <v>0</v>
          </cell>
          <cell r="R97">
            <v>1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1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  <cell r="GF97">
            <v>0</v>
          </cell>
          <cell r="GG97">
            <v>0</v>
          </cell>
          <cell r="GH97">
            <v>0</v>
          </cell>
          <cell r="GI97">
            <v>0</v>
          </cell>
          <cell r="GJ97">
            <v>0</v>
          </cell>
          <cell r="GK97">
            <v>0</v>
          </cell>
          <cell r="GL97">
            <v>0</v>
          </cell>
          <cell r="GM97">
            <v>0</v>
          </cell>
          <cell r="GN97">
            <v>0</v>
          </cell>
          <cell r="GO97">
            <v>0</v>
          </cell>
          <cell r="GP97">
            <v>0</v>
          </cell>
          <cell r="GQ97">
            <v>0</v>
          </cell>
          <cell r="GR97">
            <v>0</v>
          </cell>
          <cell r="GS97">
            <v>0</v>
          </cell>
          <cell r="GT97">
            <v>0</v>
          </cell>
          <cell r="GU97">
            <v>0</v>
          </cell>
        </row>
        <row r="98">
          <cell r="D98">
            <v>3410200</v>
          </cell>
          <cell r="E98" t="str">
            <v>GLP Soja</v>
          </cell>
          <cell r="F98" t="str">
            <v>GLP総社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1</v>
          </cell>
          <cell r="P98">
            <v>1</v>
          </cell>
          <cell r="Q98">
            <v>0</v>
          </cell>
          <cell r="R98">
            <v>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1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  <cell r="GI98">
            <v>0</v>
          </cell>
          <cell r="GJ98">
            <v>0</v>
          </cell>
          <cell r="GK98">
            <v>0</v>
          </cell>
          <cell r="GL98">
            <v>0</v>
          </cell>
          <cell r="GM98">
            <v>0</v>
          </cell>
          <cell r="GN98">
            <v>0</v>
          </cell>
          <cell r="GO98">
            <v>0</v>
          </cell>
          <cell r="GP98">
            <v>0</v>
          </cell>
          <cell r="GQ98">
            <v>0</v>
          </cell>
          <cell r="GR98">
            <v>0</v>
          </cell>
          <cell r="GS98">
            <v>0</v>
          </cell>
          <cell r="GT98">
            <v>0</v>
          </cell>
          <cell r="GU98">
            <v>0</v>
          </cell>
        </row>
        <row r="99">
          <cell r="D99">
            <v>3510100</v>
          </cell>
          <cell r="E99" t="str">
            <v>GLP Ichikawashiohama</v>
          </cell>
          <cell r="F99" t="str">
            <v>GLP市川塩浜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1</v>
          </cell>
          <cell r="R99">
            <v>1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1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  <cell r="GI99">
            <v>0</v>
          </cell>
          <cell r="GJ99">
            <v>0</v>
          </cell>
          <cell r="GK99">
            <v>0</v>
          </cell>
          <cell r="GL99">
            <v>0</v>
          </cell>
          <cell r="GM99">
            <v>0</v>
          </cell>
          <cell r="GN99">
            <v>0</v>
          </cell>
          <cell r="GO99">
            <v>0</v>
          </cell>
          <cell r="GP99">
            <v>0</v>
          </cell>
          <cell r="GQ99">
            <v>0</v>
          </cell>
          <cell r="GR99">
            <v>0</v>
          </cell>
          <cell r="GS99">
            <v>0</v>
          </cell>
          <cell r="GT99">
            <v>0</v>
          </cell>
          <cell r="GU99">
            <v>0</v>
          </cell>
        </row>
        <row r="100">
          <cell r="D100">
            <v>3410400</v>
          </cell>
          <cell r="E100" t="str">
            <v>GLP Ayase</v>
          </cell>
          <cell r="F100" t="str">
            <v>GLP綾瀬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</v>
          </cell>
          <cell r="Q100">
            <v>0</v>
          </cell>
          <cell r="R100">
            <v>1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1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0</v>
          </cell>
          <cell r="GI100">
            <v>0</v>
          </cell>
          <cell r="GJ100">
            <v>0</v>
          </cell>
          <cell r="GK100">
            <v>0</v>
          </cell>
          <cell r="GL100">
            <v>0</v>
          </cell>
          <cell r="GM100">
            <v>0</v>
          </cell>
          <cell r="GN100">
            <v>0</v>
          </cell>
          <cell r="GO100">
            <v>0</v>
          </cell>
          <cell r="GP100">
            <v>0</v>
          </cell>
          <cell r="GQ100">
            <v>0</v>
          </cell>
          <cell r="GR100">
            <v>0</v>
          </cell>
          <cell r="GS100">
            <v>0</v>
          </cell>
          <cell r="GT100">
            <v>0</v>
          </cell>
          <cell r="GU100">
            <v>0</v>
          </cell>
        </row>
        <row r="101">
          <cell r="D101">
            <v>3410300</v>
          </cell>
          <cell r="E101" t="str">
            <v>GLP Atsugi</v>
          </cell>
          <cell r="F101" t="str">
            <v>GLP厚木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1</v>
          </cell>
          <cell r="Q101">
            <v>0</v>
          </cell>
          <cell r="R101">
            <v>1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1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1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  <cell r="GF101">
            <v>0</v>
          </cell>
          <cell r="GG101">
            <v>0</v>
          </cell>
          <cell r="GH101">
            <v>0</v>
          </cell>
          <cell r="GI101">
            <v>0</v>
          </cell>
          <cell r="GJ101">
            <v>0</v>
          </cell>
          <cell r="GK101">
            <v>0</v>
          </cell>
          <cell r="GL101">
            <v>0</v>
          </cell>
          <cell r="GM101">
            <v>0</v>
          </cell>
          <cell r="GN101">
            <v>0</v>
          </cell>
          <cell r="GO101">
            <v>0</v>
          </cell>
          <cell r="GP101">
            <v>0</v>
          </cell>
          <cell r="GQ101">
            <v>0</v>
          </cell>
          <cell r="GR101">
            <v>0</v>
          </cell>
          <cell r="GS101">
            <v>0</v>
          </cell>
          <cell r="GT101">
            <v>0</v>
          </cell>
          <cell r="GU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  <cell r="GF102">
            <v>0</v>
          </cell>
          <cell r="GG102">
            <v>0</v>
          </cell>
          <cell r="GH102">
            <v>0</v>
          </cell>
          <cell r="GI102">
            <v>0</v>
          </cell>
          <cell r="GJ102">
            <v>0</v>
          </cell>
          <cell r="GK102">
            <v>0</v>
          </cell>
          <cell r="GL102">
            <v>0</v>
          </cell>
          <cell r="GM102">
            <v>0</v>
          </cell>
          <cell r="GN102">
            <v>0</v>
          </cell>
          <cell r="GO102">
            <v>0</v>
          </cell>
          <cell r="GP102">
            <v>0</v>
          </cell>
          <cell r="GQ102">
            <v>0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</row>
        <row r="103"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  <cell r="GI103">
            <v>0</v>
          </cell>
          <cell r="GJ103">
            <v>0</v>
          </cell>
          <cell r="GK103">
            <v>0</v>
          </cell>
          <cell r="GL103">
            <v>0</v>
          </cell>
          <cell r="GM103">
            <v>0</v>
          </cell>
          <cell r="GN103">
            <v>0</v>
          </cell>
          <cell r="GO103">
            <v>0</v>
          </cell>
          <cell r="GP103">
            <v>0</v>
          </cell>
          <cell r="GQ103">
            <v>0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</row>
        <row r="104"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0</v>
          </cell>
          <cell r="GM104">
            <v>0</v>
          </cell>
          <cell r="GN104">
            <v>0</v>
          </cell>
          <cell r="GO104">
            <v>0</v>
          </cell>
          <cell r="GP104">
            <v>0</v>
          </cell>
          <cell r="GQ104">
            <v>0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</row>
        <row r="105"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  <cell r="GI105">
            <v>0</v>
          </cell>
          <cell r="GJ105">
            <v>0</v>
          </cell>
          <cell r="GK105">
            <v>0</v>
          </cell>
          <cell r="GL105">
            <v>0</v>
          </cell>
          <cell r="GM105">
            <v>0</v>
          </cell>
          <cell r="GN105">
            <v>0</v>
          </cell>
          <cell r="GO105">
            <v>0</v>
          </cell>
          <cell r="GP105">
            <v>0</v>
          </cell>
          <cell r="GQ105">
            <v>0</v>
          </cell>
          <cell r="GR105">
            <v>0</v>
          </cell>
          <cell r="GS105">
            <v>0</v>
          </cell>
          <cell r="GT105">
            <v>0</v>
          </cell>
          <cell r="GU105">
            <v>0</v>
          </cell>
        </row>
        <row r="106"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  <cell r="GF106">
            <v>0</v>
          </cell>
          <cell r="GG106">
            <v>0</v>
          </cell>
          <cell r="GH106">
            <v>0</v>
          </cell>
          <cell r="GI106">
            <v>0</v>
          </cell>
          <cell r="GJ106">
            <v>0</v>
          </cell>
          <cell r="GK106">
            <v>0</v>
          </cell>
          <cell r="GL106">
            <v>0</v>
          </cell>
          <cell r="GM106">
            <v>0</v>
          </cell>
          <cell r="GN106">
            <v>0</v>
          </cell>
          <cell r="GO106">
            <v>0</v>
          </cell>
          <cell r="GP106">
            <v>0</v>
          </cell>
          <cell r="GQ106">
            <v>0</v>
          </cell>
          <cell r="GR106">
            <v>0</v>
          </cell>
          <cell r="GS106">
            <v>0</v>
          </cell>
          <cell r="GT106">
            <v>0</v>
          </cell>
          <cell r="GU106">
            <v>0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>
            <v>0</v>
          </cell>
          <cell r="GG107">
            <v>0</v>
          </cell>
          <cell r="GH107">
            <v>0</v>
          </cell>
          <cell r="GI107">
            <v>0</v>
          </cell>
          <cell r="GJ107">
            <v>0</v>
          </cell>
          <cell r="GK107">
            <v>0</v>
          </cell>
          <cell r="GL107">
            <v>0</v>
          </cell>
          <cell r="GM107">
            <v>0</v>
          </cell>
          <cell r="GN107">
            <v>0</v>
          </cell>
          <cell r="GO107">
            <v>0</v>
          </cell>
          <cell r="GP107">
            <v>0</v>
          </cell>
          <cell r="GQ107">
            <v>0</v>
          </cell>
          <cell r="GR107">
            <v>0</v>
          </cell>
          <cell r="GS107">
            <v>0</v>
          </cell>
          <cell r="GT107">
            <v>0</v>
          </cell>
          <cell r="GU107">
            <v>0</v>
          </cell>
        </row>
        <row r="108"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I108">
            <v>0</v>
          </cell>
          <cell r="GJ108">
            <v>0</v>
          </cell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0</v>
          </cell>
          <cell r="GQ108">
            <v>0</v>
          </cell>
          <cell r="GR108">
            <v>0</v>
          </cell>
          <cell r="GS108">
            <v>0</v>
          </cell>
          <cell r="GT108">
            <v>0</v>
          </cell>
          <cell r="GU108">
            <v>0</v>
          </cell>
        </row>
        <row r="109"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I109">
            <v>0</v>
          </cell>
          <cell r="GJ109">
            <v>0</v>
          </cell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  <cell r="GQ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</row>
        <row r="110"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Q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</row>
        <row r="111"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>
            <v>0</v>
          </cell>
          <cell r="GG111">
            <v>0</v>
          </cell>
          <cell r="GH111">
            <v>0</v>
          </cell>
          <cell r="GI111">
            <v>0</v>
          </cell>
          <cell r="GJ111">
            <v>0</v>
          </cell>
          <cell r="GK111">
            <v>0</v>
          </cell>
          <cell r="GL111">
            <v>0</v>
          </cell>
          <cell r="GM111">
            <v>0</v>
          </cell>
          <cell r="GN111">
            <v>0</v>
          </cell>
          <cell r="GO111">
            <v>0</v>
          </cell>
          <cell r="GP111">
            <v>0</v>
          </cell>
          <cell r="GQ111">
            <v>0</v>
          </cell>
          <cell r="GR111">
            <v>0</v>
          </cell>
          <cell r="GS111">
            <v>0</v>
          </cell>
          <cell r="GT111">
            <v>0</v>
          </cell>
          <cell r="GU111">
            <v>0</v>
          </cell>
        </row>
        <row r="112"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  <cell r="GF112">
            <v>0</v>
          </cell>
          <cell r="GG112">
            <v>0</v>
          </cell>
          <cell r="GH112">
            <v>0</v>
          </cell>
          <cell r="GI112">
            <v>0</v>
          </cell>
          <cell r="GJ112">
            <v>0</v>
          </cell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0</v>
          </cell>
          <cell r="GP112">
            <v>0</v>
          </cell>
          <cell r="GQ112">
            <v>0</v>
          </cell>
          <cell r="GR112">
            <v>0</v>
          </cell>
          <cell r="GS112">
            <v>0</v>
          </cell>
          <cell r="GT112">
            <v>0</v>
          </cell>
          <cell r="GU112">
            <v>0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>
            <v>0</v>
          </cell>
          <cell r="GG113">
            <v>0</v>
          </cell>
          <cell r="GH113">
            <v>0</v>
          </cell>
          <cell r="GI113">
            <v>0</v>
          </cell>
          <cell r="GJ113">
            <v>0</v>
          </cell>
          <cell r="GK113">
            <v>0</v>
          </cell>
          <cell r="GL113">
            <v>0</v>
          </cell>
          <cell r="GM113">
            <v>0</v>
          </cell>
          <cell r="GN113">
            <v>0</v>
          </cell>
          <cell r="GO113">
            <v>0</v>
          </cell>
          <cell r="GP113">
            <v>0</v>
          </cell>
          <cell r="GQ113">
            <v>0</v>
          </cell>
          <cell r="GR113">
            <v>0</v>
          </cell>
          <cell r="GS113">
            <v>0</v>
          </cell>
          <cell r="GT113">
            <v>0</v>
          </cell>
          <cell r="GU113">
            <v>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</row>
        <row r="117"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  <cell r="GF117">
            <v>0</v>
          </cell>
          <cell r="GG117">
            <v>0</v>
          </cell>
          <cell r="GH117">
            <v>0</v>
          </cell>
          <cell r="GI117">
            <v>0</v>
          </cell>
          <cell r="GJ117">
            <v>0</v>
          </cell>
          <cell r="GK117">
            <v>0</v>
          </cell>
          <cell r="GL117">
            <v>0</v>
          </cell>
          <cell r="GM117">
            <v>0</v>
          </cell>
          <cell r="GN117">
            <v>0</v>
          </cell>
          <cell r="GO117">
            <v>0</v>
          </cell>
          <cell r="GP117">
            <v>0</v>
          </cell>
          <cell r="GQ117">
            <v>0</v>
          </cell>
          <cell r="GR117">
            <v>0</v>
          </cell>
          <cell r="GS117">
            <v>0</v>
          </cell>
          <cell r="GT117">
            <v>0</v>
          </cell>
          <cell r="GU117">
            <v>0</v>
          </cell>
        </row>
        <row r="118"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  <cell r="GI118">
            <v>0</v>
          </cell>
          <cell r="GJ118">
            <v>0</v>
          </cell>
          <cell r="GK118">
            <v>0</v>
          </cell>
          <cell r="GL118">
            <v>0</v>
          </cell>
          <cell r="GM118">
            <v>0</v>
          </cell>
          <cell r="GN118">
            <v>0</v>
          </cell>
          <cell r="GO118">
            <v>0</v>
          </cell>
          <cell r="GP118">
            <v>0</v>
          </cell>
          <cell r="GQ118">
            <v>0</v>
          </cell>
          <cell r="GR118">
            <v>0</v>
          </cell>
          <cell r="GS118">
            <v>0</v>
          </cell>
          <cell r="GT118">
            <v>0</v>
          </cell>
          <cell r="GU118">
            <v>0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  <cell r="GF120">
            <v>0</v>
          </cell>
          <cell r="GG120">
            <v>0</v>
          </cell>
          <cell r="GH120">
            <v>0</v>
          </cell>
          <cell r="GI120">
            <v>0</v>
          </cell>
          <cell r="GJ120">
            <v>0</v>
          </cell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0</v>
          </cell>
          <cell r="GP120">
            <v>0</v>
          </cell>
          <cell r="GQ120">
            <v>0</v>
          </cell>
          <cell r="GR120">
            <v>0</v>
          </cell>
          <cell r="GS120">
            <v>0</v>
          </cell>
          <cell r="GT120">
            <v>0</v>
          </cell>
          <cell r="GU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  <cell r="GF121">
            <v>0</v>
          </cell>
          <cell r="GG121">
            <v>0</v>
          </cell>
          <cell r="GH121">
            <v>0</v>
          </cell>
          <cell r="GI121">
            <v>0</v>
          </cell>
          <cell r="GJ121">
            <v>0</v>
          </cell>
          <cell r="GK121">
            <v>0</v>
          </cell>
          <cell r="GL121">
            <v>0</v>
          </cell>
          <cell r="GM121">
            <v>0</v>
          </cell>
          <cell r="GN121">
            <v>0</v>
          </cell>
          <cell r="GO121">
            <v>0</v>
          </cell>
          <cell r="GP121">
            <v>0</v>
          </cell>
          <cell r="GQ121">
            <v>0</v>
          </cell>
          <cell r="GR121">
            <v>0</v>
          </cell>
          <cell r="GS121">
            <v>0</v>
          </cell>
          <cell r="GT121">
            <v>0</v>
          </cell>
          <cell r="GU121">
            <v>0</v>
          </cell>
        </row>
        <row r="122"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  <cell r="GF122">
            <v>0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  <cell r="GQ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</row>
        <row r="123"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Q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</row>
        <row r="124"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</row>
        <row r="125"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Q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  <cell r="GF126">
            <v>0</v>
          </cell>
          <cell r="GG126">
            <v>0</v>
          </cell>
          <cell r="GH126">
            <v>0</v>
          </cell>
          <cell r="GI126">
            <v>0</v>
          </cell>
          <cell r="GJ126">
            <v>0</v>
          </cell>
          <cell r="GK126">
            <v>0</v>
          </cell>
          <cell r="GL126">
            <v>0</v>
          </cell>
          <cell r="GM126">
            <v>0</v>
          </cell>
          <cell r="GN126">
            <v>0</v>
          </cell>
          <cell r="GO126">
            <v>0</v>
          </cell>
          <cell r="GP126">
            <v>0</v>
          </cell>
          <cell r="GQ126">
            <v>0</v>
          </cell>
          <cell r="GR126">
            <v>0</v>
          </cell>
          <cell r="GS126">
            <v>0</v>
          </cell>
          <cell r="GT126">
            <v>0</v>
          </cell>
          <cell r="GU126">
            <v>0</v>
          </cell>
        </row>
        <row r="127"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  <cell r="GF127">
            <v>0</v>
          </cell>
          <cell r="GG127">
            <v>0</v>
          </cell>
          <cell r="GH127">
            <v>0</v>
          </cell>
          <cell r="GI127">
            <v>0</v>
          </cell>
          <cell r="GJ127">
            <v>0</v>
          </cell>
          <cell r="GK127">
            <v>0</v>
          </cell>
          <cell r="GL127">
            <v>0</v>
          </cell>
          <cell r="GM127">
            <v>0</v>
          </cell>
          <cell r="GN127">
            <v>0</v>
          </cell>
          <cell r="GO127">
            <v>0</v>
          </cell>
          <cell r="GP127">
            <v>0</v>
          </cell>
          <cell r="GQ127">
            <v>0</v>
          </cell>
          <cell r="GR127">
            <v>0</v>
          </cell>
          <cell r="GS127">
            <v>0</v>
          </cell>
          <cell r="GT127">
            <v>0</v>
          </cell>
          <cell r="GU127">
            <v>0</v>
          </cell>
        </row>
        <row r="128"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0</v>
          </cell>
          <cell r="GM128">
            <v>0</v>
          </cell>
          <cell r="GN128">
            <v>0</v>
          </cell>
          <cell r="GO128">
            <v>0</v>
          </cell>
          <cell r="GP128">
            <v>0</v>
          </cell>
          <cell r="GQ128">
            <v>0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  <cell r="GF129">
            <v>0</v>
          </cell>
          <cell r="GG129">
            <v>0</v>
          </cell>
          <cell r="GH129">
            <v>0</v>
          </cell>
          <cell r="GI129">
            <v>0</v>
          </cell>
          <cell r="GJ129">
            <v>0</v>
          </cell>
          <cell r="GK129">
            <v>0</v>
          </cell>
          <cell r="GL129">
            <v>0</v>
          </cell>
          <cell r="GM129">
            <v>0</v>
          </cell>
          <cell r="GN129">
            <v>0</v>
          </cell>
          <cell r="GO129">
            <v>0</v>
          </cell>
          <cell r="GP129">
            <v>0</v>
          </cell>
          <cell r="GQ129">
            <v>0</v>
          </cell>
          <cell r="GR129">
            <v>0</v>
          </cell>
          <cell r="GS129">
            <v>0</v>
          </cell>
          <cell r="GT129">
            <v>0</v>
          </cell>
          <cell r="GU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>
            <v>0</v>
          </cell>
          <cell r="GG130">
            <v>0</v>
          </cell>
          <cell r="GH130">
            <v>0</v>
          </cell>
          <cell r="GI130">
            <v>0</v>
          </cell>
          <cell r="GJ130">
            <v>0</v>
          </cell>
          <cell r="GK130">
            <v>0</v>
          </cell>
          <cell r="GL130">
            <v>0</v>
          </cell>
          <cell r="GM130">
            <v>0</v>
          </cell>
          <cell r="GN130">
            <v>0</v>
          </cell>
          <cell r="GO130">
            <v>0</v>
          </cell>
          <cell r="GP130">
            <v>0</v>
          </cell>
          <cell r="GQ130">
            <v>0</v>
          </cell>
          <cell r="GR130">
            <v>0</v>
          </cell>
          <cell r="GS130">
            <v>0</v>
          </cell>
          <cell r="GT130">
            <v>0</v>
          </cell>
          <cell r="GU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0</v>
          </cell>
          <cell r="GM131">
            <v>0</v>
          </cell>
          <cell r="GN131">
            <v>0</v>
          </cell>
          <cell r="GO131">
            <v>0</v>
          </cell>
          <cell r="GP131">
            <v>0</v>
          </cell>
          <cell r="GQ131">
            <v>0</v>
          </cell>
          <cell r="GR131">
            <v>0</v>
          </cell>
          <cell r="GS131">
            <v>0</v>
          </cell>
          <cell r="GT131">
            <v>0</v>
          </cell>
          <cell r="GU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>
            <v>0</v>
          </cell>
          <cell r="GG132">
            <v>0</v>
          </cell>
          <cell r="GH132">
            <v>0</v>
          </cell>
          <cell r="GI132">
            <v>0</v>
          </cell>
          <cell r="GJ132">
            <v>0</v>
          </cell>
          <cell r="GK132">
            <v>0</v>
          </cell>
          <cell r="GL132">
            <v>0</v>
          </cell>
          <cell r="GM132">
            <v>0</v>
          </cell>
          <cell r="GN132">
            <v>0</v>
          </cell>
          <cell r="GO132">
            <v>0</v>
          </cell>
          <cell r="GP132">
            <v>0</v>
          </cell>
          <cell r="GQ132">
            <v>0</v>
          </cell>
          <cell r="GR132">
            <v>0</v>
          </cell>
          <cell r="GS132">
            <v>0</v>
          </cell>
          <cell r="GT132">
            <v>0</v>
          </cell>
          <cell r="GU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>
            <v>0</v>
          </cell>
          <cell r="GG133">
            <v>0</v>
          </cell>
          <cell r="GH133">
            <v>0</v>
          </cell>
          <cell r="GI133">
            <v>0</v>
          </cell>
          <cell r="GJ133">
            <v>0</v>
          </cell>
          <cell r="GK133">
            <v>0</v>
          </cell>
          <cell r="GL133">
            <v>0</v>
          </cell>
          <cell r="GM133">
            <v>0</v>
          </cell>
          <cell r="GN133">
            <v>0</v>
          </cell>
          <cell r="GO133">
            <v>0</v>
          </cell>
          <cell r="GP133">
            <v>0</v>
          </cell>
          <cell r="GQ133">
            <v>0</v>
          </cell>
          <cell r="GR133">
            <v>0</v>
          </cell>
          <cell r="GS133">
            <v>0</v>
          </cell>
          <cell r="GT133">
            <v>0</v>
          </cell>
          <cell r="GU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  <cell r="GF134">
            <v>0</v>
          </cell>
          <cell r="GG134">
            <v>0</v>
          </cell>
          <cell r="GH134">
            <v>0</v>
          </cell>
          <cell r="GI134">
            <v>0</v>
          </cell>
          <cell r="GJ134">
            <v>0</v>
          </cell>
          <cell r="GK134">
            <v>0</v>
          </cell>
          <cell r="GL134">
            <v>0</v>
          </cell>
          <cell r="GM134">
            <v>0</v>
          </cell>
          <cell r="GN134">
            <v>0</v>
          </cell>
          <cell r="GO134">
            <v>0</v>
          </cell>
          <cell r="GP134">
            <v>0</v>
          </cell>
          <cell r="GQ134">
            <v>0</v>
          </cell>
          <cell r="GR134">
            <v>0</v>
          </cell>
          <cell r="GS134">
            <v>0</v>
          </cell>
          <cell r="GT134">
            <v>0</v>
          </cell>
          <cell r="GU134">
            <v>0</v>
          </cell>
        </row>
        <row r="135"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>
            <v>0</v>
          </cell>
          <cell r="GG135">
            <v>0</v>
          </cell>
          <cell r="GH135">
            <v>0</v>
          </cell>
          <cell r="GI135">
            <v>0</v>
          </cell>
          <cell r="GJ135">
            <v>0</v>
          </cell>
          <cell r="GK135">
            <v>0</v>
          </cell>
          <cell r="GL135">
            <v>0</v>
          </cell>
          <cell r="GM135">
            <v>0</v>
          </cell>
          <cell r="GN135">
            <v>0</v>
          </cell>
          <cell r="GO135">
            <v>0</v>
          </cell>
          <cell r="GP135">
            <v>0</v>
          </cell>
          <cell r="GQ135">
            <v>0</v>
          </cell>
          <cell r="GR135">
            <v>0</v>
          </cell>
          <cell r="GS135">
            <v>0</v>
          </cell>
          <cell r="GT135">
            <v>0</v>
          </cell>
          <cell r="GU135">
            <v>0</v>
          </cell>
        </row>
        <row r="136"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  <cell r="GF136">
            <v>0</v>
          </cell>
          <cell r="GG136">
            <v>0</v>
          </cell>
          <cell r="GH136">
            <v>0</v>
          </cell>
          <cell r="GI136">
            <v>0</v>
          </cell>
          <cell r="GJ136">
            <v>0</v>
          </cell>
          <cell r="GK136">
            <v>0</v>
          </cell>
          <cell r="GL136">
            <v>0</v>
          </cell>
          <cell r="GM136">
            <v>0</v>
          </cell>
          <cell r="GN136">
            <v>0</v>
          </cell>
          <cell r="GO136">
            <v>0</v>
          </cell>
          <cell r="GP136">
            <v>0</v>
          </cell>
          <cell r="GQ136">
            <v>0</v>
          </cell>
          <cell r="GR136">
            <v>0</v>
          </cell>
          <cell r="GS136">
            <v>0</v>
          </cell>
          <cell r="GT136">
            <v>0</v>
          </cell>
          <cell r="GU136">
            <v>0</v>
          </cell>
        </row>
        <row r="137"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  <cell r="GF137">
            <v>0</v>
          </cell>
          <cell r="GG137">
            <v>0</v>
          </cell>
          <cell r="GH137">
            <v>0</v>
          </cell>
          <cell r="GI137">
            <v>0</v>
          </cell>
          <cell r="GJ137">
            <v>0</v>
          </cell>
          <cell r="GK137">
            <v>0</v>
          </cell>
          <cell r="GL137">
            <v>0</v>
          </cell>
          <cell r="GM137">
            <v>0</v>
          </cell>
          <cell r="GN137">
            <v>0</v>
          </cell>
          <cell r="GO137">
            <v>0</v>
          </cell>
          <cell r="GP137">
            <v>0</v>
          </cell>
          <cell r="GQ137">
            <v>0</v>
          </cell>
          <cell r="GR137">
            <v>0</v>
          </cell>
          <cell r="GS137">
            <v>0</v>
          </cell>
          <cell r="GT137">
            <v>0</v>
          </cell>
          <cell r="GU137">
            <v>0</v>
          </cell>
        </row>
        <row r="138"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>
            <v>0</v>
          </cell>
          <cell r="GG138">
            <v>0</v>
          </cell>
          <cell r="GH138">
            <v>0</v>
          </cell>
          <cell r="GI138">
            <v>0</v>
          </cell>
          <cell r="GJ138">
            <v>0</v>
          </cell>
          <cell r="GK138">
            <v>0</v>
          </cell>
          <cell r="GL138">
            <v>0</v>
          </cell>
          <cell r="GM138">
            <v>0</v>
          </cell>
          <cell r="GN138">
            <v>0</v>
          </cell>
          <cell r="GO138">
            <v>0</v>
          </cell>
          <cell r="GP138">
            <v>0</v>
          </cell>
          <cell r="GQ138">
            <v>0</v>
          </cell>
          <cell r="GR138">
            <v>0</v>
          </cell>
          <cell r="GS138">
            <v>0</v>
          </cell>
          <cell r="GT138">
            <v>0</v>
          </cell>
          <cell r="GU138">
            <v>0</v>
          </cell>
        </row>
        <row r="139"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  <cell r="GI139">
            <v>0</v>
          </cell>
          <cell r="GJ139">
            <v>0</v>
          </cell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  <cell r="GQ139">
            <v>0</v>
          </cell>
          <cell r="GR139">
            <v>0</v>
          </cell>
          <cell r="GS139">
            <v>0</v>
          </cell>
          <cell r="GT139">
            <v>0</v>
          </cell>
          <cell r="GU139">
            <v>0</v>
          </cell>
        </row>
        <row r="140"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0</v>
          </cell>
          <cell r="GP140">
            <v>0</v>
          </cell>
          <cell r="GQ140">
            <v>0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</row>
        <row r="141"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  <cell r="GF141">
            <v>0</v>
          </cell>
          <cell r="GG141">
            <v>0</v>
          </cell>
          <cell r="GH141">
            <v>0</v>
          </cell>
          <cell r="GI141">
            <v>0</v>
          </cell>
          <cell r="GJ141">
            <v>0</v>
          </cell>
          <cell r="GK141">
            <v>0</v>
          </cell>
          <cell r="GL141">
            <v>0</v>
          </cell>
          <cell r="GM141">
            <v>0</v>
          </cell>
          <cell r="GN141">
            <v>0</v>
          </cell>
          <cell r="GO141">
            <v>0</v>
          </cell>
          <cell r="GP141">
            <v>0</v>
          </cell>
          <cell r="GQ141">
            <v>0</v>
          </cell>
          <cell r="GR141">
            <v>0</v>
          </cell>
          <cell r="GS141">
            <v>0</v>
          </cell>
          <cell r="GT141">
            <v>0</v>
          </cell>
          <cell r="GU141">
            <v>0</v>
          </cell>
        </row>
        <row r="142"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  <cell r="GF142">
            <v>0</v>
          </cell>
          <cell r="GG142">
            <v>0</v>
          </cell>
          <cell r="GH142">
            <v>0</v>
          </cell>
          <cell r="GI142">
            <v>0</v>
          </cell>
          <cell r="GJ142">
            <v>0</v>
          </cell>
          <cell r="GK142">
            <v>0</v>
          </cell>
          <cell r="GL142">
            <v>0</v>
          </cell>
          <cell r="GM142">
            <v>0</v>
          </cell>
          <cell r="GN142">
            <v>0</v>
          </cell>
          <cell r="GO142">
            <v>0</v>
          </cell>
          <cell r="GP142">
            <v>0</v>
          </cell>
          <cell r="GQ142">
            <v>0</v>
          </cell>
          <cell r="GR142">
            <v>0</v>
          </cell>
          <cell r="GS142">
            <v>0</v>
          </cell>
          <cell r="GT142">
            <v>0</v>
          </cell>
          <cell r="GU142">
            <v>0</v>
          </cell>
        </row>
        <row r="143"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  <cell r="GF143">
            <v>0</v>
          </cell>
          <cell r="GG143">
            <v>0</v>
          </cell>
          <cell r="GH143">
            <v>0</v>
          </cell>
          <cell r="GI143">
            <v>0</v>
          </cell>
          <cell r="GJ143">
            <v>0</v>
          </cell>
          <cell r="GK143">
            <v>0</v>
          </cell>
          <cell r="GL143">
            <v>0</v>
          </cell>
          <cell r="GM143">
            <v>0</v>
          </cell>
          <cell r="GN143">
            <v>0</v>
          </cell>
          <cell r="GO143">
            <v>0</v>
          </cell>
          <cell r="GP143">
            <v>0</v>
          </cell>
          <cell r="GQ143">
            <v>0</v>
          </cell>
          <cell r="GR143">
            <v>0</v>
          </cell>
          <cell r="GS143">
            <v>0</v>
          </cell>
          <cell r="GT143">
            <v>0</v>
          </cell>
          <cell r="GU143">
            <v>0</v>
          </cell>
        </row>
        <row r="144"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>
            <v>0</v>
          </cell>
          <cell r="GG144">
            <v>0</v>
          </cell>
          <cell r="GH144">
            <v>0</v>
          </cell>
          <cell r="GI144">
            <v>0</v>
          </cell>
          <cell r="GJ144">
            <v>0</v>
          </cell>
          <cell r="GK144">
            <v>0</v>
          </cell>
          <cell r="GL144">
            <v>0</v>
          </cell>
          <cell r="GM144">
            <v>0</v>
          </cell>
          <cell r="GN144">
            <v>0</v>
          </cell>
          <cell r="GO144">
            <v>0</v>
          </cell>
          <cell r="GP144">
            <v>0</v>
          </cell>
          <cell r="GQ144">
            <v>0</v>
          </cell>
          <cell r="GR144">
            <v>0</v>
          </cell>
          <cell r="GS144">
            <v>0</v>
          </cell>
          <cell r="GT144">
            <v>0</v>
          </cell>
          <cell r="GU144">
            <v>0</v>
          </cell>
        </row>
        <row r="145"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>
            <v>0</v>
          </cell>
          <cell r="GG145">
            <v>0</v>
          </cell>
          <cell r="GH145">
            <v>0</v>
          </cell>
          <cell r="GI145">
            <v>0</v>
          </cell>
          <cell r="GJ145">
            <v>0</v>
          </cell>
          <cell r="GK145">
            <v>0</v>
          </cell>
          <cell r="GL145">
            <v>0</v>
          </cell>
          <cell r="GM145">
            <v>0</v>
          </cell>
          <cell r="GN145">
            <v>0</v>
          </cell>
          <cell r="GO145">
            <v>0</v>
          </cell>
          <cell r="GP145">
            <v>0</v>
          </cell>
          <cell r="GQ145">
            <v>0</v>
          </cell>
          <cell r="GR145">
            <v>0</v>
          </cell>
          <cell r="GS145">
            <v>0</v>
          </cell>
          <cell r="GT145">
            <v>0</v>
          </cell>
          <cell r="GU145">
            <v>0</v>
          </cell>
        </row>
        <row r="146"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  <cell r="GF146">
            <v>0</v>
          </cell>
          <cell r="GG146">
            <v>0</v>
          </cell>
          <cell r="GH146">
            <v>0</v>
          </cell>
          <cell r="GI146">
            <v>0</v>
          </cell>
          <cell r="GJ146">
            <v>0</v>
          </cell>
          <cell r="GK146">
            <v>0</v>
          </cell>
          <cell r="GL146">
            <v>0</v>
          </cell>
          <cell r="GM146">
            <v>0</v>
          </cell>
          <cell r="GN146">
            <v>0</v>
          </cell>
          <cell r="GO146">
            <v>0</v>
          </cell>
          <cell r="GP146">
            <v>0</v>
          </cell>
          <cell r="GQ146">
            <v>0</v>
          </cell>
          <cell r="GR146">
            <v>0</v>
          </cell>
          <cell r="GS146">
            <v>0</v>
          </cell>
          <cell r="GT146">
            <v>0</v>
          </cell>
          <cell r="GU146">
            <v>0</v>
          </cell>
        </row>
        <row r="147"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  <cell r="GF147">
            <v>0</v>
          </cell>
          <cell r="GG147">
            <v>0</v>
          </cell>
          <cell r="GH147">
            <v>0</v>
          </cell>
          <cell r="GI147">
            <v>0</v>
          </cell>
          <cell r="GJ147">
            <v>0</v>
          </cell>
          <cell r="GK147">
            <v>0</v>
          </cell>
          <cell r="GL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  <cell r="GQ147">
            <v>0</v>
          </cell>
          <cell r="GR147">
            <v>0</v>
          </cell>
          <cell r="GS147">
            <v>0</v>
          </cell>
          <cell r="GT147">
            <v>0</v>
          </cell>
          <cell r="GU147">
            <v>0</v>
          </cell>
        </row>
        <row r="148"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  <cell r="GF148">
            <v>0</v>
          </cell>
          <cell r="GG148">
            <v>0</v>
          </cell>
          <cell r="GH148">
            <v>0</v>
          </cell>
          <cell r="GI148">
            <v>0</v>
          </cell>
          <cell r="GJ148">
            <v>0</v>
          </cell>
          <cell r="GK148">
            <v>0</v>
          </cell>
          <cell r="GL148">
            <v>0</v>
          </cell>
          <cell r="GM148">
            <v>0</v>
          </cell>
          <cell r="GN148">
            <v>0</v>
          </cell>
          <cell r="GO148">
            <v>0</v>
          </cell>
          <cell r="GP148">
            <v>0</v>
          </cell>
          <cell r="GQ148">
            <v>0</v>
          </cell>
          <cell r="GR148">
            <v>0</v>
          </cell>
          <cell r="GS148">
            <v>0</v>
          </cell>
          <cell r="GT148">
            <v>0</v>
          </cell>
          <cell r="GU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  <cell r="GI149">
            <v>0</v>
          </cell>
          <cell r="GJ149">
            <v>0</v>
          </cell>
          <cell r="GK149">
            <v>0</v>
          </cell>
          <cell r="GL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0</v>
          </cell>
          <cell r="GQ149">
            <v>0</v>
          </cell>
          <cell r="GR149">
            <v>0</v>
          </cell>
          <cell r="GS149">
            <v>0</v>
          </cell>
          <cell r="GT149">
            <v>0</v>
          </cell>
          <cell r="GU149">
            <v>0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  <cell r="GI150">
            <v>0</v>
          </cell>
          <cell r="GJ150">
            <v>0</v>
          </cell>
          <cell r="GK150">
            <v>0</v>
          </cell>
          <cell r="GL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R150">
            <v>0</v>
          </cell>
          <cell r="GS150">
            <v>0</v>
          </cell>
          <cell r="GT150">
            <v>0</v>
          </cell>
          <cell r="GU150">
            <v>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  <cell r="GI151">
            <v>0</v>
          </cell>
          <cell r="GJ151">
            <v>0</v>
          </cell>
          <cell r="GK151">
            <v>0</v>
          </cell>
          <cell r="GL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  <cell r="GQ151">
            <v>0</v>
          </cell>
          <cell r="GR151">
            <v>0</v>
          </cell>
          <cell r="GS151">
            <v>0</v>
          </cell>
          <cell r="GT151">
            <v>0</v>
          </cell>
          <cell r="GU151">
            <v>0</v>
          </cell>
        </row>
        <row r="152"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  <cell r="GI152">
            <v>0</v>
          </cell>
          <cell r="GJ152">
            <v>0</v>
          </cell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Q152">
            <v>0</v>
          </cell>
          <cell r="GR152">
            <v>0</v>
          </cell>
          <cell r="GS152">
            <v>0</v>
          </cell>
          <cell r="GT152">
            <v>0</v>
          </cell>
          <cell r="GU152">
            <v>0</v>
          </cell>
        </row>
        <row r="153"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  <cell r="GI153">
            <v>0</v>
          </cell>
          <cell r="GJ153">
            <v>0</v>
          </cell>
          <cell r="GK153">
            <v>0</v>
          </cell>
          <cell r="GL153">
            <v>0</v>
          </cell>
          <cell r="GM153">
            <v>0</v>
          </cell>
          <cell r="GN153">
            <v>0</v>
          </cell>
          <cell r="GO153">
            <v>0</v>
          </cell>
          <cell r="GP153">
            <v>0</v>
          </cell>
          <cell r="GQ153">
            <v>0</v>
          </cell>
          <cell r="GR153">
            <v>0</v>
          </cell>
          <cell r="GS153">
            <v>0</v>
          </cell>
          <cell r="GT153">
            <v>0</v>
          </cell>
          <cell r="GU153">
            <v>0</v>
          </cell>
        </row>
        <row r="154"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I154">
            <v>0</v>
          </cell>
          <cell r="GJ154">
            <v>0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  <cell r="GQ154">
            <v>0</v>
          </cell>
          <cell r="GR154">
            <v>0</v>
          </cell>
          <cell r="GS154">
            <v>0</v>
          </cell>
          <cell r="GT154">
            <v>0</v>
          </cell>
          <cell r="GU154">
            <v>0</v>
          </cell>
        </row>
        <row r="155"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F155">
            <v>0</v>
          </cell>
          <cell r="GG155">
            <v>0</v>
          </cell>
          <cell r="GH155">
            <v>0</v>
          </cell>
          <cell r="GI155">
            <v>0</v>
          </cell>
          <cell r="GJ155">
            <v>0</v>
          </cell>
          <cell r="GK155">
            <v>0</v>
          </cell>
          <cell r="GL155">
            <v>0</v>
          </cell>
          <cell r="GM155">
            <v>0</v>
          </cell>
          <cell r="GN155">
            <v>0</v>
          </cell>
          <cell r="GO155">
            <v>0</v>
          </cell>
          <cell r="GP155">
            <v>0</v>
          </cell>
          <cell r="GQ155">
            <v>0</v>
          </cell>
          <cell r="GR155">
            <v>0</v>
          </cell>
          <cell r="GS155">
            <v>0</v>
          </cell>
          <cell r="GT155">
            <v>0</v>
          </cell>
          <cell r="GU155">
            <v>0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>
            <v>0</v>
          </cell>
          <cell r="GG156">
            <v>0</v>
          </cell>
          <cell r="GH156">
            <v>0</v>
          </cell>
          <cell r="GI156">
            <v>0</v>
          </cell>
          <cell r="GJ156">
            <v>0</v>
          </cell>
          <cell r="GK156">
            <v>0</v>
          </cell>
          <cell r="GL156">
            <v>0</v>
          </cell>
          <cell r="GM156">
            <v>0</v>
          </cell>
          <cell r="GN156">
            <v>0</v>
          </cell>
          <cell r="GO156">
            <v>0</v>
          </cell>
          <cell r="GP156">
            <v>0</v>
          </cell>
          <cell r="GQ156">
            <v>0</v>
          </cell>
          <cell r="GR156">
            <v>0</v>
          </cell>
          <cell r="GS156">
            <v>0</v>
          </cell>
          <cell r="GT156">
            <v>0</v>
          </cell>
          <cell r="GU156">
            <v>0</v>
          </cell>
        </row>
        <row r="157"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>
            <v>0</v>
          </cell>
          <cell r="GG157">
            <v>0</v>
          </cell>
          <cell r="GH157">
            <v>0</v>
          </cell>
          <cell r="GI157">
            <v>0</v>
          </cell>
          <cell r="GJ157">
            <v>0</v>
          </cell>
          <cell r="GK157">
            <v>0</v>
          </cell>
          <cell r="GL157">
            <v>0</v>
          </cell>
          <cell r="GM157">
            <v>0</v>
          </cell>
          <cell r="GN157">
            <v>0</v>
          </cell>
          <cell r="GO157">
            <v>0</v>
          </cell>
          <cell r="GP157">
            <v>0</v>
          </cell>
          <cell r="GQ157">
            <v>0</v>
          </cell>
          <cell r="GR157">
            <v>0</v>
          </cell>
          <cell r="GS157">
            <v>0</v>
          </cell>
          <cell r="GT157">
            <v>0</v>
          </cell>
          <cell r="GU157">
            <v>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F158">
            <v>0</v>
          </cell>
          <cell r="GG158">
            <v>0</v>
          </cell>
          <cell r="GH158">
            <v>0</v>
          </cell>
          <cell r="GI158">
            <v>0</v>
          </cell>
          <cell r="GJ158">
            <v>0</v>
          </cell>
          <cell r="GK158">
            <v>0</v>
          </cell>
          <cell r="GL158">
            <v>0</v>
          </cell>
          <cell r="GM158">
            <v>0</v>
          </cell>
          <cell r="GN158">
            <v>0</v>
          </cell>
          <cell r="GO158">
            <v>0</v>
          </cell>
          <cell r="GP158">
            <v>0</v>
          </cell>
          <cell r="GQ158">
            <v>0</v>
          </cell>
          <cell r="GR158">
            <v>0</v>
          </cell>
          <cell r="GS158">
            <v>0</v>
          </cell>
          <cell r="GT158">
            <v>0</v>
          </cell>
          <cell r="GU158">
            <v>0</v>
          </cell>
        </row>
        <row r="159"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  <cell r="GF159">
            <v>0</v>
          </cell>
          <cell r="GG159">
            <v>0</v>
          </cell>
          <cell r="GH159">
            <v>0</v>
          </cell>
          <cell r="GI159">
            <v>0</v>
          </cell>
          <cell r="GJ159">
            <v>0</v>
          </cell>
          <cell r="GK159">
            <v>0</v>
          </cell>
          <cell r="GL159">
            <v>0</v>
          </cell>
          <cell r="GM159">
            <v>0</v>
          </cell>
          <cell r="GN159">
            <v>0</v>
          </cell>
          <cell r="GO159">
            <v>0</v>
          </cell>
          <cell r="GP159">
            <v>0</v>
          </cell>
          <cell r="GQ159">
            <v>0</v>
          </cell>
          <cell r="GR159">
            <v>0</v>
          </cell>
          <cell r="GS159">
            <v>0</v>
          </cell>
          <cell r="GT159">
            <v>0</v>
          </cell>
          <cell r="GU159">
            <v>0</v>
          </cell>
        </row>
        <row r="160"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  <cell r="GF160">
            <v>0</v>
          </cell>
          <cell r="GG160">
            <v>0</v>
          </cell>
          <cell r="GH160">
            <v>0</v>
          </cell>
          <cell r="GI160">
            <v>0</v>
          </cell>
          <cell r="GJ160">
            <v>0</v>
          </cell>
          <cell r="GK160">
            <v>0</v>
          </cell>
          <cell r="GL160">
            <v>0</v>
          </cell>
          <cell r="GM160">
            <v>0</v>
          </cell>
          <cell r="GN160">
            <v>0</v>
          </cell>
          <cell r="GO160">
            <v>0</v>
          </cell>
          <cell r="GP160">
            <v>0</v>
          </cell>
          <cell r="GQ160">
            <v>0</v>
          </cell>
          <cell r="GR160">
            <v>0</v>
          </cell>
          <cell r="GS160">
            <v>0</v>
          </cell>
          <cell r="GT160">
            <v>0</v>
          </cell>
          <cell r="GU160">
            <v>0</v>
          </cell>
        </row>
        <row r="161"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  <cell r="GF161">
            <v>0</v>
          </cell>
          <cell r="GG161">
            <v>0</v>
          </cell>
          <cell r="GH161">
            <v>0</v>
          </cell>
          <cell r="GI161">
            <v>0</v>
          </cell>
          <cell r="GJ161">
            <v>0</v>
          </cell>
          <cell r="GK161">
            <v>0</v>
          </cell>
          <cell r="GL161">
            <v>0</v>
          </cell>
          <cell r="GM161">
            <v>0</v>
          </cell>
          <cell r="GN161">
            <v>0</v>
          </cell>
          <cell r="GO161">
            <v>0</v>
          </cell>
          <cell r="GP161">
            <v>0</v>
          </cell>
          <cell r="GQ161">
            <v>0</v>
          </cell>
          <cell r="GR161">
            <v>0</v>
          </cell>
          <cell r="GS161">
            <v>0</v>
          </cell>
          <cell r="GT161">
            <v>0</v>
          </cell>
          <cell r="GU161">
            <v>0</v>
          </cell>
        </row>
        <row r="162"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  <cell r="GF162">
            <v>0</v>
          </cell>
          <cell r="GG162">
            <v>0</v>
          </cell>
          <cell r="GH162">
            <v>0</v>
          </cell>
          <cell r="GI162">
            <v>0</v>
          </cell>
          <cell r="GJ162">
            <v>0</v>
          </cell>
          <cell r="GK162">
            <v>0</v>
          </cell>
          <cell r="GL162">
            <v>0</v>
          </cell>
          <cell r="GM162">
            <v>0</v>
          </cell>
          <cell r="GN162">
            <v>0</v>
          </cell>
          <cell r="GO162">
            <v>0</v>
          </cell>
          <cell r="GP162">
            <v>0</v>
          </cell>
          <cell r="GQ162">
            <v>0</v>
          </cell>
          <cell r="GR162">
            <v>0</v>
          </cell>
          <cell r="GS162">
            <v>0</v>
          </cell>
          <cell r="GT162">
            <v>0</v>
          </cell>
          <cell r="GU162">
            <v>0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  <cell r="GF163">
            <v>0</v>
          </cell>
          <cell r="GG163">
            <v>0</v>
          </cell>
          <cell r="GH163">
            <v>0</v>
          </cell>
          <cell r="GI163">
            <v>0</v>
          </cell>
          <cell r="GJ163">
            <v>0</v>
          </cell>
          <cell r="GK163">
            <v>0</v>
          </cell>
          <cell r="GL163">
            <v>0</v>
          </cell>
          <cell r="GM163">
            <v>0</v>
          </cell>
          <cell r="GN163">
            <v>0</v>
          </cell>
          <cell r="GO163">
            <v>0</v>
          </cell>
          <cell r="GP163">
            <v>0</v>
          </cell>
          <cell r="GQ163">
            <v>0</v>
          </cell>
          <cell r="GR163">
            <v>0</v>
          </cell>
          <cell r="GS163">
            <v>0</v>
          </cell>
          <cell r="GT163">
            <v>0</v>
          </cell>
          <cell r="GU163">
            <v>0</v>
          </cell>
        </row>
        <row r="164"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>
            <v>0</v>
          </cell>
          <cell r="GG164">
            <v>0</v>
          </cell>
          <cell r="GH164">
            <v>0</v>
          </cell>
          <cell r="GI164">
            <v>0</v>
          </cell>
          <cell r="GJ164">
            <v>0</v>
          </cell>
          <cell r="GK164">
            <v>0</v>
          </cell>
          <cell r="GL164">
            <v>0</v>
          </cell>
          <cell r="GM164">
            <v>0</v>
          </cell>
          <cell r="GN164">
            <v>0</v>
          </cell>
          <cell r="GO164">
            <v>0</v>
          </cell>
          <cell r="GP164">
            <v>0</v>
          </cell>
          <cell r="GQ164">
            <v>0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</row>
        <row r="165"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>
            <v>0</v>
          </cell>
          <cell r="GG165">
            <v>0</v>
          </cell>
          <cell r="GH165">
            <v>0</v>
          </cell>
          <cell r="GI165">
            <v>0</v>
          </cell>
          <cell r="GJ165">
            <v>0</v>
          </cell>
          <cell r="GK165">
            <v>0</v>
          </cell>
          <cell r="GL165">
            <v>0</v>
          </cell>
          <cell r="GM165">
            <v>0</v>
          </cell>
          <cell r="GN165">
            <v>0</v>
          </cell>
          <cell r="GO165">
            <v>0</v>
          </cell>
          <cell r="GP165">
            <v>0</v>
          </cell>
          <cell r="GQ165">
            <v>0</v>
          </cell>
          <cell r="GR165">
            <v>0</v>
          </cell>
          <cell r="GS165">
            <v>0</v>
          </cell>
          <cell r="GT165">
            <v>0</v>
          </cell>
          <cell r="GU165">
            <v>0</v>
          </cell>
        </row>
        <row r="166"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  <cell r="GF166">
            <v>0</v>
          </cell>
          <cell r="GG166">
            <v>0</v>
          </cell>
          <cell r="GH166">
            <v>0</v>
          </cell>
          <cell r="GI166">
            <v>0</v>
          </cell>
          <cell r="GJ166">
            <v>0</v>
          </cell>
          <cell r="GK166">
            <v>0</v>
          </cell>
          <cell r="GL166">
            <v>0</v>
          </cell>
          <cell r="GM166">
            <v>0</v>
          </cell>
          <cell r="GN166">
            <v>0</v>
          </cell>
          <cell r="GO166">
            <v>0</v>
          </cell>
          <cell r="GP166">
            <v>0</v>
          </cell>
          <cell r="GQ166">
            <v>0</v>
          </cell>
          <cell r="GR166">
            <v>0</v>
          </cell>
          <cell r="GS166">
            <v>0</v>
          </cell>
          <cell r="GT166">
            <v>0</v>
          </cell>
          <cell r="GU166">
            <v>0</v>
          </cell>
        </row>
        <row r="167"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>
            <v>0</v>
          </cell>
          <cell r="GG167">
            <v>0</v>
          </cell>
          <cell r="GH167">
            <v>0</v>
          </cell>
          <cell r="GI167">
            <v>0</v>
          </cell>
          <cell r="GJ167">
            <v>0</v>
          </cell>
          <cell r="GK167">
            <v>0</v>
          </cell>
          <cell r="GL167">
            <v>0</v>
          </cell>
          <cell r="GM167">
            <v>0</v>
          </cell>
          <cell r="GN167">
            <v>0</v>
          </cell>
          <cell r="GO167">
            <v>0</v>
          </cell>
          <cell r="GP167">
            <v>0</v>
          </cell>
          <cell r="GQ167">
            <v>0</v>
          </cell>
          <cell r="GR167">
            <v>0</v>
          </cell>
          <cell r="GS167">
            <v>0</v>
          </cell>
          <cell r="GT167">
            <v>0</v>
          </cell>
          <cell r="GU167">
            <v>0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>
            <v>0</v>
          </cell>
          <cell r="GG168">
            <v>0</v>
          </cell>
          <cell r="GH168">
            <v>0</v>
          </cell>
          <cell r="GI168">
            <v>0</v>
          </cell>
          <cell r="GJ168">
            <v>0</v>
          </cell>
          <cell r="GK168">
            <v>0</v>
          </cell>
          <cell r="GL168">
            <v>0</v>
          </cell>
          <cell r="GM168">
            <v>0</v>
          </cell>
          <cell r="GN168">
            <v>0</v>
          </cell>
          <cell r="GO168">
            <v>0</v>
          </cell>
          <cell r="GP168">
            <v>0</v>
          </cell>
          <cell r="GQ168">
            <v>0</v>
          </cell>
          <cell r="GR168">
            <v>0</v>
          </cell>
          <cell r="GS168">
            <v>0</v>
          </cell>
          <cell r="GT168">
            <v>0</v>
          </cell>
          <cell r="GU168">
            <v>0</v>
          </cell>
        </row>
        <row r="169"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>
            <v>0</v>
          </cell>
          <cell r="GG169">
            <v>0</v>
          </cell>
          <cell r="GH169">
            <v>0</v>
          </cell>
          <cell r="GI169">
            <v>0</v>
          </cell>
          <cell r="GJ169">
            <v>0</v>
          </cell>
          <cell r="GK169">
            <v>0</v>
          </cell>
          <cell r="GL169">
            <v>0</v>
          </cell>
          <cell r="GM169">
            <v>0</v>
          </cell>
          <cell r="GN169">
            <v>0</v>
          </cell>
          <cell r="GO169">
            <v>0</v>
          </cell>
          <cell r="GP169">
            <v>0</v>
          </cell>
          <cell r="GQ169">
            <v>0</v>
          </cell>
          <cell r="GR169">
            <v>0</v>
          </cell>
          <cell r="GS169">
            <v>0</v>
          </cell>
          <cell r="GT169">
            <v>0</v>
          </cell>
          <cell r="GU169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>
            <v>0</v>
          </cell>
          <cell r="GG170">
            <v>0</v>
          </cell>
          <cell r="GH170">
            <v>0</v>
          </cell>
          <cell r="GI170">
            <v>0</v>
          </cell>
          <cell r="GJ170">
            <v>0</v>
          </cell>
          <cell r="GK170">
            <v>0</v>
          </cell>
          <cell r="GL170">
            <v>0</v>
          </cell>
          <cell r="GM170">
            <v>0</v>
          </cell>
          <cell r="GN170">
            <v>0</v>
          </cell>
          <cell r="GO170">
            <v>0</v>
          </cell>
          <cell r="GP170">
            <v>0</v>
          </cell>
          <cell r="GQ170">
            <v>0</v>
          </cell>
          <cell r="GR170">
            <v>0</v>
          </cell>
          <cell r="GS170">
            <v>0</v>
          </cell>
          <cell r="GT170">
            <v>0</v>
          </cell>
          <cell r="GU170">
            <v>0</v>
          </cell>
        </row>
        <row r="171"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>
            <v>0</v>
          </cell>
          <cell r="GG171">
            <v>0</v>
          </cell>
          <cell r="GH171">
            <v>0</v>
          </cell>
          <cell r="GI171">
            <v>0</v>
          </cell>
          <cell r="GJ171">
            <v>0</v>
          </cell>
          <cell r="GK171">
            <v>0</v>
          </cell>
          <cell r="GL171">
            <v>0</v>
          </cell>
          <cell r="GM171">
            <v>0</v>
          </cell>
          <cell r="GN171">
            <v>0</v>
          </cell>
          <cell r="GO171">
            <v>0</v>
          </cell>
          <cell r="GP171">
            <v>0</v>
          </cell>
          <cell r="GQ171">
            <v>0</v>
          </cell>
          <cell r="GR171">
            <v>0</v>
          </cell>
          <cell r="GS171">
            <v>0</v>
          </cell>
          <cell r="GT171">
            <v>0</v>
          </cell>
          <cell r="GU171">
            <v>0</v>
          </cell>
        </row>
        <row r="172"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>
            <v>0</v>
          </cell>
          <cell r="GG172">
            <v>0</v>
          </cell>
          <cell r="GH172">
            <v>0</v>
          </cell>
          <cell r="GI172">
            <v>0</v>
          </cell>
          <cell r="GJ172">
            <v>0</v>
          </cell>
          <cell r="GK172">
            <v>0</v>
          </cell>
          <cell r="GL172">
            <v>0</v>
          </cell>
          <cell r="GM172">
            <v>0</v>
          </cell>
          <cell r="GN172">
            <v>0</v>
          </cell>
          <cell r="GO172">
            <v>0</v>
          </cell>
          <cell r="GP172">
            <v>0</v>
          </cell>
          <cell r="GQ172">
            <v>0</v>
          </cell>
          <cell r="GR172">
            <v>0</v>
          </cell>
          <cell r="GS172">
            <v>0</v>
          </cell>
          <cell r="GT172">
            <v>0</v>
          </cell>
          <cell r="GU172">
            <v>0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>
            <v>0</v>
          </cell>
          <cell r="GG173">
            <v>0</v>
          </cell>
          <cell r="GH173">
            <v>0</v>
          </cell>
          <cell r="GI173">
            <v>0</v>
          </cell>
          <cell r="GJ173">
            <v>0</v>
          </cell>
          <cell r="GK173">
            <v>0</v>
          </cell>
          <cell r="GL173">
            <v>0</v>
          </cell>
          <cell r="GM173">
            <v>0</v>
          </cell>
          <cell r="GN173">
            <v>0</v>
          </cell>
          <cell r="GO173">
            <v>0</v>
          </cell>
          <cell r="GP173">
            <v>0</v>
          </cell>
          <cell r="GQ173">
            <v>0</v>
          </cell>
          <cell r="GR173">
            <v>0</v>
          </cell>
          <cell r="GS173">
            <v>0</v>
          </cell>
          <cell r="GT173">
            <v>0</v>
          </cell>
          <cell r="GU173">
            <v>0</v>
          </cell>
        </row>
        <row r="174"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>
            <v>0</v>
          </cell>
          <cell r="GG174">
            <v>0</v>
          </cell>
          <cell r="GH174">
            <v>0</v>
          </cell>
          <cell r="GI174">
            <v>0</v>
          </cell>
          <cell r="GJ174">
            <v>0</v>
          </cell>
          <cell r="GK174">
            <v>0</v>
          </cell>
          <cell r="GL174">
            <v>0</v>
          </cell>
          <cell r="GM174">
            <v>0</v>
          </cell>
          <cell r="GN174">
            <v>0</v>
          </cell>
          <cell r="GO174">
            <v>0</v>
          </cell>
          <cell r="GP174">
            <v>0</v>
          </cell>
          <cell r="GQ174">
            <v>0</v>
          </cell>
          <cell r="GR174">
            <v>0</v>
          </cell>
          <cell r="GS174">
            <v>0</v>
          </cell>
          <cell r="GT174">
            <v>0</v>
          </cell>
          <cell r="GU174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>
            <v>0</v>
          </cell>
          <cell r="GG175">
            <v>0</v>
          </cell>
          <cell r="GH175">
            <v>0</v>
          </cell>
          <cell r="GI175">
            <v>0</v>
          </cell>
          <cell r="GJ175">
            <v>0</v>
          </cell>
          <cell r="GK175">
            <v>0</v>
          </cell>
          <cell r="GL175">
            <v>0</v>
          </cell>
          <cell r="GM175">
            <v>0</v>
          </cell>
          <cell r="GN175">
            <v>0</v>
          </cell>
          <cell r="GO175">
            <v>0</v>
          </cell>
          <cell r="GP175">
            <v>0</v>
          </cell>
          <cell r="GQ175">
            <v>0</v>
          </cell>
          <cell r="GR175">
            <v>0</v>
          </cell>
          <cell r="GS175">
            <v>0</v>
          </cell>
          <cell r="GT175">
            <v>0</v>
          </cell>
          <cell r="GU175">
            <v>0</v>
          </cell>
        </row>
        <row r="176"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>
            <v>0</v>
          </cell>
          <cell r="GG176">
            <v>0</v>
          </cell>
          <cell r="GH176">
            <v>0</v>
          </cell>
          <cell r="GI176">
            <v>0</v>
          </cell>
          <cell r="GJ176">
            <v>0</v>
          </cell>
          <cell r="GK176">
            <v>0</v>
          </cell>
          <cell r="GL176">
            <v>0</v>
          </cell>
          <cell r="GM176">
            <v>0</v>
          </cell>
          <cell r="GN176">
            <v>0</v>
          </cell>
          <cell r="GO176">
            <v>0</v>
          </cell>
          <cell r="GP176">
            <v>0</v>
          </cell>
          <cell r="GQ176">
            <v>0</v>
          </cell>
          <cell r="GR176">
            <v>0</v>
          </cell>
          <cell r="GS176">
            <v>0</v>
          </cell>
          <cell r="GT176">
            <v>0</v>
          </cell>
          <cell r="GU176">
            <v>0</v>
          </cell>
        </row>
        <row r="177"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  <cell r="GI177">
            <v>0</v>
          </cell>
          <cell r="GJ177">
            <v>0</v>
          </cell>
          <cell r="GK177">
            <v>0</v>
          </cell>
          <cell r="GL177">
            <v>0</v>
          </cell>
          <cell r="GM177">
            <v>0</v>
          </cell>
          <cell r="GN177">
            <v>0</v>
          </cell>
          <cell r="GO177">
            <v>0</v>
          </cell>
          <cell r="GP177">
            <v>0</v>
          </cell>
          <cell r="GQ177">
            <v>0</v>
          </cell>
          <cell r="GR177">
            <v>0</v>
          </cell>
          <cell r="GS177">
            <v>0</v>
          </cell>
          <cell r="GT177">
            <v>0</v>
          </cell>
          <cell r="GU177">
            <v>0</v>
          </cell>
        </row>
        <row r="178"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>
            <v>0</v>
          </cell>
          <cell r="GG178">
            <v>0</v>
          </cell>
          <cell r="GH178">
            <v>0</v>
          </cell>
          <cell r="GI178">
            <v>0</v>
          </cell>
          <cell r="GJ178">
            <v>0</v>
          </cell>
          <cell r="GK178">
            <v>0</v>
          </cell>
          <cell r="GL178">
            <v>0</v>
          </cell>
          <cell r="GM178">
            <v>0</v>
          </cell>
          <cell r="GN178">
            <v>0</v>
          </cell>
          <cell r="GO178">
            <v>0</v>
          </cell>
          <cell r="GP178">
            <v>0</v>
          </cell>
          <cell r="GQ178">
            <v>0</v>
          </cell>
          <cell r="GR178">
            <v>0</v>
          </cell>
          <cell r="GS178">
            <v>0</v>
          </cell>
          <cell r="GT178">
            <v>0</v>
          </cell>
          <cell r="GU178">
            <v>0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J179">
            <v>0</v>
          </cell>
          <cell r="GK179">
            <v>0</v>
          </cell>
          <cell r="GL179">
            <v>0</v>
          </cell>
          <cell r="GM179">
            <v>0</v>
          </cell>
          <cell r="GN179">
            <v>0</v>
          </cell>
          <cell r="GO179">
            <v>0</v>
          </cell>
          <cell r="GP179">
            <v>0</v>
          </cell>
          <cell r="GQ179">
            <v>0</v>
          </cell>
          <cell r="GR179">
            <v>0</v>
          </cell>
          <cell r="GS179">
            <v>0</v>
          </cell>
          <cell r="GT179">
            <v>0</v>
          </cell>
          <cell r="GU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  <cell r="GI180">
            <v>0</v>
          </cell>
          <cell r="GJ180">
            <v>0</v>
          </cell>
          <cell r="GK180">
            <v>0</v>
          </cell>
          <cell r="GL180">
            <v>0</v>
          </cell>
          <cell r="GM180">
            <v>0</v>
          </cell>
          <cell r="GN180">
            <v>0</v>
          </cell>
          <cell r="GO180">
            <v>0</v>
          </cell>
          <cell r="GP180">
            <v>0</v>
          </cell>
          <cell r="GQ180">
            <v>0</v>
          </cell>
          <cell r="GR180">
            <v>0</v>
          </cell>
          <cell r="GS180">
            <v>0</v>
          </cell>
          <cell r="GT180">
            <v>0</v>
          </cell>
          <cell r="GU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>
            <v>0</v>
          </cell>
          <cell r="GG181">
            <v>0</v>
          </cell>
          <cell r="GH181">
            <v>0</v>
          </cell>
          <cell r="GI181">
            <v>0</v>
          </cell>
          <cell r="GJ181">
            <v>0</v>
          </cell>
          <cell r="GK181">
            <v>0</v>
          </cell>
          <cell r="GL181">
            <v>0</v>
          </cell>
          <cell r="GM181">
            <v>0</v>
          </cell>
          <cell r="GN181">
            <v>0</v>
          </cell>
          <cell r="GO181">
            <v>0</v>
          </cell>
          <cell r="GP181">
            <v>0</v>
          </cell>
          <cell r="GQ181">
            <v>0</v>
          </cell>
          <cell r="GR181">
            <v>0</v>
          </cell>
          <cell r="GS181">
            <v>0</v>
          </cell>
          <cell r="GT181">
            <v>0</v>
          </cell>
          <cell r="GU181">
            <v>0</v>
          </cell>
        </row>
        <row r="182"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>
            <v>0</v>
          </cell>
          <cell r="GG182">
            <v>0</v>
          </cell>
          <cell r="GH182">
            <v>0</v>
          </cell>
          <cell r="GI182">
            <v>0</v>
          </cell>
          <cell r="GJ182">
            <v>0</v>
          </cell>
          <cell r="GK182">
            <v>0</v>
          </cell>
          <cell r="GL182">
            <v>0</v>
          </cell>
          <cell r="GM182">
            <v>0</v>
          </cell>
          <cell r="GN182">
            <v>0</v>
          </cell>
          <cell r="GO182">
            <v>0</v>
          </cell>
          <cell r="GP182">
            <v>0</v>
          </cell>
          <cell r="GQ182">
            <v>0</v>
          </cell>
          <cell r="GR182">
            <v>0</v>
          </cell>
          <cell r="GS182">
            <v>0</v>
          </cell>
          <cell r="GT182">
            <v>0</v>
          </cell>
          <cell r="GU182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  <cell r="GF183">
            <v>0</v>
          </cell>
          <cell r="GG183">
            <v>0</v>
          </cell>
          <cell r="GH183">
            <v>0</v>
          </cell>
          <cell r="GI183">
            <v>0</v>
          </cell>
          <cell r="GJ183">
            <v>0</v>
          </cell>
          <cell r="GK183">
            <v>0</v>
          </cell>
          <cell r="GL183">
            <v>0</v>
          </cell>
          <cell r="GM183">
            <v>0</v>
          </cell>
          <cell r="GN183">
            <v>0</v>
          </cell>
          <cell r="GO183">
            <v>0</v>
          </cell>
          <cell r="GP183">
            <v>0</v>
          </cell>
          <cell r="GQ183">
            <v>0</v>
          </cell>
          <cell r="GR183">
            <v>0</v>
          </cell>
          <cell r="GS183">
            <v>0</v>
          </cell>
          <cell r="GT183">
            <v>0</v>
          </cell>
          <cell r="GU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  <cell r="GF184">
            <v>0</v>
          </cell>
          <cell r="GG184">
            <v>0</v>
          </cell>
          <cell r="GH184">
            <v>0</v>
          </cell>
          <cell r="GI184">
            <v>0</v>
          </cell>
          <cell r="GJ184">
            <v>0</v>
          </cell>
          <cell r="GK184">
            <v>0</v>
          </cell>
          <cell r="GL184">
            <v>0</v>
          </cell>
          <cell r="GM184">
            <v>0</v>
          </cell>
          <cell r="GN184">
            <v>0</v>
          </cell>
          <cell r="GO184">
            <v>0</v>
          </cell>
          <cell r="GP184">
            <v>0</v>
          </cell>
          <cell r="GQ184">
            <v>0</v>
          </cell>
          <cell r="GR184">
            <v>0</v>
          </cell>
          <cell r="GS184">
            <v>0</v>
          </cell>
          <cell r="GT184">
            <v>0</v>
          </cell>
          <cell r="GU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  <cell r="GF185">
            <v>0</v>
          </cell>
          <cell r="GG185">
            <v>0</v>
          </cell>
          <cell r="GH185">
            <v>0</v>
          </cell>
          <cell r="GI185">
            <v>0</v>
          </cell>
          <cell r="GJ185">
            <v>0</v>
          </cell>
          <cell r="GK185">
            <v>0</v>
          </cell>
          <cell r="GL185">
            <v>0</v>
          </cell>
          <cell r="GM185">
            <v>0</v>
          </cell>
          <cell r="GN185">
            <v>0</v>
          </cell>
          <cell r="GO185">
            <v>0</v>
          </cell>
          <cell r="GP185">
            <v>0</v>
          </cell>
          <cell r="GQ185">
            <v>0</v>
          </cell>
          <cell r="GR185">
            <v>0</v>
          </cell>
          <cell r="GS185">
            <v>0</v>
          </cell>
          <cell r="GT185">
            <v>0</v>
          </cell>
          <cell r="GU185">
            <v>0</v>
          </cell>
        </row>
        <row r="186"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  <cell r="GF186">
            <v>0</v>
          </cell>
          <cell r="GG186">
            <v>0</v>
          </cell>
          <cell r="GH186">
            <v>0</v>
          </cell>
          <cell r="GI186">
            <v>0</v>
          </cell>
          <cell r="GJ186">
            <v>0</v>
          </cell>
          <cell r="GK186">
            <v>0</v>
          </cell>
          <cell r="GL186">
            <v>0</v>
          </cell>
          <cell r="GM186">
            <v>0</v>
          </cell>
          <cell r="GN186">
            <v>0</v>
          </cell>
          <cell r="GO186">
            <v>0</v>
          </cell>
          <cell r="GP186">
            <v>0</v>
          </cell>
          <cell r="GQ186">
            <v>0</v>
          </cell>
          <cell r="GR186">
            <v>0</v>
          </cell>
          <cell r="GS186">
            <v>0</v>
          </cell>
          <cell r="GT186">
            <v>0</v>
          </cell>
          <cell r="GU186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  <cell r="GF187">
            <v>0</v>
          </cell>
          <cell r="GG187">
            <v>0</v>
          </cell>
          <cell r="GH187">
            <v>0</v>
          </cell>
          <cell r="GI187">
            <v>0</v>
          </cell>
          <cell r="GJ187">
            <v>0</v>
          </cell>
          <cell r="GK187">
            <v>0</v>
          </cell>
          <cell r="GL187">
            <v>0</v>
          </cell>
          <cell r="GM187">
            <v>0</v>
          </cell>
          <cell r="GN187">
            <v>0</v>
          </cell>
          <cell r="GO187">
            <v>0</v>
          </cell>
          <cell r="GP187">
            <v>0</v>
          </cell>
          <cell r="GQ187">
            <v>0</v>
          </cell>
          <cell r="GR187">
            <v>0</v>
          </cell>
          <cell r="GS187">
            <v>0</v>
          </cell>
          <cell r="GT187">
            <v>0</v>
          </cell>
          <cell r="GU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0</v>
          </cell>
          <cell r="GM188">
            <v>0</v>
          </cell>
          <cell r="GN188">
            <v>0</v>
          </cell>
          <cell r="GO188">
            <v>0</v>
          </cell>
          <cell r="GP188">
            <v>0</v>
          </cell>
          <cell r="GQ188">
            <v>0</v>
          </cell>
          <cell r="GR188">
            <v>0</v>
          </cell>
          <cell r="GS188">
            <v>0</v>
          </cell>
          <cell r="GT188">
            <v>0</v>
          </cell>
          <cell r="GU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  <cell r="GF189">
            <v>0</v>
          </cell>
          <cell r="GG189">
            <v>0</v>
          </cell>
          <cell r="GH189">
            <v>0</v>
          </cell>
          <cell r="GI189">
            <v>0</v>
          </cell>
          <cell r="GJ189">
            <v>0</v>
          </cell>
          <cell r="GK189">
            <v>0</v>
          </cell>
          <cell r="GL189">
            <v>0</v>
          </cell>
          <cell r="GM189">
            <v>0</v>
          </cell>
          <cell r="GN189">
            <v>0</v>
          </cell>
          <cell r="GO189">
            <v>0</v>
          </cell>
          <cell r="GP189">
            <v>0</v>
          </cell>
          <cell r="GQ189">
            <v>0</v>
          </cell>
          <cell r="GR189">
            <v>0</v>
          </cell>
          <cell r="GS189">
            <v>0</v>
          </cell>
          <cell r="GT189">
            <v>0</v>
          </cell>
          <cell r="GU189">
            <v>0</v>
          </cell>
        </row>
        <row r="190"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  <cell r="GF190">
            <v>0</v>
          </cell>
          <cell r="GG190">
            <v>0</v>
          </cell>
          <cell r="GH190">
            <v>0</v>
          </cell>
          <cell r="GI190">
            <v>0</v>
          </cell>
          <cell r="GJ190">
            <v>0</v>
          </cell>
          <cell r="GK190">
            <v>0</v>
          </cell>
          <cell r="GL190">
            <v>0</v>
          </cell>
          <cell r="GM190">
            <v>0</v>
          </cell>
          <cell r="GN190">
            <v>0</v>
          </cell>
          <cell r="GO190">
            <v>0</v>
          </cell>
          <cell r="GP190">
            <v>0</v>
          </cell>
          <cell r="GQ190">
            <v>0</v>
          </cell>
          <cell r="GR190">
            <v>0</v>
          </cell>
          <cell r="GS190">
            <v>0</v>
          </cell>
          <cell r="GT190">
            <v>0</v>
          </cell>
          <cell r="GU190">
            <v>0</v>
          </cell>
        </row>
        <row r="191"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0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  <cell r="GF191">
            <v>0</v>
          </cell>
          <cell r="GG191">
            <v>0</v>
          </cell>
          <cell r="GH191">
            <v>0</v>
          </cell>
          <cell r="GI191">
            <v>0</v>
          </cell>
          <cell r="GJ191">
            <v>0</v>
          </cell>
          <cell r="GK191">
            <v>0</v>
          </cell>
          <cell r="GL191">
            <v>0</v>
          </cell>
          <cell r="GM191">
            <v>0</v>
          </cell>
          <cell r="GN191">
            <v>0</v>
          </cell>
          <cell r="GO191">
            <v>0</v>
          </cell>
          <cell r="GP191">
            <v>0</v>
          </cell>
          <cell r="GQ191">
            <v>0</v>
          </cell>
          <cell r="GR191">
            <v>0</v>
          </cell>
          <cell r="GS191">
            <v>0</v>
          </cell>
          <cell r="GT191">
            <v>0</v>
          </cell>
          <cell r="GU191">
            <v>0</v>
          </cell>
        </row>
        <row r="192"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  <cell r="GF192">
            <v>0</v>
          </cell>
          <cell r="GG192">
            <v>0</v>
          </cell>
          <cell r="GH192">
            <v>0</v>
          </cell>
          <cell r="GI192">
            <v>0</v>
          </cell>
          <cell r="GJ192">
            <v>0</v>
          </cell>
          <cell r="GK192">
            <v>0</v>
          </cell>
          <cell r="GL192">
            <v>0</v>
          </cell>
          <cell r="GM192">
            <v>0</v>
          </cell>
          <cell r="GN192">
            <v>0</v>
          </cell>
          <cell r="GO192">
            <v>0</v>
          </cell>
          <cell r="GP192">
            <v>0</v>
          </cell>
          <cell r="GQ192">
            <v>0</v>
          </cell>
          <cell r="GR192">
            <v>0</v>
          </cell>
          <cell r="GS192">
            <v>0</v>
          </cell>
          <cell r="GT192">
            <v>0</v>
          </cell>
          <cell r="GU192">
            <v>0</v>
          </cell>
        </row>
        <row r="193"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  <cell r="GF193">
            <v>0</v>
          </cell>
          <cell r="GG193">
            <v>0</v>
          </cell>
          <cell r="GH193">
            <v>0</v>
          </cell>
          <cell r="GI193">
            <v>0</v>
          </cell>
          <cell r="GJ193">
            <v>0</v>
          </cell>
          <cell r="GK193">
            <v>0</v>
          </cell>
          <cell r="GL193">
            <v>0</v>
          </cell>
          <cell r="GM193">
            <v>0</v>
          </cell>
          <cell r="GN193">
            <v>0</v>
          </cell>
          <cell r="GO193">
            <v>0</v>
          </cell>
          <cell r="GP193">
            <v>0</v>
          </cell>
          <cell r="GQ193">
            <v>0</v>
          </cell>
          <cell r="GR193">
            <v>0</v>
          </cell>
          <cell r="GS193">
            <v>0</v>
          </cell>
          <cell r="GT193">
            <v>0</v>
          </cell>
          <cell r="GU193">
            <v>0</v>
          </cell>
        </row>
        <row r="194"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  <cell r="GF194">
            <v>0</v>
          </cell>
          <cell r="GG194">
            <v>0</v>
          </cell>
          <cell r="GH194">
            <v>0</v>
          </cell>
          <cell r="GI194">
            <v>0</v>
          </cell>
          <cell r="GJ194">
            <v>0</v>
          </cell>
          <cell r="GK194">
            <v>0</v>
          </cell>
          <cell r="GL194">
            <v>0</v>
          </cell>
          <cell r="GM194">
            <v>0</v>
          </cell>
          <cell r="GN194">
            <v>0</v>
          </cell>
          <cell r="GO194">
            <v>0</v>
          </cell>
          <cell r="GP194">
            <v>0</v>
          </cell>
          <cell r="GQ194">
            <v>0</v>
          </cell>
          <cell r="GR194">
            <v>0</v>
          </cell>
          <cell r="GS194">
            <v>0</v>
          </cell>
          <cell r="GT194">
            <v>0</v>
          </cell>
          <cell r="GU194">
            <v>0</v>
          </cell>
        </row>
        <row r="195"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  <cell r="GF195">
            <v>0</v>
          </cell>
          <cell r="GG195">
            <v>0</v>
          </cell>
          <cell r="GH195">
            <v>0</v>
          </cell>
          <cell r="GI195">
            <v>0</v>
          </cell>
          <cell r="GJ195">
            <v>0</v>
          </cell>
          <cell r="GK195">
            <v>0</v>
          </cell>
          <cell r="GL195">
            <v>0</v>
          </cell>
          <cell r="GM195">
            <v>0</v>
          </cell>
          <cell r="GN195">
            <v>0</v>
          </cell>
          <cell r="GO195">
            <v>0</v>
          </cell>
          <cell r="GP195">
            <v>0</v>
          </cell>
          <cell r="GQ195">
            <v>0</v>
          </cell>
          <cell r="GR195">
            <v>0</v>
          </cell>
          <cell r="GS195">
            <v>0</v>
          </cell>
          <cell r="GT195">
            <v>0</v>
          </cell>
          <cell r="GU195">
            <v>0</v>
          </cell>
        </row>
        <row r="196"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  <cell r="GF196">
            <v>0</v>
          </cell>
          <cell r="GG196">
            <v>0</v>
          </cell>
          <cell r="GH196">
            <v>0</v>
          </cell>
          <cell r="GI196">
            <v>0</v>
          </cell>
          <cell r="GJ196">
            <v>0</v>
          </cell>
          <cell r="GK196">
            <v>0</v>
          </cell>
          <cell r="GL196">
            <v>0</v>
          </cell>
          <cell r="GM196">
            <v>0</v>
          </cell>
          <cell r="GN196">
            <v>0</v>
          </cell>
          <cell r="GO196">
            <v>0</v>
          </cell>
          <cell r="GP196">
            <v>0</v>
          </cell>
          <cell r="GQ196">
            <v>0</v>
          </cell>
          <cell r="GR196">
            <v>0</v>
          </cell>
          <cell r="GS196">
            <v>0</v>
          </cell>
          <cell r="GT196">
            <v>0</v>
          </cell>
          <cell r="GU196">
            <v>0</v>
          </cell>
        </row>
        <row r="197"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  <cell r="GI197">
            <v>0</v>
          </cell>
          <cell r="GJ197">
            <v>0</v>
          </cell>
          <cell r="GK197">
            <v>0</v>
          </cell>
          <cell r="GL197">
            <v>0</v>
          </cell>
          <cell r="GM197">
            <v>0</v>
          </cell>
          <cell r="GN197">
            <v>0</v>
          </cell>
          <cell r="GO197">
            <v>0</v>
          </cell>
          <cell r="GP197">
            <v>0</v>
          </cell>
          <cell r="GQ197">
            <v>0</v>
          </cell>
          <cell r="GR197">
            <v>0</v>
          </cell>
          <cell r="GS197">
            <v>0</v>
          </cell>
          <cell r="GT197">
            <v>0</v>
          </cell>
          <cell r="GU197">
            <v>0</v>
          </cell>
        </row>
        <row r="198"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J198">
            <v>0</v>
          </cell>
          <cell r="GK198">
            <v>0</v>
          </cell>
          <cell r="GL198">
            <v>0</v>
          </cell>
          <cell r="GM198">
            <v>0</v>
          </cell>
          <cell r="GN198">
            <v>0</v>
          </cell>
          <cell r="GO198">
            <v>0</v>
          </cell>
          <cell r="GP198">
            <v>0</v>
          </cell>
          <cell r="GQ198">
            <v>0</v>
          </cell>
          <cell r="GR198">
            <v>0</v>
          </cell>
          <cell r="GS198">
            <v>0</v>
          </cell>
          <cell r="GT198">
            <v>0</v>
          </cell>
          <cell r="GU198">
            <v>0</v>
          </cell>
        </row>
        <row r="199"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  <cell r="GI199">
            <v>0</v>
          </cell>
          <cell r="GJ199">
            <v>0</v>
          </cell>
          <cell r="GK199">
            <v>0</v>
          </cell>
          <cell r="GL199">
            <v>0</v>
          </cell>
          <cell r="GM199">
            <v>0</v>
          </cell>
          <cell r="GN199">
            <v>0</v>
          </cell>
          <cell r="GO199">
            <v>0</v>
          </cell>
          <cell r="GP199">
            <v>0</v>
          </cell>
          <cell r="GQ199">
            <v>0</v>
          </cell>
          <cell r="GR199">
            <v>0</v>
          </cell>
          <cell r="GS199">
            <v>0</v>
          </cell>
          <cell r="GT199">
            <v>0</v>
          </cell>
          <cell r="GU199">
            <v>0</v>
          </cell>
        </row>
        <row r="200"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0</v>
          </cell>
          <cell r="GM200">
            <v>0</v>
          </cell>
          <cell r="GN200">
            <v>0</v>
          </cell>
          <cell r="GO200">
            <v>0</v>
          </cell>
          <cell r="GP200">
            <v>0</v>
          </cell>
          <cell r="GQ200">
            <v>0</v>
          </cell>
          <cell r="GR200">
            <v>0</v>
          </cell>
          <cell r="GS200">
            <v>0</v>
          </cell>
          <cell r="GT200">
            <v>0</v>
          </cell>
          <cell r="GU200">
            <v>0</v>
          </cell>
        </row>
        <row r="201"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J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  <cell r="GQ201">
            <v>0</v>
          </cell>
          <cell r="GR201">
            <v>0</v>
          </cell>
          <cell r="GS201">
            <v>0</v>
          </cell>
          <cell r="GT201">
            <v>0</v>
          </cell>
          <cell r="GU201">
            <v>0</v>
          </cell>
        </row>
        <row r="202"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>
            <v>0</v>
          </cell>
          <cell r="GG202">
            <v>0</v>
          </cell>
          <cell r="GH202">
            <v>0</v>
          </cell>
          <cell r="GI202">
            <v>0</v>
          </cell>
          <cell r="GJ202">
            <v>0</v>
          </cell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  <cell r="GQ202">
            <v>0</v>
          </cell>
          <cell r="GR202">
            <v>0</v>
          </cell>
          <cell r="GS202">
            <v>0</v>
          </cell>
          <cell r="GT202">
            <v>0</v>
          </cell>
          <cell r="GU202">
            <v>0</v>
          </cell>
        </row>
        <row r="203"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0</v>
          </cell>
          <cell r="GH203">
            <v>0</v>
          </cell>
          <cell r="GI203">
            <v>0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0</v>
          </cell>
          <cell r="GP203">
            <v>0</v>
          </cell>
          <cell r="GQ203">
            <v>0</v>
          </cell>
          <cell r="GR203">
            <v>0</v>
          </cell>
          <cell r="GS203">
            <v>0</v>
          </cell>
          <cell r="GT203">
            <v>0</v>
          </cell>
          <cell r="GU203">
            <v>0</v>
          </cell>
        </row>
        <row r="204"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  <cell r="GF204">
            <v>0</v>
          </cell>
          <cell r="GG204">
            <v>0</v>
          </cell>
          <cell r="GH204">
            <v>0</v>
          </cell>
          <cell r="GI204">
            <v>0</v>
          </cell>
          <cell r="GJ204">
            <v>0</v>
          </cell>
          <cell r="GK204">
            <v>0</v>
          </cell>
          <cell r="GL204">
            <v>0</v>
          </cell>
          <cell r="GM204">
            <v>0</v>
          </cell>
          <cell r="GN204">
            <v>0</v>
          </cell>
          <cell r="GO204">
            <v>0</v>
          </cell>
          <cell r="GP204">
            <v>0</v>
          </cell>
          <cell r="GQ204">
            <v>0</v>
          </cell>
          <cell r="GR204">
            <v>0</v>
          </cell>
          <cell r="GS204">
            <v>0</v>
          </cell>
          <cell r="GT204">
            <v>0</v>
          </cell>
          <cell r="GU204">
            <v>0</v>
          </cell>
        </row>
        <row r="205"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J205">
            <v>0</v>
          </cell>
          <cell r="GK205">
            <v>0</v>
          </cell>
          <cell r="GL205">
            <v>0</v>
          </cell>
          <cell r="GM205">
            <v>0</v>
          </cell>
          <cell r="GN205">
            <v>0</v>
          </cell>
          <cell r="GO205">
            <v>0</v>
          </cell>
          <cell r="GP205">
            <v>0</v>
          </cell>
          <cell r="GQ205">
            <v>0</v>
          </cell>
          <cell r="GR205">
            <v>0</v>
          </cell>
          <cell r="GS205">
            <v>0</v>
          </cell>
          <cell r="GT205">
            <v>0</v>
          </cell>
          <cell r="GU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  <cell r="GR206">
            <v>0</v>
          </cell>
          <cell r="GS206">
            <v>0</v>
          </cell>
          <cell r="GT206">
            <v>0</v>
          </cell>
          <cell r="GU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0</v>
          </cell>
          <cell r="GP207">
            <v>0</v>
          </cell>
          <cell r="GQ207">
            <v>0</v>
          </cell>
          <cell r="GR207">
            <v>0</v>
          </cell>
          <cell r="GS207">
            <v>0</v>
          </cell>
          <cell r="GT207">
            <v>0</v>
          </cell>
          <cell r="GU207">
            <v>0</v>
          </cell>
        </row>
        <row r="208"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J208">
            <v>0</v>
          </cell>
          <cell r="GK208">
            <v>0</v>
          </cell>
          <cell r="GL208">
            <v>0</v>
          </cell>
          <cell r="GM208">
            <v>0</v>
          </cell>
          <cell r="GN208">
            <v>0</v>
          </cell>
          <cell r="GO208">
            <v>0</v>
          </cell>
          <cell r="GP208">
            <v>0</v>
          </cell>
          <cell r="GQ208">
            <v>0</v>
          </cell>
          <cell r="GR208">
            <v>0</v>
          </cell>
          <cell r="GS208">
            <v>0</v>
          </cell>
          <cell r="GT208">
            <v>0</v>
          </cell>
          <cell r="GU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0</v>
          </cell>
          <cell r="GP209">
            <v>0</v>
          </cell>
          <cell r="GQ209">
            <v>0</v>
          </cell>
          <cell r="GR209">
            <v>0</v>
          </cell>
          <cell r="GS209">
            <v>0</v>
          </cell>
          <cell r="GT209">
            <v>0</v>
          </cell>
          <cell r="GU209">
            <v>0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>
            <v>0</v>
          </cell>
          <cell r="GG210">
            <v>0</v>
          </cell>
          <cell r="GH210">
            <v>0</v>
          </cell>
          <cell r="GI210">
            <v>0</v>
          </cell>
          <cell r="GJ210">
            <v>0</v>
          </cell>
          <cell r="GK210">
            <v>0</v>
          </cell>
          <cell r="GL210">
            <v>0</v>
          </cell>
          <cell r="GM210">
            <v>0</v>
          </cell>
          <cell r="GN210">
            <v>0</v>
          </cell>
          <cell r="GO210">
            <v>0</v>
          </cell>
          <cell r="GP210">
            <v>0</v>
          </cell>
          <cell r="GQ210">
            <v>0</v>
          </cell>
          <cell r="GR210">
            <v>0</v>
          </cell>
          <cell r="GS210">
            <v>0</v>
          </cell>
          <cell r="GT210">
            <v>0</v>
          </cell>
          <cell r="GU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>
            <v>0</v>
          </cell>
          <cell r="GG211">
            <v>0</v>
          </cell>
          <cell r="GH211">
            <v>0</v>
          </cell>
          <cell r="GI211">
            <v>0</v>
          </cell>
          <cell r="GJ211">
            <v>0</v>
          </cell>
          <cell r="GK211">
            <v>0</v>
          </cell>
          <cell r="GL211">
            <v>0</v>
          </cell>
          <cell r="GM211">
            <v>0</v>
          </cell>
          <cell r="GN211">
            <v>0</v>
          </cell>
          <cell r="GO211">
            <v>0</v>
          </cell>
          <cell r="GP211">
            <v>0</v>
          </cell>
          <cell r="GQ211">
            <v>0</v>
          </cell>
          <cell r="GR211">
            <v>0</v>
          </cell>
          <cell r="GS211">
            <v>0</v>
          </cell>
          <cell r="GT211">
            <v>0</v>
          </cell>
          <cell r="GU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>
            <v>0</v>
          </cell>
          <cell r="GG212">
            <v>0</v>
          </cell>
          <cell r="GH212">
            <v>0</v>
          </cell>
          <cell r="GI212">
            <v>0</v>
          </cell>
          <cell r="GJ212">
            <v>0</v>
          </cell>
          <cell r="GK212">
            <v>0</v>
          </cell>
          <cell r="GL212">
            <v>0</v>
          </cell>
          <cell r="GM212">
            <v>0</v>
          </cell>
          <cell r="GN212">
            <v>0</v>
          </cell>
          <cell r="GO212">
            <v>0</v>
          </cell>
          <cell r="GP212">
            <v>0</v>
          </cell>
          <cell r="GQ212">
            <v>0</v>
          </cell>
          <cell r="GR212">
            <v>0</v>
          </cell>
          <cell r="GS212">
            <v>0</v>
          </cell>
          <cell r="GT212">
            <v>0</v>
          </cell>
          <cell r="GU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>
            <v>0</v>
          </cell>
          <cell r="GG213">
            <v>0</v>
          </cell>
          <cell r="GH213">
            <v>0</v>
          </cell>
          <cell r="GI213">
            <v>0</v>
          </cell>
          <cell r="GJ213">
            <v>0</v>
          </cell>
          <cell r="GK213">
            <v>0</v>
          </cell>
          <cell r="GL213">
            <v>0</v>
          </cell>
          <cell r="GM213">
            <v>0</v>
          </cell>
          <cell r="GN213">
            <v>0</v>
          </cell>
          <cell r="GO213">
            <v>0</v>
          </cell>
          <cell r="GP213">
            <v>0</v>
          </cell>
          <cell r="GQ213">
            <v>0</v>
          </cell>
          <cell r="GR213">
            <v>0</v>
          </cell>
          <cell r="GS213">
            <v>0</v>
          </cell>
          <cell r="GT213">
            <v>0</v>
          </cell>
          <cell r="GU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>
            <v>0</v>
          </cell>
          <cell r="GG214">
            <v>0</v>
          </cell>
          <cell r="GH214">
            <v>0</v>
          </cell>
          <cell r="GI214">
            <v>0</v>
          </cell>
          <cell r="GJ214">
            <v>0</v>
          </cell>
          <cell r="GK214">
            <v>0</v>
          </cell>
          <cell r="GL214">
            <v>0</v>
          </cell>
          <cell r="GM214">
            <v>0</v>
          </cell>
          <cell r="GN214">
            <v>0</v>
          </cell>
          <cell r="GO214">
            <v>0</v>
          </cell>
          <cell r="GP214">
            <v>0</v>
          </cell>
          <cell r="GQ214">
            <v>0</v>
          </cell>
          <cell r="GR214">
            <v>0</v>
          </cell>
          <cell r="GS214">
            <v>0</v>
          </cell>
          <cell r="GT214">
            <v>0</v>
          </cell>
          <cell r="GU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>
            <v>0</v>
          </cell>
          <cell r="GG215">
            <v>0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>
            <v>0</v>
          </cell>
          <cell r="GP215">
            <v>0</v>
          </cell>
          <cell r="GQ215">
            <v>0</v>
          </cell>
          <cell r="GR215">
            <v>0</v>
          </cell>
          <cell r="GS215">
            <v>0</v>
          </cell>
          <cell r="GT215">
            <v>0</v>
          </cell>
          <cell r="GU215">
            <v>0</v>
          </cell>
        </row>
        <row r="216"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  <cell r="GF216">
            <v>0</v>
          </cell>
          <cell r="GG216">
            <v>0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</row>
        <row r="217"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0</v>
          </cell>
          <cell r="GI217">
            <v>0</v>
          </cell>
          <cell r="GJ217">
            <v>0</v>
          </cell>
          <cell r="GK217">
            <v>0</v>
          </cell>
          <cell r="GL217">
            <v>0</v>
          </cell>
          <cell r="GM217">
            <v>0</v>
          </cell>
          <cell r="GN217">
            <v>0</v>
          </cell>
          <cell r="GO217">
            <v>0</v>
          </cell>
          <cell r="GP217">
            <v>0</v>
          </cell>
          <cell r="GQ217">
            <v>0</v>
          </cell>
          <cell r="GR217">
            <v>0</v>
          </cell>
          <cell r="GS217">
            <v>0</v>
          </cell>
          <cell r="GT217">
            <v>0</v>
          </cell>
          <cell r="GU217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0</v>
          </cell>
          <cell r="GH218">
            <v>0</v>
          </cell>
          <cell r="GI218">
            <v>0</v>
          </cell>
          <cell r="GJ218">
            <v>0</v>
          </cell>
          <cell r="GK218">
            <v>0</v>
          </cell>
          <cell r="GL218">
            <v>0</v>
          </cell>
          <cell r="GM218">
            <v>0</v>
          </cell>
          <cell r="GN218">
            <v>0</v>
          </cell>
          <cell r="GO218">
            <v>0</v>
          </cell>
          <cell r="GP218">
            <v>0</v>
          </cell>
          <cell r="GQ218">
            <v>0</v>
          </cell>
          <cell r="GR218">
            <v>0</v>
          </cell>
          <cell r="GS218">
            <v>0</v>
          </cell>
          <cell r="GT218">
            <v>0</v>
          </cell>
          <cell r="GU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J219">
            <v>0</v>
          </cell>
          <cell r="GK219">
            <v>0</v>
          </cell>
          <cell r="GL219">
            <v>0</v>
          </cell>
          <cell r="GM219">
            <v>0</v>
          </cell>
          <cell r="GN219">
            <v>0</v>
          </cell>
          <cell r="GO219">
            <v>0</v>
          </cell>
          <cell r="GP219">
            <v>0</v>
          </cell>
          <cell r="GQ219">
            <v>0</v>
          </cell>
          <cell r="GR219">
            <v>0</v>
          </cell>
          <cell r="GS219">
            <v>0</v>
          </cell>
          <cell r="GT219">
            <v>0</v>
          </cell>
          <cell r="GU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  <cell r="GF220">
            <v>0</v>
          </cell>
          <cell r="GG220">
            <v>0</v>
          </cell>
          <cell r="GH220">
            <v>0</v>
          </cell>
          <cell r="GI220">
            <v>0</v>
          </cell>
          <cell r="GJ220">
            <v>0</v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  <cell r="GQ220">
            <v>0</v>
          </cell>
          <cell r="GR220">
            <v>0</v>
          </cell>
          <cell r="GS220">
            <v>0</v>
          </cell>
          <cell r="GT220">
            <v>0</v>
          </cell>
          <cell r="GU220">
            <v>0</v>
          </cell>
        </row>
        <row r="221"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>
            <v>0</v>
          </cell>
          <cell r="GG221">
            <v>0</v>
          </cell>
          <cell r="GH221">
            <v>0</v>
          </cell>
          <cell r="GI221">
            <v>0</v>
          </cell>
          <cell r="GJ221">
            <v>0</v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0</v>
          </cell>
          <cell r="GP221">
            <v>0</v>
          </cell>
          <cell r="GQ221">
            <v>0</v>
          </cell>
          <cell r="GR221">
            <v>0</v>
          </cell>
          <cell r="GS221">
            <v>0</v>
          </cell>
          <cell r="GT221">
            <v>0</v>
          </cell>
          <cell r="GU221">
            <v>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  <cell r="GF222">
            <v>0</v>
          </cell>
          <cell r="GG222">
            <v>0</v>
          </cell>
          <cell r="GH222">
            <v>0</v>
          </cell>
          <cell r="GI222">
            <v>0</v>
          </cell>
          <cell r="GJ222">
            <v>0</v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  <cell r="GQ222">
            <v>0</v>
          </cell>
          <cell r="GR222">
            <v>0</v>
          </cell>
          <cell r="GS222">
            <v>0</v>
          </cell>
          <cell r="GT222">
            <v>0</v>
          </cell>
          <cell r="GU222">
            <v>0</v>
          </cell>
        </row>
        <row r="223"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>
            <v>0</v>
          </cell>
          <cell r="GG223">
            <v>0</v>
          </cell>
          <cell r="GH223">
            <v>0</v>
          </cell>
          <cell r="GI223">
            <v>0</v>
          </cell>
          <cell r="GJ223">
            <v>0</v>
          </cell>
          <cell r="GK223">
            <v>0</v>
          </cell>
          <cell r="GL223">
            <v>0</v>
          </cell>
          <cell r="GM223">
            <v>0</v>
          </cell>
          <cell r="GN223">
            <v>0</v>
          </cell>
          <cell r="GO223">
            <v>0</v>
          </cell>
          <cell r="GP223">
            <v>0</v>
          </cell>
          <cell r="GQ223">
            <v>0</v>
          </cell>
          <cell r="GR223">
            <v>0</v>
          </cell>
          <cell r="GS223">
            <v>0</v>
          </cell>
          <cell r="GT223">
            <v>0</v>
          </cell>
          <cell r="GU223">
            <v>0</v>
          </cell>
        </row>
        <row r="224"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J224">
            <v>0</v>
          </cell>
          <cell r="GK224">
            <v>0</v>
          </cell>
          <cell r="GL224">
            <v>0</v>
          </cell>
          <cell r="GM224">
            <v>0</v>
          </cell>
          <cell r="GN224">
            <v>0</v>
          </cell>
          <cell r="GO224">
            <v>0</v>
          </cell>
          <cell r="GP224">
            <v>0</v>
          </cell>
          <cell r="GQ224">
            <v>0</v>
          </cell>
          <cell r="GR224">
            <v>0</v>
          </cell>
          <cell r="GS224">
            <v>0</v>
          </cell>
          <cell r="GT224">
            <v>0</v>
          </cell>
          <cell r="GU224">
            <v>0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  <cell r="GF225">
            <v>0</v>
          </cell>
          <cell r="GG225">
            <v>0</v>
          </cell>
          <cell r="GH225">
            <v>0</v>
          </cell>
          <cell r="GI225">
            <v>0</v>
          </cell>
          <cell r="GJ225">
            <v>0</v>
          </cell>
          <cell r="GK225">
            <v>0</v>
          </cell>
          <cell r="GL225">
            <v>0</v>
          </cell>
          <cell r="GM225">
            <v>0</v>
          </cell>
          <cell r="GN225">
            <v>0</v>
          </cell>
          <cell r="GO225">
            <v>0</v>
          </cell>
          <cell r="GP225">
            <v>0</v>
          </cell>
          <cell r="GQ225">
            <v>0</v>
          </cell>
          <cell r="GR225">
            <v>0</v>
          </cell>
          <cell r="GS225">
            <v>0</v>
          </cell>
          <cell r="GT225">
            <v>0</v>
          </cell>
          <cell r="GU225">
            <v>0</v>
          </cell>
        </row>
        <row r="226"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  <cell r="GF226">
            <v>0</v>
          </cell>
          <cell r="GG226">
            <v>0</v>
          </cell>
          <cell r="GH226">
            <v>0</v>
          </cell>
          <cell r="GI226">
            <v>0</v>
          </cell>
          <cell r="GJ226">
            <v>0</v>
          </cell>
          <cell r="GK226">
            <v>0</v>
          </cell>
          <cell r="GL226">
            <v>0</v>
          </cell>
          <cell r="GM226">
            <v>0</v>
          </cell>
          <cell r="GN226">
            <v>0</v>
          </cell>
          <cell r="GO226">
            <v>0</v>
          </cell>
          <cell r="GP226">
            <v>0</v>
          </cell>
          <cell r="GQ226">
            <v>0</v>
          </cell>
          <cell r="GR226">
            <v>0</v>
          </cell>
          <cell r="GS226">
            <v>0</v>
          </cell>
          <cell r="GT226">
            <v>0</v>
          </cell>
          <cell r="GU226">
            <v>0</v>
          </cell>
        </row>
        <row r="227"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  <cell r="GF227">
            <v>0</v>
          </cell>
          <cell r="GG227">
            <v>0</v>
          </cell>
          <cell r="GH227">
            <v>0</v>
          </cell>
          <cell r="GI227">
            <v>0</v>
          </cell>
          <cell r="GJ227">
            <v>0</v>
          </cell>
          <cell r="GK227">
            <v>0</v>
          </cell>
          <cell r="GL227">
            <v>0</v>
          </cell>
          <cell r="GM227">
            <v>0</v>
          </cell>
          <cell r="GN227">
            <v>0</v>
          </cell>
          <cell r="GO227">
            <v>0</v>
          </cell>
          <cell r="GP227">
            <v>0</v>
          </cell>
          <cell r="GQ227">
            <v>0</v>
          </cell>
          <cell r="GR227">
            <v>0</v>
          </cell>
          <cell r="GS227">
            <v>0</v>
          </cell>
          <cell r="GT227">
            <v>0</v>
          </cell>
          <cell r="GU227">
            <v>0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>
            <v>0</v>
          </cell>
          <cell r="GG228">
            <v>0</v>
          </cell>
          <cell r="GH228">
            <v>0</v>
          </cell>
          <cell r="GI228">
            <v>0</v>
          </cell>
          <cell r="GJ228">
            <v>0</v>
          </cell>
          <cell r="GK228">
            <v>0</v>
          </cell>
          <cell r="GL228">
            <v>0</v>
          </cell>
          <cell r="GM228">
            <v>0</v>
          </cell>
          <cell r="GN228">
            <v>0</v>
          </cell>
          <cell r="GO228">
            <v>0</v>
          </cell>
          <cell r="GP228">
            <v>0</v>
          </cell>
          <cell r="GQ228">
            <v>0</v>
          </cell>
          <cell r="GR228">
            <v>0</v>
          </cell>
          <cell r="GS228">
            <v>0</v>
          </cell>
          <cell r="GT228">
            <v>0</v>
          </cell>
          <cell r="GU228">
            <v>0</v>
          </cell>
        </row>
        <row r="229"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>
            <v>0</v>
          </cell>
          <cell r="GG229">
            <v>0</v>
          </cell>
          <cell r="GH229">
            <v>0</v>
          </cell>
          <cell r="GI229">
            <v>0</v>
          </cell>
          <cell r="GJ229">
            <v>0</v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0</v>
          </cell>
          <cell r="GP229">
            <v>0</v>
          </cell>
          <cell r="GQ229">
            <v>0</v>
          </cell>
          <cell r="GR229">
            <v>0</v>
          </cell>
          <cell r="GS229">
            <v>0</v>
          </cell>
          <cell r="GT229">
            <v>0</v>
          </cell>
          <cell r="GU229">
            <v>0</v>
          </cell>
        </row>
        <row r="230"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  <cell r="GF230">
            <v>0</v>
          </cell>
          <cell r="GG230">
            <v>0</v>
          </cell>
          <cell r="GH230">
            <v>0</v>
          </cell>
          <cell r="GI230">
            <v>0</v>
          </cell>
          <cell r="GJ230">
            <v>0</v>
          </cell>
          <cell r="GK230">
            <v>0</v>
          </cell>
          <cell r="GL230">
            <v>0</v>
          </cell>
          <cell r="GM230">
            <v>0</v>
          </cell>
          <cell r="GN230">
            <v>0</v>
          </cell>
          <cell r="GO230">
            <v>0</v>
          </cell>
          <cell r="GP230">
            <v>0</v>
          </cell>
          <cell r="GQ230">
            <v>0</v>
          </cell>
          <cell r="GR230">
            <v>0</v>
          </cell>
          <cell r="GS230">
            <v>0</v>
          </cell>
          <cell r="GT230">
            <v>0</v>
          </cell>
          <cell r="GU230">
            <v>0</v>
          </cell>
        </row>
        <row r="231"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>
            <v>0</v>
          </cell>
          <cell r="GG231">
            <v>0</v>
          </cell>
          <cell r="GH231">
            <v>0</v>
          </cell>
          <cell r="GI231">
            <v>0</v>
          </cell>
          <cell r="GJ231">
            <v>0</v>
          </cell>
          <cell r="GK231">
            <v>0</v>
          </cell>
          <cell r="GL231">
            <v>0</v>
          </cell>
          <cell r="GM231">
            <v>0</v>
          </cell>
          <cell r="GN231">
            <v>0</v>
          </cell>
          <cell r="GO231">
            <v>0</v>
          </cell>
          <cell r="GP231">
            <v>0</v>
          </cell>
          <cell r="GQ231">
            <v>0</v>
          </cell>
          <cell r="GR231">
            <v>0</v>
          </cell>
          <cell r="GS231">
            <v>0</v>
          </cell>
          <cell r="GT231">
            <v>0</v>
          </cell>
          <cell r="GU231">
            <v>0</v>
          </cell>
        </row>
        <row r="232"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  <cell r="GF232">
            <v>0</v>
          </cell>
          <cell r="GG232">
            <v>0</v>
          </cell>
          <cell r="GH232">
            <v>0</v>
          </cell>
          <cell r="GI232">
            <v>0</v>
          </cell>
          <cell r="GJ232">
            <v>0</v>
          </cell>
          <cell r="GK232">
            <v>0</v>
          </cell>
          <cell r="GL232">
            <v>0</v>
          </cell>
          <cell r="GM232">
            <v>0</v>
          </cell>
          <cell r="GN232">
            <v>0</v>
          </cell>
          <cell r="GO232">
            <v>0</v>
          </cell>
          <cell r="GP232">
            <v>0</v>
          </cell>
          <cell r="GQ232">
            <v>0</v>
          </cell>
          <cell r="GR232">
            <v>0</v>
          </cell>
          <cell r="GS232">
            <v>0</v>
          </cell>
          <cell r="GT232">
            <v>0</v>
          </cell>
          <cell r="GU232">
            <v>0</v>
          </cell>
        </row>
        <row r="233"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>
            <v>0</v>
          </cell>
          <cell r="GG233">
            <v>0</v>
          </cell>
          <cell r="GH233">
            <v>0</v>
          </cell>
          <cell r="GI233">
            <v>0</v>
          </cell>
          <cell r="GJ233">
            <v>0</v>
          </cell>
          <cell r="GK233">
            <v>0</v>
          </cell>
          <cell r="GL233">
            <v>0</v>
          </cell>
          <cell r="GM233">
            <v>0</v>
          </cell>
          <cell r="GN233">
            <v>0</v>
          </cell>
          <cell r="GO233">
            <v>0</v>
          </cell>
          <cell r="GP233">
            <v>0</v>
          </cell>
          <cell r="GQ233">
            <v>0</v>
          </cell>
          <cell r="GR233">
            <v>0</v>
          </cell>
          <cell r="GS233">
            <v>0</v>
          </cell>
          <cell r="GT233">
            <v>0</v>
          </cell>
          <cell r="GU233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  <cell r="GF234">
            <v>0</v>
          </cell>
          <cell r="GG234">
            <v>0</v>
          </cell>
          <cell r="GH234">
            <v>0</v>
          </cell>
          <cell r="GI234">
            <v>0</v>
          </cell>
          <cell r="GJ234">
            <v>0</v>
          </cell>
          <cell r="GK234">
            <v>0</v>
          </cell>
          <cell r="GL234">
            <v>0</v>
          </cell>
          <cell r="GM234">
            <v>0</v>
          </cell>
          <cell r="GN234">
            <v>0</v>
          </cell>
          <cell r="GO234">
            <v>0</v>
          </cell>
          <cell r="GP234">
            <v>0</v>
          </cell>
          <cell r="GQ234">
            <v>0</v>
          </cell>
          <cell r="GR234">
            <v>0</v>
          </cell>
          <cell r="GS234">
            <v>0</v>
          </cell>
          <cell r="GT234">
            <v>0</v>
          </cell>
          <cell r="GU234">
            <v>0</v>
          </cell>
        </row>
        <row r="235"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  <cell r="GF235">
            <v>0</v>
          </cell>
          <cell r="GG235">
            <v>0</v>
          </cell>
          <cell r="GH235">
            <v>0</v>
          </cell>
          <cell r="GI235">
            <v>0</v>
          </cell>
          <cell r="GJ235">
            <v>0</v>
          </cell>
          <cell r="GK235">
            <v>0</v>
          </cell>
          <cell r="GL235">
            <v>0</v>
          </cell>
          <cell r="GM235">
            <v>0</v>
          </cell>
          <cell r="GN235">
            <v>0</v>
          </cell>
          <cell r="GO235">
            <v>0</v>
          </cell>
          <cell r="GP235">
            <v>0</v>
          </cell>
          <cell r="GQ235">
            <v>0</v>
          </cell>
          <cell r="GR235">
            <v>0</v>
          </cell>
          <cell r="GS235">
            <v>0</v>
          </cell>
          <cell r="GT235">
            <v>0</v>
          </cell>
          <cell r="GU235">
            <v>0</v>
          </cell>
        </row>
        <row r="236"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J236">
            <v>0</v>
          </cell>
          <cell r="GK236">
            <v>0</v>
          </cell>
          <cell r="GL236">
            <v>0</v>
          </cell>
          <cell r="GM236">
            <v>0</v>
          </cell>
          <cell r="GN236">
            <v>0</v>
          </cell>
          <cell r="GO236">
            <v>0</v>
          </cell>
          <cell r="GP236">
            <v>0</v>
          </cell>
          <cell r="GQ236">
            <v>0</v>
          </cell>
          <cell r="GR236">
            <v>0</v>
          </cell>
          <cell r="GS236">
            <v>0</v>
          </cell>
          <cell r="GT236">
            <v>0</v>
          </cell>
          <cell r="GU236">
            <v>0</v>
          </cell>
        </row>
        <row r="237"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  <cell r="GF237">
            <v>0</v>
          </cell>
          <cell r="GG237">
            <v>0</v>
          </cell>
          <cell r="GH237">
            <v>0</v>
          </cell>
          <cell r="GI237">
            <v>0</v>
          </cell>
          <cell r="GJ237">
            <v>0</v>
          </cell>
          <cell r="GK237">
            <v>0</v>
          </cell>
          <cell r="GL237">
            <v>0</v>
          </cell>
          <cell r="GM237">
            <v>0</v>
          </cell>
          <cell r="GN237">
            <v>0</v>
          </cell>
          <cell r="GO237">
            <v>0</v>
          </cell>
          <cell r="GP237">
            <v>0</v>
          </cell>
          <cell r="GQ237">
            <v>0</v>
          </cell>
          <cell r="GR237">
            <v>0</v>
          </cell>
          <cell r="GS237">
            <v>0</v>
          </cell>
          <cell r="GT237">
            <v>0</v>
          </cell>
          <cell r="GU237">
            <v>0</v>
          </cell>
        </row>
        <row r="238"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  <cell r="GF238">
            <v>0</v>
          </cell>
          <cell r="GG238">
            <v>0</v>
          </cell>
          <cell r="GH238">
            <v>0</v>
          </cell>
          <cell r="GI238">
            <v>0</v>
          </cell>
          <cell r="GJ238">
            <v>0</v>
          </cell>
          <cell r="GK238">
            <v>0</v>
          </cell>
          <cell r="GL238">
            <v>0</v>
          </cell>
          <cell r="GM238">
            <v>0</v>
          </cell>
          <cell r="GN238">
            <v>0</v>
          </cell>
          <cell r="GO238">
            <v>0</v>
          </cell>
          <cell r="GP238">
            <v>0</v>
          </cell>
          <cell r="GQ238">
            <v>0</v>
          </cell>
          <cell r="GR238">
            <v>0</v>
          </cell>
          <cell r="GS238">
            <v>0</v>
          </cell>
          <cell r="GT238">
            <v>0</v>
          </cell>
          <cell r="GU238">
            <v>0</v>
          </cell>
        </row>
        <row r="239"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  <cell r="GF239">
            <v>0</v>
          </cell>
          <cell r="GG239">
            <v>0</v>
          </cell>
          <cell r="GH239">
            <v>0</v>
          </cell>
          <cell r="GI239">
            <v>0</v>
          </cell>
          <cell r="GJ239">
            <v>0</v>
          </cell>
          <cell r="GK239">
            <v>0</v>
          </cell>
          <cell r="GL239">
            <v>0</v>
          </cell>
          <cell r="GM239">
            <v>0</v>
          </cell>
          <cell r="GN239">
            <v>0</v>
          </cell>
          <cell r="GO239">
            <v>0</v>
          </cell>
          <cell r="GP239">
            <v>0</v>
          </cell>
          <cell r="GQ239">
            <v>0</v>
          </cell>
          <cell r="GR239">
            <v>0</v>
          </cell>
          <cell r="GS239">
            <v>0</v>
          </cell>
          <cell r="GT239">
            <v>0</v>
          </cell>
          <cell r="GU239">
            <v>0</v>
          </cell>
        </row>
        <row r="240"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  <cell r="GF240">
            <v>0</v>
          </cell>
          <cell r="GG240">
            <v>0</v>
          </cell>
          <cell r="GH240">
            <v>0</v>
          </cell>
          <cell r="GI240">
            <v>0</v>
          </cell>
          <cell r="GJ240">
            <v>0</v>
          </cell>
          <cell r="GK240">
            <v>0</v>
          </cell>
          <cell r="GL240">
            <v>0</v>
          </cell>
          <cell r="GM240">
            <v>0</v>
          </cell>
          <cell r="GN240">
            <v>0</v>
          </cell>
          <cell r="GO240">
            <v>0</v>
          </cell>
          <cell r="GP240">
            <v>0</v>
          </cell>
          <cell r="GQ240">
            <v>0</v>
          </cell>
          <cell r="GR240">
            <v>0</v>
          </cell>
          <cell r="GS240">
            <v>0</v>
          </cell>
          <cell r="GT240">
            <v>0</v>
          </cell>
          <cell r="GU240">
            <v>0</v>
          </cell>
        </row>
        <row r="241"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  <cell r="GF241">
            <v>0</v>
          </cell>
          <cell r="GG241">
            <v>0</v>
          </cell>
          <cell r="GH241">
            <v>0</v>
          </cell>
          <cell r="GI241">
            <v>0</v>
          </cell>
          <cell r="GJ241">
            <v>0</v>
          </cell>
          <cell r="GK241">
            <v>0</v>
          </cell>
          <cell r="GL241">
            <v>0</v>
          </cell>
          <cell r="GM241">
            <v>0</v>
          </cell>
          <cell r="GN241">
            <v>0</v>
          </cell>
          <cell r="GO241">
            <v>0</v>
          </cell>
          <cell r="GP241">
            <v>0</v>
          </cell>
          <cell r="GQ241">
            <v>0</v>
          </cell>
          <cell r="GR241">
            <v>0</v>
          </cell>
          <cell r="GS241">
            <v>0</v>
          </cell>
          <cell r="GT241">
            <v>0</v>
          </cell>
          <cell r="GU241">
            <v>0</v>
          </cell>
        </row>
        <row r="242"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  <cell r="GF242">
            <v>0</v>
          </cell>
          <cell r="GG242">
            <v>0</v>
          </cell>
          <cell r="GH242">
            <v>0</v>
          </cell>
          <cell r="GI242">
            <v>0</v>
          </cell>
          <cell r="GJ242">
            <v>0</v>
          </cell>
          <cell r="GK242">
            <v>0</v>
          </cell>
          <cell r="GL242">
            <v>0</v>
          </cell>
          <cell r="GM242">
            <v>0</v>
          </cell>
          <cell r="GN242">
            <v>0</v>
          </cell>
          <cell r="GO242">
            <v>0</v>
          </cell>
          <cell r="GP242">
            <v>0</v>
          </cell>
          <cell r="GQ242">
            <v>0</v>
          </cell>
          <cell r="GR242">
            <v>0</v>
          </cell>
          <cell r="GS242">
            <v>0</v>
          </cell>
          <cell r="GT242">
            <v>0</v>
          </cell>
          <cell r="GU242">
            <v>0</v>
          </cell>
        </row>
        <row r="243"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  <cell r="GF243">
            <v>0</v>
          </cell>
          <cell r="GG243">
            <v>0</v>
          </cell>
          <cell r="GH243">
            <v>0</v>
          </cell>
          <cell r="GI243">
            <v>0</v>
          </cell>
          <cell r="GJ243">
            <v>0</v>
          </cell>
          <cell r="GK243">
            <v>0</v>
          </cell>
          <cell r="GL243">
            <v>0</v>
          </cell>
          <cell r="GM243">
            <v>0</v>
          </cell>
          <cell r="GN243">
            <v>0</v>
          </cell>
          <cell r="GO243">
            <v>0</v>
          </cell>
          <cell r="GP243">
            <v>0</v>
          </cell>
          <cell r="GQ243">
            <v>0</v>
          </cell>
          <cell r="GR243">
            <v>0</v>
          </cell>
          <cell r="GS243">
            <v>0</v>
          </cell>
          <cell r="GT243">
            <v>0</v>
          </cell>
          <cell r="GU243">
            <v>0</v>
          </cell>
        </row>
        <row r="244"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  <cell r="GF244">
            <v>0</v>
          </cell>
          <cell r="GG244">
            <v>0</v>
          </cell>
          <cell r="GH244">
            <v>0</v>
          </cell>
          <cell r="GI244">
            <v>0</v>
          </cell>
          <cell r="GJ244">
            <v>0</v>
          </cell>
          <cell r="GK244">
            <v>0</v>
          </cell>
          <cell r="GL244">
            <v>0</v>
          </cell>
          <cell r="GM244">
            <v>0</v>
          </cell>
          <cell r="GN244">
            <v>0</v>
          </cell>
          <cell r="GO244">
            <v>0</v>
          </cell>
          <cell r="GP244">
            <v>0</v>
          </cell>
          <cell r="GQ244">
            <v>0</v>
          </cell>
          <cell r="GR244">
            <v>0</v>
          </cell>
          <cell r="GS244">
            <v>0</v>
          </cell>
          <cell r="GT244">
            <v>0</v>
          </cell>
          <cell r="GU244">
            <v>0</v>
          </cell>
        </row>
        <row r="245"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  <cell r="GF245">
            <v>0</v>
          </cell>
          <cell r="GG245">
            <v>0</v>
          </cell>
          <cell r="GH245">
            <v>0</v>
          </cell>
          <cell r="GI245">
            <v>0</v>
          </cell>
          <cell r="GJ245">
            <v>0</v>
          </cell>
          <cell r="GK245">
            <v>0</v>
          </cell>
          <cell r="GL245">
            <v>0</v>
          </cell>
          <cell r="GM245">
            <v>0</v>
          </cell>
          <cell r="GN245">
            <v>0</v>
          </cell>
          <cell r="GO245">
            <v>0</v>
          </cell>
          <cell r="GP245">
            <v>0</v>
          </cell>
          <cell r="GQ245">
            <v>0</v>
          </cell>
          <cell r="GR245">
            <v>0</v>
          </cell>
          <cell r="GS245">
            <v>0</v>
          </cell>
          <cell r="GT245">
            <v>0</v>
          </cell>
          <cell r="GU245">
            <v>0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  <cell r="GF246">
            <v>0</v>
          </cell>
          <cell r="GG246">
            <v>0</v>
          </cell>
          <cell r="GH246">
            <v>0</v>
          </cell>
          <cell r="GI246">
            <v>0</v>
          </cell>
          <cell r="GJ246">
            <v>0</v>
          </cell>
          <cell r="GK246">
            <v>0</v>
          </cell>
          <cell r="GL246">
            <v>0</v>
          </cell>
          <cell r="GM246">
            <v>0</v>
          </cell>
          <cell r="GN246">
            <v>0</v>
          </cell>
          <cell r="GO246">
            <v>0</v>
          </cell>
          <cell r="GP246">
            <v>0</v>
          </cell>
          <cell r="GQ246">
            <v>0</v>
          </cell>
          <cell r="GR246">
            <v>0</v>
          </cell>
          <cell r="GS246">
            <v>0</v>
          </cell>
          <cell r="GT246">
            <v>0</v>
          </cell>
          <cell r="GU246">
            <v>0</v>
          </cell>
        </row>
        <row r="247"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  <cell r="GF247">
            <v>0</v>
          </cell>
          <cell r="GG247">
            <v>0</v>
          </cell>
          <cell r="GH247">
            <v>0</v>
          </cell>
          <cell r="GI247">
            <v>0</v>
          </cell>
          <cell r="GJ247">
            <v>0</v>
          </cell>
          <cell r="GK247">
            <v>0</v>
          </cell>
          <cell r="GL247">
            <v>0</v>
          </cell>
          <cell r="GM247">
            <v>0</v>
          </cell>
          <cell r="GN247">
            <v>0</v>
          </cell>
          <cell r="GO247">
            <v>0</v>
          </cell>
          <cell r="GP247">
            <v>0</v>
          </cell>
          <cell r="GQ247">
            <v>0</v>
          </cell>
          <cell r="GR247">
            <v>0</v>
          </cell>
          <cell r="GS247">
            <v>0</v>
          </cell>
          <cell r="GT247">
            <v>0</v>
          </cell>
          <cell r="GU247">
            <v>0</v>
          </cell>
        </row>
        <row r="248"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  <cell r="GF248">
            <v>0</v>
          </cell>
          <cell r="GG248">
            <v>0</v>
          </cell>
          <cell r="GH248">
            <v>0</v>
          </cell>
          <cell r="GI248">
            <v>0</v>
          </cell>
          <cell r="GJ248">
            <v>0</v>
          </cell>
          <cell r="GK248">
            <v>0</v>
          </cell>
          <cell r="GL248">
            <v>0</v>
          </cell>
          <cell r="GM248">
            <v>0</v>
          </cell>
          <cell r="GN248">
            <v>0</v>
          </cell>
          <cell r="GO248">
            <v>0</v>
          </cell>
          <cell r="GP248">
            <v>0</v>
          </cell>
          <cell r="GQ248">
            <v>0</v>
          </cell>
          <cell r="GR248">
            <v>0</v>
          </cell>
          <cell r="GS248">
            <v>0</v>
          </cell>
          <cell r="GT248">
            <v>0</v>
          </cell>
          <cell r="GU248">
            <v>0</v>
          </cell>
        </row>
        <row r="249"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  <cell r="GF249">
            <v>0</v>
          </cell>
          <cell r="GG249">
            <v>0</v>
          </cell>
          <cell r="GH249">
            <v>0</v>
          </cell>
          <cell r="GI249">
            <v>0</v>
          </cell>
          <cell r="GJ249">
            <v>0</v>
          </cell>
          <cell r="GK249">
            <v>0</v>
          </cell>
          <cell r="GL249">
            <v>0</v>
          </cell>
          <cell r="GM249">
            <v>0</v>
          </cell>
          <cell r="GN249">
            <v>0</v>
          </cell>
          <cell r="GO249">
            <v>0</v>
          </cell>
          <cell r="GP249">
            <v>0</v>
          </cell>
          <cell r="GQ249">
            <v>0</v>
          </cell>
          <cell r="GR249">
            <v>0</v>
          </cell>
          <cell r="GS249">
            <v>0</v>
          </cell>
          <cell r="GT249">
            <v>0</v>
          </cell>
          <cell r="GU249">
            <v>0</v>
          </cell>
        </row>
        <row r="250"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  <cell r="GF250">
            <v>0</v>
          </cell>
          <cell r="GG250">
            <v>0</v>
          </cell>
          <cell r="GH250">
            <v>0</v>
          </cell>
          <cell r="GI250">
            <v>0</v>
          </cell>
          <cell r="GJ250">
            <v>0</v>
          </cell>
          <cell r="GK250">
            <v>0</v>
          </cell>
          <cell r="GL250">
            <v>0</v>
          </cell>
          <cell r="GM250">
            <v>0</v>
          </cell>
          <cell r="GN250">
            <v>0</v>
          </cell>
          <cell r="GO250">
            <v>0</v>
          </cell>
          <cell r="GP250">
            <v>0</v>
          </cell>
          <cell r="GQ250">
            <v>0</v>
          </cell>
          <cell r="GR250">
            <v>0</v>
          </cell>
          <cell r="GS250">
            <v>0</v>
          </cell>
          <cell r="GT250">
            <v>0</v>
          </cell>
          <cell r="GU250">
            <v>0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  <cell r="GF251">
            <v>0</v>
          </cell>
          <cell r="GG251">
            <v>0</v>
          </cell>
          <cell r="GH251">
            <v>0</v>
          </cell>
          <cell r="GI251">
            <v>0</v>
          </cell>
          <cell r="GJ251">
            <v>0</v>
          </cell>
          <cell r="GK251">
            <v>0</v>
          </cell>
          <cell r="GL251">
            <v>0</v>
          </cell>
          <cell r="GM251">
            <v>0</v>
          </cell>
          <cell r="GN251">
            <v>0</v>
          </cell>
          <cell r="GO251">
            <v>0</v>
          </cell>
          <cell r="GP251">
            <v>0</v>
          </cell>
          <cell r="GQ251">
            <v>0</v>
          </cell>
          <cell r="GR251">
            <v>0</v>
          </cell>
          <cell r="GS251">
            <v>0</v>
          </cell>
          <cell r="GT251">
            <v>0</v>
          </cell>
          <cell r="GU251">
            <v>0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  <cell r="GF252">
            <v>0</v>
          </cell>
          <cell r="GG252">
            <v>0</v>
          </cell>
          <cell r="GH252">
            <v>0</v>
          </cell>
          <cell r="GI252">
            <v>0</v>
          </cell>
          <cell r="GJ252">
            <v>0</v>
          </cell>
          <cell r="GK252">
            <v>0</v>
          </cell>
          <cell r="GL252">
            <v>0</v>
          </cell>
          <cell r="GM252">
            <v>0</v>
          </cell>
          <cell r="GN252">
            <v>0</v>
          </cell>
          <cell r="GO252">
            <v>0</v>
          </cell>
          <cell r="GP252">
            <v>0</v>
          </cell>
          <cell r="GQ252">
            <v>0</v>
          </cell>
          <cell r="GR252">
            <v>0</v>
          </cell>
          <cell r="GS252">
            <v>0</v>
          </cell>
          <cell r="GT252">
            <v>0</v>
          </cell>
          <cell r="GU252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  <cell r="GF253">
            <v>0</v>
          </cell>
          <cell r="GG253">
            <v>0</v>
          </cell>
          <cell r="GH253">
            <v>0</v>
          </cell>
          <cell r="GI253">
            <v>0</v>
          </cell>
          <cell r="GJ253">
            <v>0</v>
          </cell>
          <cell r="GK253">
            <v>0</v>
          </cell>
          <cell r="GL253">
            <v>0</v>
          </cell>
          <cell r="GM253">
            <v>0</v>
          </cell>
          <cell r="GN253">
            <v>0</v>
          </cell>
          <cell r="GO253">
            <v>0</v>
          </cell>
          <cell r="GP253">
            <v>0</v>
          </cell>
          <cell r="GQ253">
            <v>0</v>
          </cell>
          <cell r="GR253">
            <v>0</v>
          </cell>
          <cell r="GS253">
            <v>0</v>
          </cell>
          <cell r="GT253">
            <v>0</v>
          </cell>
          <cell r="GU253">
            <v>0</v>
          </cell>
        </row>
        <row r="254"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  <cell r="GF254">
            <v>0</v>
          </cell>
          <cell r="GG254">
            <v>0</v>
          </cell>
          <cell r="GH254">
            <v>0</v>
          </cell>
          <cell r="GI254">
            <v>0</v>
          </cell>
          <cell r="GJ254">
            <v>0</v>
          </cell>
          <cell r="GK254">
            <v>0</v>
          </cell>
          <cell r="GL254">
            <v>0</v>
          </cell>
          <cell r="GM254">
            <v>0</v>
          </cell>
          <cell r="GN254">
            <v>0</v>
          </cell>
          <cell r="GO254">
            <v>0</v>
          </cell>
          <cell r="GP254">
            <v>0</v>
          </cell>
          <cell r="GQ254">
            <v>0</v>
          </cell>
          <cell r="GR254">
            <v>0</v>
          </cell>
          <cell r="GS254">
            <v>0</v>
          </cell>
          <cell r="GT254">
            <v>0</v>
          </cell>
          <cell r="GU254">
            <v>0</v>
          </cell>
        </row>
        <row r="255"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  <cell r="GF255">
            <v>0</v>
          </cell>
          <cell r="GG255">
            <v>0</v>
          </cell>
          <cell r="GH255">
            <v>0</v>
          </cell>
          <cell r="GI255">
            <v>0</v>
          </cell>
          <cell r="GJ255">
            <v>0</v>
          </cell>
          <cell r="GK255">
            <v>0</v>
          </cell>
          <cell r="GL255">
            <v>0</v>
          </cell>
          <cell r="GM255">
            <v>0</v>
          </cell>
          <cell r="GN255">
            <v>0</v>
          </cell>
          <cell r="GO255">
            <v>0</v>
          </cell>
          <cell r="GP255">
            <v>0</v>
          </cell>
          <cell r="GQ255">
            <v>0</v>
          </cell>
          <cell r="GR255">
            <v>0</v>
          </cell>
          <cell r="GS255">
            <v>0</v>
          </cell>
          <cell r="GT255">
            <v>0</v>
          </cell>
          <cell r="GU255">
            <v>0</v>
          </cell>
        </row>
        <row r="256"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  <cell r="GF256">
            <v>0</v>
          </cell>
          <cell r="GG256">
            <v>0</v>
          </cell>
          <cell r="GH256">
            <v>0</v>
          </cell>
          <cell r="GI256">
            <v>0</v>
          </cell>
          <cell r="GJ256">
            <v>0</v>
          </cell>
          <cell r="GK256">
            <v>0</v>
          </cell>
          <cell r="GL256">
            <v>0</v>
          </cell>
          <cell r="GM256">
            <v>0</v>
          </cell>
          <cell r="GN256">
            <v>0</v>
          </cell>
          <cell r="GO256">
            <v>0</v>
          </cell>
          <cell r="GP256">
            <v>0</v>
          </cell>
          <cell r="GQ256">
            <v>0</v>
          </cell>
          <cell r="GR256">
            <v>0</v>
          </cell>
          <cell r="GS256">
            <v>0</v>
          </cell>
          <cell r="GT256">
            <v>0</v>
          </cell>
          <cell r="GU256">
            <v>0</v>
          </cell>
        </row>
        <row r="257"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  <cell r="EX257">
            <v>0</v>
          </cell>
          <cell r="EY257">
            <v>0</v>
          </cell>
          <cell r="EZ257">
            <v>0</v>
          </cell>
          <cell r="FA257">
            <v>0</v>
          </cell>
          <cell r="FB257">
            <v>0</v>
          </cell>
          <cell r="FC257">
            <v>0</v>
          </cell>
          <cell r="FD257">
            <v>0</v>
          </cell>
          <cell r="FE257">
            <v>0</v>
          </cell>
          <cell r="FF257">
            <v>0</v>
          </cell>
          <cell r="FG257">
            <v>0</v>
          </cell>
          <cell r="FH257">
            <v>0</v>
          </cell>
          <cell r="FI257">
            <v>0</v>
          </cell>
          <cell r="FJ257">
            <v>0</v>
          </cell>
          <cell r="FK257">
            <v>0</v>
          </cell>
          <cell r="FL257">
            <v>0</v>
          </cell>
          <cell r="FM257">
            <v>0</v>
          </cell>
          <cell r="FN257">
            <v>0</v>
          </cell>
          <cell r="FO257">
            <v>0</v>
          </cell>
          <cell r="FP257">
            <v>0</v>
          </cell>
          <cell r="FQ257">
            <v>0</v>
          </cell>
          <cell r="FR257">
            <v>0</v>
          </cell>
          <cell r="FS257">
            <v>0</v>
          </cell>
          <cell r="FT257">
            <v>0</v>
          </cell>
          <cell r="FU257">
            <v>0</v>
          </cell>
          <cell r="FV257">
            <v>0</v>
          </cell>
          <cell r="FW257">
            <v>0</v>
          </cell>
          <cell r="FX257">
            <v>0</v>
          </cell>
          <cell r="FY257">
            <v>0</v>
          </cell>
          <cell r="FZ257">
            <v>0</v>
          </cell>
          <cell r="GA257">
            <v>0</v>
          </cell>
          <cell r="GB257">
            <v>0</v>
          </cell>
          <cell r="GC257">
            <v>0</v>
          </cell>
          <cell r="GD257">
            <v>0</v>
          </cell>
          <cell r="GE257">
            <v>0</v>
          </cell>
          <cell r="GF257">
            <v>0</v>
          </cell>
          <cell r="GG257">
            <v>0</v>
          </cell>
          <cell r="GH257">
            <v>0</v>
          </cell>
          <cell r="GI257">
            <v>0</v>
          </cell>
          <cell r="GJ257">
            <v>0</v>
          </cell>
          <cell r="GK257">
            <v>0</v>
          </cell>
          <cell r="GL257">
            <v>0</v>
          </cell>
          <cell r="GM257">
            <v>0</v>
          </cell>
          <cell r="GN257">
            <v>0</v>
          </cell>
          <cell r="GO257">
            <v>0</v>
          </cell>
          <cell r="GP257">
            <v>0</v>
          </cell>
          <cell r="GQ257">
            <v>0</v>
          </cell>
          <cell r="GR257">
            <v>0</v>
          </cell>
          <cell r="GS257">
            <v>0</v>
          </cell>
          <cell r="GT257">
            <v>0</v>
          </cell>
          <cell r="GU257">
            <v>0</v>
          </cell>
        </row>
        <row r="258"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DZ258">
            <v>0</v>
          </cell>
          <cell r="EA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  <cell r="EU258">
            <v>0</v>
          </cell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  <cell r="FG258">
            <v>0</v>
          </cell>
          <cell r="FH258">
            <v>0</v>
          </cell>
          <cell r="FI258">
            <v>0</v>
          </cell>
          <cell r="FJ258">
            <v>0</v>
          </cell>
          <cell r="FK258">
            <v>0</v>
          </cell>
          <cell r="FL258">
            <v>0</v>
          </cell>
          <cell r="FM258">
            <v>0</v>
          </cell>
          <cell r="FN258">
            <v>0</v>
          </cell>
          <cell r="FO258">
            <v>0</v>
          </cell>
          <cell r="FP258">
            <v>0</v>
          </cell>
          <cell r="FQ258">
            <v>0</v>
          </cell>
          <cell r="FR258">
            <v>0</v>
          </cell>
          <cell r="FS258">
            <v>0</v>
          </cell>
          <cell r="FT258">
            <v>0</v>
          </cell>
          <cell r="FU258">
            <v>0</v>
          </cell>
          <cell r="FV258">
            <v>0</v>
          </cell>
          <cell r="FW258">
            <v>0</v>
          </cell>
          <cell r="FX258">
            <v>0</v>
          </cell>
          <cell r="FY258">
            <v>0</v>
          </cell>
          <cell r="FZ258">
            <v>0</v>
          </cell>
          <cell r="GA258">
            <v>0</v>
          </cell>
          <cell r="GB258">
            <v>0</v>
          </cell>
          <cell r="GC258">
            <v>0</v>
          </cell>
          <cell r="GD258">
            <v>0</v>
          </cell>
          <cell r="GE258">
            <v>0</v>
          </cell>
          <cell r="GF258">
            <v>0</v>
          </cell>
          <cell r="GG258">
            <v>0</v>
          </cell>
          <cell r="GH258">
            <v>0</v>
          </cell>
          <cell r="GI258">
            <v>0</v>
          </cell>
          <cell r="GJ258">
            <v>0</v>
          </cell>
          <cell r="GK258">
            <v>0</v>
          </cell>
          <cell r="GL258">
            <v>0</v>
          </cell>
          <cell r="GM258">
            <v>0</v>
          </cell>
          <cell r="GN258">
            <v>0</v>
          </cell>
          <cell r="GO258">
            <v>0</v>
          </cell>
          <cell r="GP258">
            <v>0</v>
          </cell>
          <cell r="GQ258">
            <v>0</v>
          </cell>
          <cell r="GR258">
            <v>0</v>
          </cell>
          <cell r="GS258">
            <v>0</v>
          </cell>
          <cell r="GT258">
            <v>0</v>
          </cell>
          <cell r="GU258">
            <v>0</v>
          </cell>
        </row>
        <row r="259"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DZ259">
            <v>0</v>
          </cell>
          <cell r="EA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  <cell r="EW259">
            <v>0</v>
          </cell>
          <cell r="EX259">
            <v>0</v>
          </cell>
          <cell r="EY259">
            <v>0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  <cell r="FF259">
            <v>0</v>
          </cell>
          <cell r="FG259">
            <v>0</v>
          </cell>
          <cell r="FH259">
            <v>0</v>
          </cell>
          <cell r="FI259">
            <v>0</v>
          </cell>
          <cell r="FJ259">
            <v>0</v>
          </cell>
          <cell r="FK259">
            <v>0</v>
          </cell>
          <cell r="FL259">
            <v>0</v>
          </cell>
          <cell r="FM259">
            <v>0</v>
          </cell>
          <cell r="FN259">
            <v>0</v>
          </cell>
          <cell r="FO259">
            <v>0</v>
          </cell>
          <cell r="FP259">
            <v>0</v>
          </cell>
          <cell r="FQ259">
            <v>0</v>
          </cell>
          <cell r="FR259">
            <v>0</v>
          </cell>
          <cell r="FS259">
            <v>0</v>
          </cell>
          <cell r="FT259">
            <v>0</v>
          </cell>
          <cell r="FU259">
            <v>0</v>
          </cell>
          <cell r="FV259">
            <v>0</v>
          </cell>
          <cell r="FW259">
            <v>0</v>
          </cell>
          <cell r="FX259">
            <v>0</v>
          </cell>
          <cell r="FY259">
            <v>0</v>
          </cell>
          <cell r="FZ259">
            <v>0</v>
          </cell>
          <cell r="GA259">
            <v>0</v>
          </cell>
          <cell r="GB259">
            <v>0</v>
          </cell>
          <cell r="GC259">
            <v>0</v>
          </cell>
          <cell r="GD259">
            <v>0</v>
          </cell>
          <cell r="GE259">
            <v>0</v>
          </cell>
          <cell r="GF259">
            <v>0</v>
          </cell>
          <cell r="GG259">
            <v>0</v>
          </cell>
          <cell r="GH259">
            <v>0</v>
          </cell>
          <cell r="GI259">
            <v>0</v>
          </cell>
          <cell r="GJ259">
            <v>0</v>
          </cell>
          <cell r="GK259">
            <v>0</v>
          </cell>
          <cell r="GL259">
            <v>0</v>
          </cell>
          <cell r="GM259">
            <v>0</v>
          </cell>
          <cell r="GN259">
            <v>0</v>
          </cell>
          <cell r="GO259">
            <v>0</v>
          </cell>
          <cell r="GP259">
            <v>0</v>
          </cell>
          <cell r="GQ259">
            <v>0</v>
          </cell>
          <cell r="GR259">
            <v>0</v>
          </cell>
          <cell r="GS259">
            <v>0</v>
          </cell>
          <cell r="GT259">
            <v>0</v>
          </cell>
          <cell r="GU259">
            <v>0</v>
          </cell>
        </row>
        <row r="260"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  <cell r="EW260">
            <v>0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0</v>
          </cell>
          <cell r="FI260">
            <v>0</v>
          </cell>
          <cell r="FJ260">
            <v>0</v>
          </cell>
          <cell r="FK260">
            <v>0</v>
          </cell>
          <cell r="FL260">
            <v>0</v>
          </cell>
          <cell r="FM260">
            <v>0</v>
          </cell>
          <cell r="FN260">
            <v>0</v>
          </cell>
          <cell r="FO260">
            <v>0</v>
          </cell>
          <cell r="FP260">
            <v>0</v>
          </cell>
          <cell r="FQ260">
            <v>0</v>
          </cell>
          <cell r="FR260">
            <v>0</v>
          </cell>
          <cell r="FS260">
            <v>0</v>
          </cell>
          <cell r="FT260">
            <v>0</v>
          </cell>
          <cell r="FU260">
            <v>0</v>
          </cell>
          <cell r="FV260">
            <v>0</v>
          </cell>
          <cell r="FW260">
            <v>0</v>
          </cell>
          <cell r="FX260">
            <v>0</v>
          </cell>
          <cell r="FY260">
            <v>0</v>
          </cell>
          <cell r="FZ260">
            <v>0</v>
          </cell>
          <cell r="GA260">
            <v>0</v>
          </cell>
          <cell r="GB260">
            <v>0</v>
          </cell>
          <cell r="GC260">
            <v>0</v>
          </cell>
          <cell r="GD260">
            <v>0</v>
          </cell>
          <cell r="GE260">
            <v>0</v>
          </cell>
          <cell r="GF260">
            <v>0</v>
          </cell>
          <cell r="GG260">
            <v>0</v>
          </cell>
          <cell r="GH260">
            <v>0</v>
          </cell>
          <cell r="GI260">
            <v>0</v>
          </cell>
          <cell r="GJ260">
            <v>0</v>
          </cell>
          <cell r="GK260">
            <v>0</v>
          </cell>
          <cell r="GL260">
            <v>0</v>
          </cell>
          <cell r="GM260">
            <v>0</v>
          </cell>
          <cell r="GN260">
            <v>0</v>
          </cell>
          <cell r="GO260">
            <v>0</v>
          </cell>
          <cell r="GP260">
            <v>0</v>
          </cell>
          <cell r="GQ260">
            <v>0</v>
          </cell>
          <cell r="GR260">
            <v>0</v>
          </cell>
          <cell r="GS260">
            <v>0</v>
          </cell>
          <cell r="GT260">
            <v>0</v>
          </cell>
          <cell r="GU260">
            <v>0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  <cell r="DD261">
            <v>0</v>
          </cell>
          <cell r="DE261">
            <v>0</v>
          </cell>
          <cell r="DF261">
            <v>0</v>
          </cell>
          <cell r="DG261">
            <v>0</v>
          </cell>
          <cell r="D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DZ261">
            <v>0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  <cell r="EW261">
            <v>0</v>
          </cell>
          <cell r="EX261">
            <v>0</v>
          </cell>
          <cell r="EY261">
            <v>0</v>
          </cell>
          <cell r="EZ261">
            <v>0</v>
          </cell>
          <cell r="FA261">
            <v>0</v>
          </cell>
          <cell r="FB261">
            <v>0</v>
          </cell>
          <cell r="FC261">
            <v>0</v>
          </cell>
          <cell r="FD261">
            <v>0</v>
          </cell>
          <cell r="FE261">
            <v>0</v>
          </cell>
          <cell r="FF261">
            <v>0</v>
          </cell>
          <cell r="FG261">
            <v>0</v>
          </cell>
          <cell r="FH261">
            <v>0</v>
          </cell>
          <cell r="FI261">
            <v>0</v>
          </cell>
          <cell r="FJ261">
            <v>0</v>
          </cell>
          <cell r="FK261">
            <v>0</v>
          </cell>
          <cell r="FL261">
            <v>0</v>
          </cell>
          <cell r="FM261">
            <v>0</v>
          </cell>
          <cell r="FN261">
            <v>0</v>
          </cell>
          <cell r="FO261">
            <v>0</v>
          </cell>
          <cell r="FP261">
            <v>0</v>
          </cell>
          <cell r="FQ261">
            <v>0</v>
          </cell>
          <cell r="FR261">
            <v>0</v>
          </cell>
          <cell r="FS261">
            <v>0</v>
          </cell>
          <cell r="FT261">
            <v>0</v>
          </cell>
          <cell r="FU261">
            <v>0</v>
          </cell>
          <cell r="FV261">
            <v>0</v>
          </cell>
          <cell r="FW261">
            <v>0</v>
          </cell>
          <cell r="FX261">
            <v>0</v>
          </cell>
          <cell r="FY261">
            <v>0</v>
          </cell>
          <cell r="FZ261">
            <v>0</v>
          </cell>
          <cell r="GA261">
            <v>0</v>
          </cell>
          <cell r="GB261">
            <v>0</v>
          </cell>
          <cell r="GC261">
            <v>0</v>
          </cell>
          <cell r="GD261">
            <v>0</v>
          </cell>
          <cell r="GE261">
            <v>0</v>
          </cell>
          <cell r="GF261">
            <v>0</v>
          </cell>
          <cell r="GG261">
            <v>0</v>
          </cell>
          <cell r="GH261">
            <v>0</v>
          </cell>
          <cell r="GI261">
            <v>0</v>
          </cell>
          <cell r="GJ261">
            <v>0</v>
          </cell>
          <cell r="GK261">
            <v>0</v>
          </cell>
          <cell r="GL261">
            <v>0</v>
          </cell>
          <cell r="GM261">
            <v>0</v>
          </cell>
          <cell r="GN261">
            <v>0</v>
          </cell>
          <cell r="GO261">
            <v>0</v>
          </cell>
          <cell r="GP261">
            <v>0</v>
          </cell>
          <cell r="GQ261">
            <v>0</v>
          </cell>
          <cell r="GR261">
            <v>0</v>
          </cell>
          <cell r="GS261">
            <v>0</v>
          </cell>
          <cell r="GT261">
            <v>0</v>
          </cell>
          <cell r="GU261">
            <v>0</v>
          </cell>
        </row>
        <row r="262"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DZ262">
            <v>0</v>
          </cell>
          <cell r="EA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  <cell r="EW262">
            <v>0</v>
          </cell>
          <cell r="EX262">
            <v>0</v>
          </cell>
          <cell r="EY262">
            <v>0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FD262">
            <v>0</v>
          </cell>
          <cell r="FE262">
            <v>0</v>
          </cell>
          <cell r="FF262">
            <v>0</v>
          </cell>
          <cell r="FG262">
            <v>0</v>
          </cell>
          <cell r="FH262">
            <v>0</v>
          </cell>
          <cell r="FI262">
            <v>0</v>
          </cell>
          <cell r="FJ262">
            <v>0</v>
          </cell>
          <cell r="FK262">
            <v>0</v>
          </cell>
          <cell r="FL262">
            <v>0</v>
          </cell>
          <cell r="FM262">
            <v>0</v>
          </cell>
          <cell r="FN262">
            <v>0</v>
          </cell>
          <cell r="FO262">
            <v>0</v>
          </cell>
          <cell r="FP262">
            <v>0</v>
          </cell>
          <cell r="FQ262">
            <v>0</v>
          </cell>
          <cell r="FR262">
            <v>0</v>
          </cell>
          <cell r="FS262">
            <v>0</v>
          </cell>
          <cell r="FT262">
            <v>0</v>
          </cell>
          <cell r="FU262">
            <v>0</v>
          </cell>
          <cell r="FV262">
            <v>0</v>
          </cell>
          <cell r="FW262">
            <v>0</v>
          </cell>
          <cell r="FX262">
            <v>0</v>
          </cell>
          <cell r="FY262">
            <v>0</v>
          </cell>
          <cell r="FZ262">
            <v>0</v>
          </cell>
          <cell r="GA262">
            <v>0</v>
          </cell>
          <cell r="GB262">
            <v>0</v>
          </cell>
          <cell r="GC262">
            <v>0</v>
          </cell>
          <cell r="GD262">
            <v>0</v>
          </cell>
          <cell r="GE262">
            <v>0</v>
          </cell>
          <cell r="GF262">
            <v>0</v>
          </cell>
          <cell r="GG262">
            <v>0</v>
          </cell>
          <cell r="GH262">
            <v>0</v>
          </cell>
          <cell r="GI262">
            <v>0</v>
          </cell>
          <cell r="GJ262">
            <v>0</v>
          </cell>
          <cell r="GK262">
            <v>0</v>
          </cell>
          <cell r="GL262">
            <v>0</v>
          </cell>
          <cell r="GM262">
            <v>0</v>
          </cell>
          <cell r="GN262">
            <v>0</v>
          </cell>
          <cell r="GO262">
            <v>0</v>
          </cell>
          <cell r="GP262">
            <v>0</v>
          </cell>
          <cell r="GQ262">
            <v>0</v>
          </cell>
          <cell r="GR262">
            <v>0</v>
          </cell>
          <cell r="GS262">
            <v>0</v>
          </cell>
          <cell r="GT262">
            <v>0</v>
          </cell>
          <cell r="GU262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  <cell r="EW263">
            <v>0</v>
          </cell>
          <cell r="EX263">
            <v>0</v>
          </cell>
          <cell r="EY263">
            <v>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  <cell r="FG263">
            <v>0</v>
          </cell>
          <cell r="FH263">
            <v>0</v>
          </cell>
          <cell r="FI263">
            <v>0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O263">
            <v>0</v>
          </cell>
          <cell r="FP263">
            <v>0</v>
          </cell>
          <cell r="FQ263">
            <v>0</v>
          </cell>
          <cell r="FR263">
            <v>0</v>
          </cell>
          <cell r="FS263">
            <v>0</v>
          </cell>
          <cell r="FT263">
            <v>0</v>
          </cell>
          <cell r="FU263">
            <v>0</v>
          </cell>
          <cell r="FV263">
            <v>0</v>
          </cell>
          <cell r="FW263">
            <v>0</v>
          </cell>
          <cell r="FX263">
            <v>0</v>
          </cell>
          <cell r="FY263">
            <v>0</v>
          </cell>
          <cell r="FZ263">
            <v>0</v>
          </cell>
          <cell r="GA263">
            <v>0</v>
          </cell>
          <cell r="GB263">
            <v>0</v>
          </cell>
          <cell r="GC263">
            <v>0</v>
          </cell>
          <cell r="GD263">
            <v>0</v>
          </cell>
          <cell r="GE263">
            <v>0</v>
          </cell>
          <cell r="GF263">
            <v>0</v>
          </cell>
          <cell r="GG263">
            <v>0</v>
          </cell>
          <cell r="GH263">
            <v>0</v>
          </cell>
          <cell r="GI263">
            <v>0</v>
          </cell>
          <cell r="GJ263">
            <v>0</v>
          </cell>
          <cell r="GK263">
            <v>0</v>
          </cell>
          <cell r="GL263">
            <v>0</v>
          </cell>
          <cell r="GM263">
            <v>0</v>
          </cell>
          <cell r="GN263">
            <v>0</v>
          </cell>
          <cell r="GO263">
            <v>0</v>
          </cell>
          <cell r="GP263">
            <v>0</v>
          </cell>
          <cell r="GQ263">
            <v>0</v>
          </cell>
          <cell r="GR263">
            <v>0</v>
          </cell>
          <cell r="GS263">
            <v>0</v>
          </cell>
          <cell r="GT263">
            <v>0</v>
          </cell>
          <cell r="GU263">
            <v>0</v>
          </cell>
        </row>
        <row r="264"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  <cell r="DF264">
            <v>0</v>
          </cell>
          <cell r="DG264">
            <v>0</v>
          </cell>
          <cell r="D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DZ264">
            <v>0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  <cell r="EW264">
            <v>0</v>
          </cell>
          <cell r="EX264">
            <v>0</v>
          </cell>
          <cell r="EY264">
            <v>0</v>
          </cell>
          <cell r="EZ264">
            <v>0</v>
          </cell>
          <cell r="FA264">
            <v>0</v>
          </cell>
          <cell r="FB264">
            <v>0</v>
          </cell>
          <cell r="FC264">
            <v>0</v>
          </cell>
          <cell r="FD264">
            <v>0</v>
          </cell>
          <cell r="FE264">
            <v>0</v>
          </cell>
          <cell r="FF264">
            <v>0</v>
          </cell>
          <cell r="FG264">
            <v>0</v>
          </cell>
          <cell r="FH264">
            <v>0</v>
          </cell>
          <cell r="FI264">
            <v>0</v>
          </cell>
          <cell r="FJ264">
            <v>0</v>
          </cell>
          <cell r="FK264">
            <v>0</v>
          </cell>
          <cell r="FL264">
            <v>0</v>
          </cell>
          <cell r="FM264">
            <v>0</v>
          </cell>
          <cell r="FN264">
            <v>0</v>
          </cell>
          <cell r="FO264">
            <v>0</v>
          </cell>
          <cell r="FP264">
            <v>0</v>
          </cell>
          <cell r="FQ264">
            <v>0</v>
          </cell>
          <cell r="FR264">
            <v>0</v>
          </cell>
          <cell r="FS264">
            <v>0</v>
          </cell>
          <cell r="FT264">
            <v>0</v>
          </cell>
          <cell r="FU264">
            <v>0</v>
          </cell>
          <cell r="FV264">
            <v>0</v>
          </cell>
          <cell r="FW264">
            <v>0</v>
          </cell>
          <cell r="FX264">
            <v>0</v>
          </cell>
          <cell r="FY264">
            <v>0</v>
          </cell>
          <cell r="FZ264">
            <v>0</v>
          </cell>
          <cell r="GA264">
            <v>0</v>
          </cell>
          <cell r="GB264">
            <v>0</v>
          </cell>
          <cell r="GC264">
            <v>0</v>
          </cell>
          <cell r="GD264">
            <v>0</v>
          </cell>
          <cell r="GE264">
            <v>0</v>
          </cell>
          <cell r="GF264">
            <v>0</v>
          </cell>
          <cell r="GG264">
            <v>0</v>
          </cell>
          <cell r="GH264">
            <v>0</v>
          </cell>
          <cell r="GI264">
            <v>0</v>
          </cell>
          <cell r="GJ264">
            <v>0</v>
          </cell>
          <cell r="GK264">
            <v>0</v>
          </cell>
          <cell r="GL264">
            <v>0</v>
          </cell>
          <cell r="GM264">
            <v>0</v>
          </cell>
          <cell r="GN264">
            <v>0</v>
          </cell>
          <cell r="GO264">
            <v>0</v>
          </cell>
          <cell r="GP264">
            <v>0</v>
          </cell>
          <cell r="GQ264">
            <v>0</v>
          </cell>
          <cell r="GR264">
            <v>0</v>
          </cell>
          <cell r="GS264">
            <v>0</v>
          </cell>
          <cell r="GT264">
            <v>0</v>
          </cell>
          <cell r="GU264">
            <v>0</v>
          </cell>
        </row>
        <row r="265"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DZ265">
            <v>0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  <cell r="EW265">
            <v>0</v>
          </cell>
          <cell r="EX265">
            <v>0</v>
          </cell>
          <cell r="EY265">
            <v>0</v>
          </cell>
          <cell r="EZ265">
            <v>0</v>
          </cell>
          <cell r="FA265">
            <v>0</v>
          </cell>
          <cell r="FB265">
            <v>0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  <cell r="FG265">
            <v>0</v>
          </cell>
          <cell r="FH265">
            <v>0</v>
          </cell>
          <cell r="FI265">
            <v>0</v>
          </cell>
          <cell r="FJ265">
            <v>0</v>
          </cell>
          <cell r="FK265">
            <v>0</v>
          </cell>
          <cell r="FL265">
            <v>0</v>
          </cell>
          <cell r="FM265">
            <v>0</v>
          </cell>
          <cell r="FN265">
            <v>0</v>
          </cell>
          <cell r="FO265">
            <v>0</v>
          </cell>
          <cell r="FP265">
            <v>0</v>
          </cell>
          <cell r="FQ265">
            <v>0</v>
          </cell>
          <cell r="FR265">
            <v>0</v>
          </cell>
          <cell r="FS265">
            <v>0</v>
          </cell>
          <cell r="FT265">
            <v>0</v>
          </cell>
          <cell r="FU265">
            <v>0</v>
          </cell>
          <cell r="FV265">
            <v>0</v>
          </cell>
          <cell r="FW265">
            <v>0</v>
          </cell>
          <cell r="FX265">
            <v>0</v>
          </cell>
          <cell r="FY265">
            <v>0</v>
          </cell>
          <cell r="FZ265">
            <v>0</v>
          </cell>
          <cell r="GA265">
            <v>0</v>
          </cell>
          <cell r="GB265">
            <v>0</v>
          </cell>
          <cell r="GC265">
            <v>0</v>
          </cell>
          <cell r="GD265">
            <v>0</v>
          </cell>
          <cell r="GE265">
            <v>0</v>
          </cell>
          <cell r="GF265">
            <v>0</v>
          </cell>
          <cell r="GG265">
            <v>0</v>
          </cell>
          <cell r="GH265">
            <v>0</v>
          </cell>
          <cell r="GI265">
            <v>0</v>
          </cell>
          <cell r="GJ265">
            <v>0</v>
          </cell>
          <cell r="GK265">
            <v>0</v>
          </cell>
          <cell r="GL265">
            <v>0</v>
          </cell>
          <cell r="GM265">
            <v>0</v>
          </cell>
          <cell r="GN265">
            <v>0</v>
          </cell>
          <cell r="GO265">
            <v>0</v>
          </cell>
          <cell r="GP265">
            <v>0</v>
          </cell>
          <cell r="GQ265">
            <v>0</v>
          </cell>
          <cell r="GR265">
            <v>0</v>
          </cell>
          <cell r="GS265">
            <v>0</v>
          </cell>
          <cell r="GT265">
            <v>0</v>
          </cell>
          <cell r="GU265">
            <v>0</v>
          </cell>
        </row>
        <row r="266"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  <cell r="FJ266">
            <v>0</v>
          </cell>
          <cell r="FK266">
            <v>0</v>
          </cell>
          <cell r="FL266">
            <v>0</v>
          </cell>
          <cell r="FM266">
            <v>0</v>
          </cell>
          <cell r="FN266">
            <v>0</v>
          </cell>
          <cell r="FO266">
            <v>0</v>
          </cell>
          <cell r="FP266">
            <v>0</v>
          </cell>
          <cell r="FQ266">
            <v>0</v>
          </cell>
          <cell r="FR266">
            <v>0</v>
          </cell>
          <cell r="FS266">
            <v>0</v>
          </cell>
          <cell r="FT266">
            <v>0</v>
          </cell>
          <cell r="FU266">
            <v>0</v>
          </cell>
          <cell r="FV266">
            <v>0</v>
          </cell>
          <cell r="FW266">
            <v>0</v>
          </cell>
          <cell r="FX266">
            <v>0</v>
          </cell>
          <cell r="FY266">
            <v>0</v>
          </cell>
          <cell r="FZ266">
            <v>0</v>
          </cell>
          <cell r="GA266">
            <v>0</v>
          </cell>
          <cell r="GB266">
            <v>0</v>
          </cell>
          <cell r="GC266">
            <v>0</v>
          </cell>
          <cell r="GD266">
            <v>0</v>
          </cell>
          <cell r="GE266">
            <v>0</v>
          </cell>
          <cell r="GF266">
            <v>0</v>
          </cell>
          <cell r="GG266">
            <v>0</v>
          </cell>
          <cell r="GH266">
            <v>0</v>
          </cell>
          <cell r="GI266">
            <v>0</v>
          </cell>
          <cell r="GJ266">
            <v>0</v>
          </cell>
          <cell r="GK266">
            <v>0</v>
          </cell>
          <cell r="GL266">
            <v>0</v>
          </cell>
          <cell r="GM266">
            <v>0</v>
          </cell>
          <cell r="GN266">
            <v>0</v>
          </cell>
          <cell r="GO266">
            <v>0</v>
          </cell>
          <cell r="GP266">
            <v>0</v>
          </cell>
          <cell r="GQ266">
            <v>0</v>
          </cell>
          <cell r="GR266">
            <v>0</v>
          </cell>
          <cell r="GS266">
            <v>0</v>
          </cell>
          <cell r="GT266">
            <v>0</v>
          </cell>
          <cell r="GU266">
            <v>0</v>
          </cell>
        </row>
        <row r="267"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  <cell r="FJ267">
            <v>0</v>
          </cell>
          <cell r="FK267">
            <v>0</v>
          </cell>
          <cell r="FL267">
            <v>0</v>
          </cell>
          <cell r="FM267">
            <v>0</v>
          </cell>
          <cell r="FN267">
            <v>0</v>
          </cell>
          <cell r="FO267">
            <v>0</v>
          </cell>
          <cell r="FP267">
            <v>0</v>
          </cell>
          <cell r="FQ267">
            <v>0</v>
          </cell>
          <cell r="FR267">
            <v>0</v>
          </cell>
          <cell r="FS267">
            <v>0</v>
          </cell>
          <cell r="FT267">
            <v>0</v>
          </cell>
          <cell r="FU267">
            <v>0</v>
          </cell>
          <cell r="FV267">
            <v>0</v>
          </cell>
          <cell r="FW267">
            <v>0</v>
          </cell>
          <cell r="FX267">
            <v>0</v>
          </cell>
          <cell r="FY267">
            <v>0</v>
          </cell>
          <cell r="FZ267">
            <v>0</v>
          </cell>
          <cell r="GA267">
            <v>0</v>
          </cell>
          <cell r="GB267">
            <v>0</v>
          </cell>
          <cell r="GC267">
            <v>0</v>
          </cell>
          <cell r="GD267">
            <v>0</v>
          </cell>
          <cell r="GE267">
            <v>0</v>
          </cell>
          <cell r="GF267">
            <v>0</v>
          </cell>
          <cell r="GG267">
            <v>0</v>
          </cell>
          <cell r="GH267">
            <v>0</v>
          </cell>
          <cell r="GI267">
            <v>0</v>
          </cell>
          <cell r="GJ267">
            <v>0</v>
          </cell>
          <cell r="GK267">
            <v>0</v>
          </cell>
          <cell r="GL267">
            <v>0</v>
          </cell>
          <cell r="GM267">
            <v>0</v>
          </cell>
          <cell r="GN267">
            <v>0</v>
          </cell>
          <cell r="GO267">
            <v>0</v>
          </cell>
          <cell r="GP267">
            <v>0</v>
          </cell>
          <cell r="GQ267">
            <v>0</v>
          </cell>
          <cell r="GR267">
            <v>0</v>
          </cell>
          <cell r="GS267">
            <v>0</v>
          </cell>
          <cell r="GT267">
            <v>0</v>
          </cell>
          <cell r="GU267">
            <v>0</v>
          </cell>
        </row>
        <row r="268"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  <cell r="FJ268">
            <v>0</v>
          </cell>
          <cell r="FK268">
            <v>0</v>
          </cell>
          <cell r="FL268">
            <v>0</v>
          </cell>
          <cell r="FM268">
            <v>0</v>
          </cell>
          <cell r="FN268">
            <v>0</v>
          </cell>
          <cell r="FO268">
            <v>0</v>
          </cell>
          <cell r="FP268">
            <v>0</v>
          </cell>
          <cell r="FQ268">
            <v>0</v>
          </cell>
          <cell r="FR268">
            <v>0</v>
          </cell>
          <cell r="FS268">
            <v>0</v>
          </cell>
          <cell r="FT268">
            <v>0</v>
          </cell>
          <cell r="FU268">
            <v>0</v>
          </cell>
          <cell r="FV268">
            <v>0</v>
          </cell>
          <cell r="FW268">
            <v>0</v>
          </cell>
          <cell r="FX268">
            <v>0</v>
          </cell>
          <cell r="FY268">
            <v>0</v>
          </cell>
          <cell r="FZ268">
            <v>0</v>
          </cell>
          <cell r="GA268">
            <v>0</v>
          </cell>
          <cell r="GB268">
            <v>0</v>
          </cell>
          <cell r="GC268">
            <v>0</v>
          </cell>
          <cell r="GD268">
            <v>0</v>
          </cell>
          <cell r="GE268">
            <v>0</v>
          </cell>
          <cell r="GF268">
            <v>0</v>
          </cell>
          <cell r="GG268">
            <v>0</v>
          </cell>
          <cell r="GH268">
            <v>0</v>
          </cell>
          <cell r="GI268">
            <v>0</v>
          </cell>
          <cell r="GJ268">
            <v>0</v>
          </cell>
          <cell r="GK268">
            <v>0</v>
          </cell>
          <cell r="GL268">
            <v>0</v>
          </cell>
          <cell r="GM268">
            <v>0</v>
          </cell>
          <cell r="GN268">
            <v>0</v>
          </cell>
          <cell r="GO268">
            <v>0</v>
          </cell>
          <cell r="GP268">
            <v>0</v>
          </cell>
          <cell r="GQ268">
            <v>0</v>
          </cell>
          <cell r="GR268">
            <v>0</v>
          </cell>
          <cell r="GS268">
            <v>0</v>
          </cell>
          <cell r="GT268">
            <v>0</v>
          </cell>
          <cell r="GU268">
            <v>0</v>
          </cell>
        </row>
        <row r="269"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  <cell r="FJ269">
            <v>0</v>
          </cell>
          <cell r="FK269">
            <v>0</v>
          </cell>
          <cell r="FL269">
            <v>0</v>
          </cell>
          <cell r="FM269">
            <v>0</v>
          </cell>
          <cell r="FN269">
            <v>0</v>
          </cell>
          <cell r="FO269">
            <v>0</v>
          </cell>
          <cell r="FP269">
            <v>0</v>
          </cell>
          <cell r="FQ269">
            <v>0</v>
          </cell>
          <cell r="FR269">
            <v>0</v>
          </cell>
          <cell r="FS269">
            <v>0</v>
          </cell>
          <cell r="FT269">
            <v>0</v>
          </cell>
          <cell r="FU269">
            <v>0</v>
          </cell>
          <cell r="FV269">
            <v>0</v>
          </cell>
          <cell r="FW269">
            <v>0</v>
          </cell>
          <cell r="FX269">
            <v>0</v>
          </cell>
          <cell r="FY269">
            <v>0</v>
          </cell>
          <cell r="FZ269">
            <v>0</v>
          </cell>
          <cell r="GA269">
            <v>0</v>
          </cell>
          <cell r="GB269">
            <v>0</v>
          </cell>
          <cell r="GC269">
            <v>0</v>
          </cell>
          <cell r="GD269">
            <v>0</v>
          </cell>
          <cell r="GE269">
            <v>0</v>
          </cell>
          <cell r="GF269">
            <v>0</v>
          </cell>
          <cell r="GG269">
            <v>0</v>
          </cell>
          <cell r="GH269">
            <v>0</v>
          </cell>
          <cell r="GI269">
            <v>0</v>
          </cell>
          <cell r="GJ269">
            <v>0</v>
          </cell>
          <cell r="GK269">
            <v>0</v>
          </cell>
          <cell r="GL269">
            <v>0</v>
          </cell>
          <cell r="GM269">
            <v>0</v>
          </cell>
          <cell r="GN269">
            <v>0</v>
          </cell>
          <cell r="GO269">
            <v>0</v>
          </cell>
          <cell r="GP269">
            <v>0</v>
          </cell>
          <cell r="GQ269">
            <v>0</v>
          </cell>
          <cell r="GR269">
            <v>0</v>
          </cell>
          <cell r="GS269">
            <v>0</v>
          </cell>
          <cell r="GT269">
            <v>0</v>
          </cell>
          <cell r="GU269">
            <v>0</v>
          </cell>
        </row>
        <row r="270"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  <cell r="EW270">
            <v>0</v>
          </cell>
          <cell r="EX270">
            <v>0</v>
          </cell>
          <cell r="EY270">
            <v>0</v>
          </cell>
          <cell r="EZ270">
            <v>0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  <cell r="FF270">
            <v>0</v>
          </cell>
          <cell r="FG270">
            <v>0</v>
          </cell>
          <cell r="FH270">
            <v>0</v>
          </cell>
          <cell r="FI270">
            <v>0</v>
          </cell>
          <cell r="FJ270">
            <v>0</v>
          </cell>
          <cell r="FK270">
            <v>0</v>
          </cell>
          <cell r="FL270">
            <v>0</v>
          </cell>
          <cell r="FM270">
            <v>0</v>
          </cell>
          <cell r="FN270">
            <v>0</v>
          </cell>
          <cell r="FO270">
            <v>0</v>
          </cell>
          <cell r="FP270">
            <v>0</v>
          </cell>
          <cell r="FQ270">
            <v>0</v>
          </cell>
          <cell r="FR270">
            <v>0</v>
          </cell>
          <cell r="FS270">
            <v>0</v>
          </cell>
          <cell r="FT270">
            <v>0</v>
          </cell>
          <cell r="FU270">
            <v>0</v>
          </cell>
          <cell r="FV270">
            <v>0</v>
          </cell>
          <cell r="FW270">
            <v>0</v>
          </cell>
          <cell r="FX270">
            <v>0</v>
          </cell>
          <cell r="FY270">
            <v>0</v>
          </cell>
          <cell r="FZ270">
            <v>0</v>
          </cell>
          <cell r="GA270">
            <v>0</v>
          </cell>
          <cell r="GB270">
            <v>0</v>
          </cell>
          <cell r="GC270">
            <v>0</v>
          </cell>
          <cell r="GD270">
            <v>0</v>
          </cell>
          <cell r="GE270">
            <v>0</v>
          </cell>
          <cell r="GF270">
            <v>0</v>
          </cell>
          <cell r="GG270">
            <v>0</v>
          </cell>
          <cell r="GH270">
            <v>0</v>
          </cell>
          <cell r="GI270">
            <v>0</v>
          </cell>
          <cell r="GJ270">
            <v>0</v>
          </cell>
          <cell r="GK270">
            <v>0</v>
          </cell>
          <cell r="GL270">
            <v>0</v>
          </cell>
          <cell r="GM270">
            <v>0</v>
          </cell>
          <cell r="GN270">
            <v>0</v>
          </cell>
          <cell r="GO270">
            <v>0</v>
          </cell>
          <cell r="GP270">
            <v>0</v>
          </cell>
          <cell r="GQ270">
            <v>0</v>
          </cell>
          <cell r="GR270">
            <v>0</v>
          </cell>
          <cell r="GS270">
            <v>0</v>
          </cell>
          <cell r="GT270">
            <v>0</v>
          </cell>
          <cell r="GU270">
            <v>0</v>
          </cell>
        </row>
        <row r="271"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  <cell r="FC271">
            <v>0</v>
          </cell>
          <cell r="FD271">
            <v>0</v>
          </cell>
          <cell r="FE271">
            <v>0</v>
          </cell>
          <cell r="FF271">
            <v>0</v>
          </cell>
          <cell r="FG271">
            <v>0</v>
          </cell>
          <cell r="FH271">
            <v>0</v>
          </cell>
          <cell r="FI271">
            <v>0</v>
          </cell>
          <cell r="FJ271">
            <v>0</v>
          </cell>
          <cell r="FK271">
            <v>0</v>
          </cell>
          <cell r="FL271">
            <v>0</v>
          </cell>
          <cell r="FM271">
            <v>0</v>
          </cell>
          <cell r="FN271">
            <v>0</v>
          </cell>
          <cell r="FO271">
            <v>0</v>
          </cell>
          <cell r="FP271">
            <v>0</v>
          </cell>
          <cell r="FQ271">
            <v>0</v>
          </cell>
          <cell r="FR271">
            <v>0</v>
          </cell>
          <cell r="FS271">
            <v>0</v>
          </cell>
          <cell r="FT271">
            <v>0</v>
          </cell>
          <cell r="FU271">
            <v>0</v>
          </cell>
          <cell r="FV271">
            <v>0</v>
          </cell>
          <cell r="FW271">
            <v>0</v>
          </cell>
          <cell r="FX271">
            <v>0</v>
          </cell>
          <cell r="FY271">
            <v>0</v>
          </cell>
          <cell r="FZ271">
            <v>0</v>
          </cell>
          <cell r="GA271">
            <v>0</v>
          </cell>
          <cell r="GB271">
            <v>0</v>
          </cell>
          <cell r="GC271">
            <v>0</v>
          </cell>
          <cell r="GD271">
            <v>0</v>
          </cell>
          <cell r="GE271">
            <v>0</v>
          </cell>
          <cell r="GF271">
            <v>0</v>
          </cell>
          <cell r="GG271">
            <v>0</v>
          </cell>
          <cell r="GH271">
            <v>0</v>
          </cell>
          <cell r="GI271">
            <v>0</v>
          </cell>
          <cell r="GJ271">
            <v>0</v>
          </cell>
          <cell r="GK271">
            <v>0</v>
          </cell>
          <cell r="GL271">
            <v>0</v>
          </cell>
          <cell r="GM271">
            <v>0</v>
          </cell>
          <cell r="GN271">
            <v>0</v>
          </cell>
          <cell r="GO271">
            <v>0</v>
          </cell>
          <cell r="GP271">
            <v>0</v>
          </cell>
          <cell r="GQ271">
            <v>0</v>
          </cell>
          <cell r="GR271">
            <v>0</v>
          </cell>
          <cell r="GS271">
            <v>0</v>
          </cell>
          <cell r="GT271">
            <v>0</v>
          </cell>
          <cell r="GU271">
            <v>0</v>
          </cell>
        </row>
        <row r="272"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W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  <cell r="FG272">
            <v>0</v>
          </cell>
          <cell r="FH272">
            <v>0</v>
          </cell>
          <cell r="FI272">
            <v>0</v>
          </cell>
          <cell r="FJ272">
            <v>0</v>
          </cell>
          <cell r="FK272">
            <v>0</v>
          </cell>
          <cell r="FL272">
            <v>0</v>
          </cell>
          <cell r="FM272">
            <v>0</v>
          </cell>
          <cell r="FN272">
            <v>0</v>
          </cell>
          <cell r="FO272">
            <v>0</v>
          </cell>
          <cell r="FP272">
            <v>0</v>
          </cell>
          <cell r="FQ272">
            <v>0</v>
          </cell>
          <cell r="FR272">
            <v>0</v>
          </cell>
          <cell r="FS272">
            <v>0</v>
          </cell>
          <cell r="FT272">
            <v>0</v>
          </cell>
          <cell r="FU272">
            <v>0</v>
          </cell>
          <cell r="FV272">
            <v>0</v>
          </cell>
          <cell r="FW272">
            <v>0</v>
          </cell>
          <cell r="FX272">
            <v>0</v>
          </cell>
          <cell r="FY272">
            <v>0</v>
          </cell>
          <cell r="FZ272">
            <v>0</v>
          </cell>
          <cell r="GA272">
            <v>0</v>
          </cell>
          <cell r="GB272">
            <v>0</v>
          </cell>
          <cell r="GC272">
            <v>0</v>
          </cell>
          <cell r="GD272">
            <v>0</v>
          </cell>
          <cell r="GE272">
            <v>0</v>
          </cell>
          <cell r="GF272">
            <v>0</v>
          </cell>
          <cell r="GG272">
            <v>0</v>
          </cell>
          <cell r="GH272">
            <v>0</v>
          </cell>
          <cell r="GI272">
            <v>0</v>
          </cell>
          <cell r="GJ272">
            <v>0</v>
          </cell>
          <cell r="GK272">
            <v>0</v>
          </cell>
          <cell r="GL272">
            <v>0</v>
          </cell>
          <cell r="GM272">
            <v>0</v>
          </cell>
          <cell r="GN272">
            <v>0</v>
          </cell>
          <cell r="GO272">
            <v>0</v>
          </cell>
          <cell r="GP272">
            <v>0</v>
          </cell>
          <cell r="GQ272">
            <v>0</v>
          </cell>
          <cell r="GR272">
            <v>0</v>
          </cell>
          <cell r="GS272">
            <v>0</v>
          </cell>
          <cell r="GT272">
            <v>0</v>
          </cell>
          <cell r="GU272">
            <v>0</v>
          </cell>
        </row>
        <row r="273"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DZ273">
            <v>0</v>
          </cell>
          <cell r="EA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  <cell r="EW273">
            <v>0</v>
          </cell>
          <cell r="EX273">
            <v>0</v>
          </cell>
          <cell r="EY273">
            <v>0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D273">
            <v>0</v>
          </cell>
          <cell r="FE273">
            <v>0</v>
          </cell>
          <cell r="FF273">
            <v>0</v>
          </cell>
          <cell r="FG273">
            <v>0</v>
          </cell>
          <cell r="FH273">
            <v>0</v>
          </cell>
          <cell r="FI273">
            <v>0</v>
          </cell>
          <cell r="FJ273">
            <v>0</v>
          </cell>
          <cell r="FK273">
            <v>0</v>
          </cell>
          <cell r="FL273">
            <v>0</v>
          </cell>
          <cell r="FM273">
            <v>0</v>
          </cell>
          <cell r="FN273">
            <v>0</v>
          </cell>
          <cell r="FO273">
            <v>0</v>
          </cell>
          <cell r="FP273">
            <v>0</v>
          </cell>
          <cell r="FQ273">
            <v>0</v>
          </cell>
          <cell r="FR273">
            <v>0</v>
          </cell>
          <cell r="FS273">
            <v>0</v>
          </cell>
          <cell r="FT273">
            <v>0</v>
          </cell>
          <cell r="FU273">
            <v>0</v>
          </cell>
          <cell r="FV273">
            <v>0</v>
          </cell>
          <cell r="FW273">
            <v>0</v>
          </cell>
          <cell r="FX273">
            <v>0</v>
          </cell>
          <cell r="FY273">
            <v>0</v>
          </cell>
          <cell r="FZ273">
            <v>0</v>
          </cell>
          <cell r="GA273">
            <v>0</v>
          </cell>
          <cell r="GB273">
            <v>0</v>
          </cell>
          <cell r="GC273">
            <v>0</v>
          </cell>
          <cell r="GD273">
            <v>0</v>
          </cell>
          <cell r="GE273">
            <v>0</v>
          </cell>
          <cell r="GF273">
            <v>0</v>
          </cell>
          <cell r="GG273">
            <v>0</v>
          </cell>
          <cell r="GH273">
            <v>0</v>
          </cell>
          <cell r="GI273">
            <v>0</v>
          </cell>
          <cell r="GJ273">
            <v>0</v>
          </cell>
          <cell r="GK273">
            <v>0</v>
          </cell>
          <cell r="GL273">
            <v>0</v>
          </cell>
          <cell r="GM273">
            <v>0</v>
          </cell>
          <cell r="GN273">
            <v>0</v>
          </cell>
          <cell r="GO273">
            <v>0</v>
          </cell>
          <cell r="GP273">
            <v>0</v>
          </cell>
          <cell r="GQ273">
            <v>0</v>
          </cell>
          <cell r="GR273">
            <v>0</v>
          </cell>
          <cell r="GS273">
            <v>0</v>
          </cell>
          <cell r="GT273">
            <v>0</v>
          </cell>
          <cell r="GU273">
            <v>0</v>
          </cell>
        </row>
        <row r="274"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  <cell r="DD274">
            <v>0</v>
          </cell>
          <cell r="DE274">
            <v>0</v>
          </cell>
          <cell r="DF274">
            <v>0</v>
          </cell>
          <cell r="DG274">
            <v>0</v>
          </cell>
          <cell r="D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DZ274">
            <v>0</v>
          </cell>
          <cell r="EA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  <cell r="EW274">
            <v>0</v>
          </cell>
          <cell r="EX274">
            <v>0</v>
          </cell>
          <cell r="EY274">
            <v>0</v>
          </cell>
          <cell r="EZ274">
            <v>0</v>
          </cell>
          <cell r="FA274">
            <v>0</v>
          </cell>
          <cell r="FB274">
            <v>0</v>
          </cell>
          <cell r="FC274">
            <v>0</v>
          </cell>
          <cell r="FD274">
            <v>0</v>
          </cell>
          <cell r="FE274">
            <v>0</v>
          </cell>
          <cell r="FF274">
            <v>0</v>
          </cell>
          <cell r="FG274">
            <v>0</v>
          </cell>
          <cell r="FH274">
            <v>0</v>
          </cell>
          <cell r="FI274">
            <v>0</v>
          </cell>
          <cell r="FJ274">
            <v>0</v>
          </cell>
          <cell r="FK274">
            <v>0</v>
          </cell>
          <cell r="FL274">
            <v>0</v>
          </cell>
          <cell r="FM274">
            <v>0</v>
          </cell>
          <cell r="FN274">
            <v>0</v>
          </cell>
          <cell r="FO274">
            <v>0</v>
          </cell>
          <cell r="FP274">
            <v>0</v>
          </cell>
          <cell r="FQ274">
            <v>0</v>
          </cell>
          <cell r="FR274">
            <v>0</v>
          </cell>
          <cell r="FS274">
            <v>0</v>
          </cell>
          <cell r="FT274">
            <v>0</v>
          </cell>
          <cell r="FU274">
            <v>0</v>
          </cell>
          <cell r="FV274">
            <v>0</v>
          </cell>
          <cell r="FW274">
            <v>0</v>
          </cell>
          <cell r="FX274">
            <v>0</v>
          </cell>
          <cell r="FY274">
            <v>0</v>
          </cell>
          <cell r="FZ274">
            <v>0</v>
          </cell>
          <cell r="GA274">
            <v>0</v>
          </cell>
          <cell r="GB274">
            <v>0</v>
          </cell>
          <cell r="GC274">
            <v>0</v>
          </cell>
          <cell r="GD274">
            <v>0</v>
          </cell>
          <cell r="GE274">
            <v>0</v>
          </cell>
          <cell r="GF274">
            <v>0</v>
          </cell>
          <cell r="GG274">
            <v>0</v>
          </cell>
          <cell r="GH274">
            <v>0</v>
          </cell>
          <cell r="GI274">
            <v>0</v>
          </cell>
          <cell r="GJ274">
            <v>0</v>
          </cell>
          <cell r="GK274">
            <v>0</v>
          </cell>
          <cell r="GL274">
            <v>0</v>
          </cell>
          <cell r="GM274">
            <v>0</v>
          </cell>
          <cell r="GN274">
            <v>0</v>
          </cell>
          <cell r="GO274">
            <v>0</v>
          </cell>
          <cell r="GP274">
            <v>0</v>
          </cell>
          <cell r="GQ274">
            <v>0</v>
          </cell>
          <cell r="GR274">
            <v>0</v>
          </cell>
          <cell r="GS274">
            <v>0</v>
          </cell>
          <cell r="GT274">
            <v>0</v>
          </cell>
          <cell r="GU274">
            <v>0</v>
          </cell>
        </row>
        <row r="275"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DZ275">
            <v>0</v>
          </cell>
          <cell r="EA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  <cell r="EU275">
            <v>0</v>
          </cell>
          <cell r="EV275">
            <v>0</v>
          </cell>
          <cell r="EW275">
            <v>0</v>
          </cell>
          <cell r="EX275">
            <v>0</v>
          </cell>
          <cell r="EY275">
            <v>0</v>
          </cell>
          <cell r="EZ275">
            <v>0</v>
          </cell>
          <cell r="FA275">
            <v>0</v>
          </cell>
          <cell r="FB275">
            <v>0</v>
          </cell>
          <cell r="FC275">
            <v>0</v>
          </cell>
          <cell r="FD275">
            <v>0</v>
          </cell>
          <cell r="FE275">
            <v>0</v>
          </cell>
          <cell r="FF275">
            <v>0</v>
          </cell>
          <cell r="FG275">
            <v>0</v>
          </cell>
          <cell r="FH275">
            <v>0</v>
          </cell>
          <cell r="FI275">
            <v>0</v>
          </cell>
          <cell r="FJ275">
            <v>0</v>
          </cell>
          <cell r="FK275">
            <v>0</v>
          </cell>
          <cell r="FL275">
            <v>0</v>
          </cell>
          <cell r="FM275">
            <v>0</v>
          </cell>
          <cell r="FN275">
            <v>0</v>
          </cell>
          <cell r="FO275">
            <v>0</v>
          </cell>
          <cell r="FP275">
            <v>0</v>
          </cell>
          <cell r="FQ275">
            <v>0</v>
          </cell>
          <cell r="FR275">
            <v>0</v>
          </cell>
          <cell r="FS275">
            <v>0</v>
          </cell>
          <cell r="FT275">
            <v>0</v>
          </cell>
          <cell r="FU275">
            <v>0</v>
          </cell>
          <cell r="FV275">
            <v>0</v>
          </cell>
          <cell r="FW275">
            <v>0</v>
          </cell>
          <cell r="FX275">
            <v>0</v>
          </cell>
          <cell r="FY275">
            <v>0</v>
          </cell>
          <cell r="FZ275">
            <v>0</v>
          </cell>
          <cell r="GA275">
            <v>0</v>
          </cell>
          <cell r="GB275">
            <v>0</v>
          </cell>
          <cell r="GC275">
            <v>0</v>
          </cell>
          <cell r="GD275">
            <v>0</v>
          </cell>
          <cell r="GE275">
            <v>0</v>
          </cell>
          <cell r="GF275">
            <v>0</v>
          </cell>
          <cell r="GG275">
            <v>0</v>
          </cell>
          <cell r="GH275">
            <v>0</v>
          </cell>
          <cell r="GI275">
            <v>0</v>
          </cell>
          <cell r="GJ275">
            <v>0</v>
          </cell>
          <cell r="GK275">
            <v>0</v>
          </cell>
          <cell r="GL275">
            <v>0</v>
          </cell>
          <cell r="GM275">
            <v>0</v>
          </cell>
          <cell r="GN275">
            <v>0</v>
          </cell>
          <cell r="GO275">
            <v>0</v>
          </cell>
          <cell r="GP275">
            <v>0</v>
          </cell>
          <cell r="GQ275">
            <v>0</v>
          </cell>
          <cell r="GR275">
            <v>0</v>
          </cell>
          <cell r="GS275">
            <v>0</v>
          </cell>
          <cell r="GT275">
            <v>0</v>
          </cell>
          <cell r="GU275">
            <v>0</v>
          </cell>
        </row>
        <row r="276"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>
            <v>0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  <cell r="FC276">
            <v>0</v>
          </cell>
          <cell r="FD276">
            <v>0</v>
          </cell>
          <cell r="FE276">
            <v>0</v>
          </cell>
          <cell r="FF276">
            <v>0</v>
          </cell>
          <cell r="FG276">
            <v>0</v>
          </cell>
          <cell r="FH276">
            <v>0</v>
          </cell>
          <cell r="FI276">
            <v>0</v>
          </cell>
          <cell r="FJ276">
            <v>0</v>
          </cell>
          <cell r="FK276">
            <v>0</v>
          </cell>
          <cell r="FL276">
            <v>0</v>
          </cell>
          <cell r="FM276">
            <v>0</v>
          </cell>
          <cell r="FN276">
            <v>0</v>
          </cell>
          <cell r="FO276">
            <v>0</v>
          </cell>
          <cell r="FP276">
            <v>0</v>
          </cell>
          <cell r="FQ276">
            <v>0</v>
          </cell>
          <cell r="FR276">
            <v>0</v>
          </cell>
          <cell r="FS276">
            <v>0</v>
          </cell>
          <cell r="FT276">
            <v>0</v>
          </cell>
          <cell r="FU276">
            <v>0</v>
          </cell>
          <cell r="FV276">
            <v>0</v>
          </cell>
          <cell r="FW276">
            <v>0</v>
          </cell>
          <cell r="FX276">
            <v>0</v>
          </cell>
          <cell r="FY276">
            <v>0</v>
          </cell>
          <cell r="FZ276">
            <v>0</v>
          </cell>
          <cell r="GA276">
            <v>0</v>
          </cell>
          <cell r="GB276">
            <v>0</v>
          </cell>
          <cell r="GC276">
            <v>0</v>
          </cell>
          <cell r="GD276">
            <v>0</v>
          </cell>
          <cell r="GE276">
            <v>0</v>
          </cell>
          <cell r="GF276">
            <v>0</v>
          </cell>
          <cell r="GG276">
            <v>0</v>
          </cell>
          <cell r="GH276">
            <v>0</v>
          </cell>
          <cell r="GI276">
            <v>0</v>
          </cell>
          <cell r="GJ276">
            <v>0</v>
          </cell>
          <cell r="GK276">
            <v>0</v>
          </cell>
          <cell r="GL276">
            <v>0</v>
          </cell>
          <cell r="GM276">
            <v>0</v>
          </cell>
          <cell r="GN276">
            <v>0</v>
          </cell>
          <cell r="GO276">
            <v>0</v>
          </cell>
          <cell r="GP276">
            <v>0</v>
          </cell>
          <cell r="GQ276">
            <v>0</v>
          </cell>
          <cell r="GR276">
            <v>0</v>
          </cell>
          <cell r="GS276">
            <v>0</v>
          </cell>
          <cell r="GT276">
            <v>0</v>
          </cell>
          <cell r="GU276">
            <v>0</v>
          </cell>
        </row>
        <row r="277"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DZ277">
            <v>0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  <cell r="FC277">
            <v>0</v>
          </cell>
          <cell r="FD277">
            <v>0</v>
          </cell>
          <cell r="FE277">
            <v>0</v>
          </cell>
          <cell r="FF277">
            <v>0</v>
          </cell>
          <cell r="FG277">
            <v>0</v>
          </cell>
          <cell r="FH277">
            <v>0</v>
          </cell>
          <cell r="FI277">
            <v>0</v>
          </cell>
          <cell r="FJ277">
            <v>0</v>
          </cell>
          <cell r="FK277">
            <v>0</v>
          </cell>
          <cell r="FL277">
            <v>0</v>
          </cell>
          <cell r="FM277">
            <v>0</v>
          </cell>
          <cell r="FN277">
            <v>0</v>
          </cell>
          <cell r="FO277">
            <v>0</v>
          </cell>
          <cell r="FP277">
            <v>0</v>
          </cell>
          <cell r="FQ277">
            <v>0</v>
          </cell>
          <cell r="FR277">
            <v>0</v>
          </cell>
          <cell r="FS277">
            <v>0</v>
          </cell>
          <cell r="FT277">
            <v>0</v>
          </cell>
          <cell r="FU277">
            <v>0</v>
          </cell>
          <cell r="FV277">
            <v>0</v>
          </cell>
          <cell r="FW277">
            <v>0</v>
          </cell>
          <cell r="FX277">
            <v>0</v>
          </cell>
          <cell r="FY277">
            <v>0</v>
          </cell>
          <cell r="FZ277">
            <v>0</v>
          </cell>
          <cell r="GA277">
            <v>0</v>
          </cell>
          <cell r="GB277">
            <v>0</v>
          </cell>
          <cell r="GC277">
            <v>0</v>
          </cell>
          <cell r="GD277">
            <v>0</v>
          </cell>
          <cell r="GE277">
            <v>0</v>
          </cell>
          <cell r="GF277">
            <v>0</v>
          </cell>
          <cell r="GG277">
            <v>0</v>
          </cell>
          <cell r="GH277">
            <v>0</v>
          </cell>
          <cell r="GI277">
            <v>0</v>
          </cell>
          <cell r="GJ277">
            <v>0</v>
          </cell>
          <cell r="GK277">
            <v>0</v>
          </cell>
          <cell r="GL277">
            <v>0</v>
          </cell>
          <cell r="GM277">
            <v>0</v>
          </cell>
          <cell r="GN277">
            <v>0</v>
          </cell>
          <cell r="GO277">
            <v>0</v>
          </cell>
          <cell r="GP277">
            <v>0</v>
          </cell>
          <cell r="GQ277">
            <v>0</v>
          </cell>
          <cell r="GR277">
            <v>0</v>
          </cell>
          <cell r="GS277">
            <v>0</v>
          </cell>
          <cell r="GT277">
            <v>0</v>
          </cell>
          <cell r="GU277">
            <v>0</v>
          </cell>
        </row>
        <row r="278"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  <cell r="FC278">
            <v>0</v>
          </cell>
          <cell r="FD278">
            <v>0</v>
          </cell>
          <cell r="FE278">
            <v>0</v>
          </cell>
          <cell r="FF278">
            <v>0</v>
          </cell>
          <cell r="FG278">
            <v>0</v>
          </cell>
          <cell r="FH278">
            <v>0</v>
          </cell>
          <cell r="FI278">
            <v>0</v>
          </cell>
          <cell r="FJ278">
            <v>0</v>
          </cell>
          <cell r="FK278">
            <v>0</v>
          </cell>
          <cell r="FL278">
            <v>0</v>
          </cell>
          <cell r="FM278">
            <v>0</v>
          </cell>
          <cell r="FN278">
            <v>0</v>
          </cell>
          <cell r="FO278">
            <v>0</v>
          </cell>
          <cell r="FP278">
            <v>0</v>
          </cell>
          <cell r="FQ278">
            <v>0</v>
          </cell>
          <cell r="FR278">
            <v>0</v>
          </cell>
          <cell r="FS278">
            <v>0</v>
          </cell>
          <cell r="FT278">
            <v>0</v>
          </cell>
          <cell r="FU278">
            <v>0</v>
          </cell>
          <cell r="FV278">
            <v>0</v>
          </cell>
          <cell r="FW278">
            <v>0</v>
          </cell>
          <cell r="FX278">
            <v>0</v>
          </cell>
          <cell r="FY278">
            <v>0</v>
          </cell>
          <cell r="FZ278">
            <v>0</v>
          </cell>
          <cell r="GA278">
            <v>0</v>
          </cell>
          <cell r="GB278">
            <v>0</v>
          </cell>
          <cell r="GC278">
            <v>0</v>
          </cell>
          <cell r="GD278">
            <v>0</v>
          </cell>
          <cell r="GE278">
            <v>0</v>
          </cell>
          <cell r="GF278">
            <v>0</v>
          </cell>
          <cell r="GG278">
            <v>0</v>
          </cell>
          <cell r="GH278">
            <v>0</v>
          </cell>
          <cell r="GI278">
            <v>0</v>
          </cell>
          <cell r="GJ278">
            <v>0</v>
          </cell>
          <cell r="GK278">
            <v>0</v>
          </cell>
          <cell r="GL278">
            <v>0</v>
          </cell>
          <cell r="GM278">
            <v>0</v>
          </cell>
          <cell r="GN278">
            <v>0</v>
          </cell>
          <cell r="GO278">
            <v>0</v>
          </cell>
          <cell r="GP278">
            <v>0</v>
          </cell>
          <cell r="GQ278">
            <v>0</v>
          </cell>
          <cell r="GR278">
            <v>0</v>
          </cell>
          <cell r="GS278">
            <v>0</v>
          </cell>
          <cell r="GT278">
            <v>0</v>
          </cell>
          <cell r="GU278">
            <v>0</v>
          </cell>
        </row>
        <row r="279"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DZ279">
            <v>0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  <cell r="EW279">
            <v>0</v>
          </cell>
          <cell r="EX279">
            <v>0</v>
          </cell>
          <cell r="EY279">
            <v>0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0</v>
          </cell>
          <cell r="FG279">
            <v>0</v>
          </cell>
          <cell r="FH279">
            <v>0</v>
          </cell>
          <cell r="FI279">
            <v>0</v>
          </cell>
          <cell r="FJ279">
            <v>0</v>
          </cell>
          <cell r="FK279">
            <v>0</v>
          </cell>
          <cell r="FL279">
            <v>0</v>
          </cell>
          <cell r="FM279">
            <v>0</v>
          </cell>
          <cell r="FN279">
            <v>0</v>
          </cell>
          <cell r="FO279">
            <v>0</v>
          </cell>
          <cell r="FP279">
            <v>0</v>
          </cell>
          <cell r="FQ279">
            <v>0</v>
          </cell>
          <cell r="FR279">
            <v>0</v>
          </cell>
          <cell r="FS279">
            <v>0</v>
          </cell>
          <cell r="FT279">
            <v>0</v>
          </cell>
          <cell r="FU279">
            <v>0</v>
          </cell>
          <cell r="FV279">
            <v>0</v>
          </cell>
          <cell r="FW279">
            <v>0</v>
          </cell>
          <cell r="FX279">
            <v>0</v>
          </cell>
          <cell r="FY279">
            <v>0</v>
          </cell>
          <cell r="FZ279">
            <v>0</v>
          </cell>
          <cell r="GA279">
            <v>0</v>
          </cell>
          <cell r="GB279">
            <v>0</v>
          </cell>
          <cell r="GC279">
            <v>0</v>
          </cell>
          <cell r="GD279">
            <v>0</v>
          </cell>
          <cell r="GE279">
            <v>0</v>
          </cell>
          <cell r="GF279">
            <v>0</v>
          </cell>
          <cell r="GG279">
            <v>0</v>
          </cell>
          <cell r="GH279">
            <v>0</v>
          </cell>
          <cell r="GI279">
            <v>0</v>
          </cell>
          <cell r="GJ279">
            <v>0</v>
          </cell>
          <cell r="GK279">
            <v>0</v>
          </cell>
          <cell r="GL279">
            <v>0</v>
          </cell>
          <cell r="GM279">
            <v>0</v>
          </cell>
          <cell r="GN279">
            <v>0</v>
          </cell>
          <cell r="GO279">
            <v>0</v>
          </cell>
          <cell r="GP279">
            <v>0</v>
          </cell>
          <cell r="GQ279">
            <v>0</v>
          </cell>
          <cell r="GR279">
            <v>0</v>
          </cell>
          <cell r="GS279">
            <v>0</v>
          </cell>
          <cell r="GT279">
            <v>0</v>
          </cell>
          <cell r="GU279">
            <v>0</v>
          </cell>
        </row>
        <row r="280"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DZ280">
            <v>0</v>
          </cell>
          <cell r="EA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  <cell r="EW280">
            <v>0</v>
          </cell>
          <cell r="EX280">
            <v>0</v>
          </cell>
          <cell r="EY280">
            <v>0</v>
          </cell>
          <cell r="EZ280">
            <v>0</v>
          </cell>
          <cell r="FA280">
            <v>0</v>
          </cell>
          <cell r="FB280">
            <v>0</v>
          </cell>
          <cell r="FC280">
            <v>0</v>
          </cell>
          <cell r="FD280">
            <v>0</v>
          </cell>
          <cell r="FE280">
            <v>0</v>
          </cell>
          <cell r="FF280">
            <v>0</v>
          </cell>
          <cell r="FG280">
            <v>0</v>
          </cell>
          <cell r="FH280">
            <v>0</v>
          </cell>
          <cell r="FI280">
            <v>0</v>
          </cell>
          <cell r="FJ280">
            <v>0</v>
          </cell>
          <cell r="FK280">
            <v>0</v>
          </cell>
          <cell r="FL280">
            <v>0</v>
          </cell>
          <cell r="FM280">
            <v>0</v>
          </cell>
          <cell r="FN280">
            <v>0</v>
          </cell>
          <cell r="FO280">
            <v>0</v>
          </cell>
          <cell r="FP280">
            <v>0</v>
          </cell>
          <cell r="FQ280">
            <v>0</v>
          </cell>
          <cell r="FR280">
            <v>0</v>
          </cell>
          <cell r="FS280">
            <v>0</v>
          </cell>
          <cell r="FT280">
            <v>0</v>
          </cell>
          <cell r="FU280">
            <v>0</v>
          </cell>
          <cell r="FV280">
            <v>0</v>
          </cell>
          <cell r="FW280">
            <v>0</v>
          </cell>
          <cell r="FX280">
            <v>0</v>
          </cell>
          <cell r="FY280">
            <v>0</v>
          </cell>
          <cell r="FZ280">
            <v>0</v>
          </cell>
          <cell r="GA280">
            <v>0</v>
          </cell>
          <cell r="GB280">
            <v>0</v>
          </cell>
          <cell r="GC280">
            <v>0</v>
          </cell>
          <cell r="GD280">
            <v>0</v>
          </cell>
          <cell r="GE280">
            <v>0</v>
          </cell>
          <cell r="GF280">
            <v>0</v>
          </cell>
          <cell r="GG280">
            <v>0</v>
          </cell>
          <cell r="GH280">
            <v>0</v>
          </cell>
          <cell r="GI280">
            <v>0</v>
          </cell>
          <cell r="GJ280">
            <v>0</v>
          </cell>
          <cell r="GK280">
            <v>0</v>
          </cell>
          <cell r="GL280">
            <v>0</v>
          </cell>
          <cell r="GM280">
            <v>0</v>
          </cell>
          <cell r="GN280">
            <v>0</v>
          </cell>
          <cell r="GO280">
            <v>0</v>
          </cell>
          <cell r="GP280">
            <v>0</v>
          </cell>
          <cell r="GQ280">
            <v>0</v>
          </cell>
          <cell r="GR280">
            <v>0</v>
          </cell>
          <cell r="GS280">
            <v>0</v>
          </cell>
          <cell r="GT280">
            <v>0</v>
          </cell>
          <cell r="GU280">
            <v>0</v>
          </cell>
        </row>
        <row r="281"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DZ281">
            <v>0</v>
          </cell>
          <cell r="EA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  <cell r="EW281">
            <v>0</v>
          </cell>
          <cell r="EX281">
            <v>0</v>
          </cell>
          <cell r="EY281">
            <v>0</v>
          </cell>
          <cell r="EZ281">
            <v>0</v>
          </cell>
          <cell r="FA281">
            <v>0</v>
          </cell>
          <cell r="FB281">
            <v>0</v>
          </cell>
          <cell r="FC281">
            <v>0</v>
          </cell>
          <cell r="FD281">
            <v>0</v>
          </cell>
          <cell r="FE281">
            <v>0</v>
          </cell>
          <cell r="FF281">
            <v>0</v>
          </cell>
          <cell r="FG281">
            <v>0</v>
          </cell>
          <cell r="FH281">
            <v>0</v>
          </cell>
          <cell r="FI281">
            <v>0</v>
          </cell>
          <cell r="FJ281">
            <v>0</v>
          </cell>
          <cell r="FK281">
            <v>0</v>
          </cell>
          <cell r="FL281">
            <v>0</v>
          </cell>
          <cell r="FM281">
            <v>0</v>
          </cell>
          <cell r="FN281">
            <v>0</v>
          </cell>
          <cell r="FO281">
            <v>0</v>
          </cell>
          <cell r="FP281">
            <v>0</v>
          </cell>
          <cell r="FQ281">
            <v>0</v>
          </cell>
          <cell r="FR281">
            <v>0</v>
          </cell>
          <cell r="FS281">
            <v>0</v>
          </cell>
          <cell r="FT281">
            <v>0</v>
          </cell>
          <cell r="FU281">
            <v>0</v>
          </cell>
          <cell r="FV281">
            <v>0</v>
          </cell>
          <cell r="FW281">
            <v>0</v>
          </cell>
          <cell r="FX281">
            <v>0</v>
          </cell>
          <cell r="FY281">
            <v>0</v>
          </cell>
          <cell r="FZ281">
            <v>0</v>
          </cell>
          <cell r="GA281">
            <v>0</v>
          </cell>
          <cell r="GB281">
            <v>0</v>
          </cell>
          <cell r="GC281">
            <v>0</v>
          </cell>
          <cell r="GD281">
            <v>0</v>
          </cell>
          <cell r="GE281">
            <v>0</v>
          </cell>
          <cell r="GF281">
            <v>0</v>
          </cell>
          <cell r="GG281">
            <v>0</v>
          </cell>
          <cell r="GH281">
            <v>0</v>
          </cell>
          <cell r="GI281">
            <v>0</v>
          </cell>
          <cell r="GJ281">
            <v>0</v>
          </cell>
          <cell r="GK281">
            <v>0</v>
          </cell>
          <cell r="GL281">
            <v>0</v>
          </cell>
          <cell r="GM281">
            <v>0</v>
          </cell>
          <cell r="GN281">
            <v>0</v>
          </cell>
          <cell r="GO281">
            <v>0</v>
          </cell>
          <cell r="GP281">
            <v>0</v>
          </cell>
          <cell r="GQ281">
            <v>0</v>
          </cell>
          <cell r="GR281">
            <v>0</v>
          </cell>
          <cell r="GS281">
            <v>0</v>
          </cell>
          <cell r="GT281">
            <v>0</v>
          </cell>
          <cell r="GU281">
            <v>0</v>
          </cell>
        </row>
        <row r="282"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DZ282">
            <v>0</v>
          </cell>
          <cell r="EA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A282">
            <v>0</v>
          </cell>
          <cell r="FB282">
            <v>0</v>
          </cell>
          <cell r="FC282">
            <v>0</v>
          </cell>
          <cell r="FD282">
            <v>0</v>
          </cell>
          <cell r="FE282">
            <v>0</v>
          </cell>
          <cell r="FF282">
            <v>0</v>
          </cell>
          <cell r="FG282">
            <v>0</v>
          </cell>
          <cell r="FH282">
            <v>0</v>
          </cell>
          <cell r="FI282">
            <v>0</v>
          </cell>
          <cell r="FJ282">
            <v>0</v>
          </cell>
          <cell r="FK282">
            <v>0</v>
          </cell>
          <cell r="FL282">
            <v>0</v>
          </cell>
          <cell r="FM282">
            <v>0</v>
          </cell>
          <cell r="FN282">
            <v>0</v>
          </cell>
          <cell r="FO282">
            <v>0</v>
          </cell>
          <cell r="FP282">
            <v>0</v>
          </cell>
          <cell r="FQ282">
            <v>0</v>
          </cell>
          <cell r="FR282">
            <v>0</v>
          </cell>
          <cell r="FS282">
            <v>0</v>
          </cell>
          <cell r="FT282">
            <v>0</v>
          </cell>
          <cell r="FU282">
            <v>0</v>
          </cell>
          <cell r="FV282">
            <v>0</v>
          </cell>
          <cell r="FW282">
            <v>0</v>
          </cell>
          <cell r="FX282">
            <v>0</v>
          </cell>
          <cell r="FY282">
            <v>0</v>
          </cell>
          <cell r="FZ282">
            <v>0</v>
          </cell>
          <cell r="GA282">
            <v>0</v>
          </cell>
          <cell r="GB282">
            <v>0</v>
          </cell>
          <cell r="GC282">
            <v>0</v>
          </cell>
          <cell r="GD282">
            <v>0</v>
          </cell>
          <cell r="GE282">
            <v>0</v>
          </cell>
          <cell r="GF282">
            <v>0</v>
          </cell>
          <cell r="GG282">
            <v>0</v>
          </cell>
          <cell r="GH282">
            <v>0</v>
          </cell>
          <cell r="GI282">
            <v>0</v>
          </cell>
          <cell r="GJ282">
            <v>0</v>
          </cell>
          <cell r="GK282">
            <v>0</v>
          </cell>
          <cell r="GL282">
            <v>0</v>
          </cell>
          <cell r="GM282">
            <v>0</v>
          </cell>
          <cell r="GN282">
            <v>0</v>
          </cell>
          <cell r="GO282">
            <v>0</v>
          </cell>
          <cell r="GP282">
            <v>0</v>
          </cell>
          <cell r="GQ282">
            <v>0</v>
          </cell>
          <cell r="GR282">
            <v>0</v>
          </cell>
          <cell r="GS282">
            <v>0</v>
          </cell>
          <cell r="GT282">
            <v>0</v>
          </cell>
          <cell r="GU282">
            <v>0</v>
          </cell>
        </row>
        <row r="283"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  <cell r="DF283">
            <v>0</v>
          </cell>
          <cell r="DG283">
            <v>0</v>
          </cell>
          <cell r="DH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DZ283">
            <v>0</v>
          </cell>
          <cell r="EA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  <cell r="EW283">
            <v>0</v>
          </cell>
          <cell r="EX283">
            <v>0</v>
          </cell>
          <cell r="EY283">
            <v>0</v>
          </cell>
          <cell r="EZ283">
            <v>0</v>
          </cell>
          <cell r="FA283">
            <v>0</v>
          </cell>
          <cell r="FB283">
            <v>0</v>
          </cell>
          <cell r="FC283">
            <v>0</v>
          </cell>
          <cell r="FD283">
            <v>0</v>
          </cell>
          <cell r="FE283">
            <v>0</v>
          </cell>
          <cell r="FF283">
            <v>0</v>
          </cell>
          <cell r="FG283">
            <v>0</v>
          </cell>
          <cell r="FH283">
            <v>0</v>
          </cell>
          <cell r="FI283">
            <v>0</v>
          </cell>
          <cell r="FJ283">
            <v>0</v>
          </cell>
          <cell r="FK283">
            <v>0</v>
          </cell>
          <cell r="FL283">
            <v>0</v>
          </cell>
          <cell r="FM283">
            <v>0</v>
          </cell>
          <cell r="FN283">
            <v>0</v>
          </cell>
          <cell r="FO283">
            <v>0</v>
          </cell>
          <cell r="FP283">
            <v>0</v>
          </cell>
          <cell r="FQ283">
            <v>0</v>
          </cell>
          <cell r="FR283">
            <v>0</v>
          </cell>
          <cell r="FS283">
            <v>0</v>
          </cell>
          <cell r="FT283">
            <v>0</v>
          </cell>
          <cell r="FU283">
            <v>0</v>
          </cell>
          <cell r="FV283">
            <v>0</v>
          </cell>
          <cell r="FW283">
            <v>0</v>
          </cell>
          <cell r="FX283">
            <v>0</v>
          </cell>
          <cell r="FY283">
            <v>0</v>
          </cell>
          <cell r="FZ283">
            <v>0</v>
          </cell>
          <cell r="GA283">
            <v>0</v>
          </cell>
          <cell r="GB283">
            <v>0</v>
          </cell>
          <cell r="GC283">
            <v>0</v>
          </cell>
          <cell r="GD283">
            <v>0</v>
          </cell>
          <cell r="GE283">
            <v>0</v>
          </cell>
          <cell r="GF283">
            <v>0</v>
          </cell>
          <cell r="GG283">
            <v>0</v>
          </cell>
          <cell r="GH283">
            <v>0</v>
          </cell>
          <cell r="GI283">
            <v>0</v>
          </cell>
          <cell r="GJ283">
            <v>0</v>
          </cell>
          <cell r="GK283">
            <v>0</v>
          </cell>
          <cell r="GL283">
            <v>0</v>
          </cell>
          <cell r="GM283">
            <v>0</v>
          </cell>
          <cell r="GN283">
            <v>0</v>
          </cell>
          <cell r="GO283">
            <v>0</v>
          </cell>
          <cell r="GP283">
            <v>0</v>
          </cell>
          <cell r="GQ283">
            <v>0</v>
          </cell>
          <cell r="GR283">
            <v>0</v>
          </cell>
          <cell r="GS283">
            <v>0</v>
          </cell>
          <cell r="GT283">
            <v>0</v>
          </cell>
          <cell r="GU283">
            <v>0</v>
          </cell>
        </row>
        <row r="284"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  <cell r="EW284">
            <v>0</v>
          </cell>
          <cell r="EX284">
            <v>0</v>
          </cell>
          <cell r="EY284">
            <v>0</v>
          </cell>
          <cell r="EZ284">
            <v>0</v>
          </cell>
          <cell r="FA284">
            <v>0</v>
          </cell>
          <cell r="FB284">
            <v>0</v>
          </cell>
          <cell r="FC284">
            <v>0</v>
          </cell>
          <cell r="FD284">
            <v>0</v>
          </cell>
          <cell r="FE284">
            <v>0</v>
          </cell>
          <cell r="FF284">
            <v>0</v>
          </cell>
          <cell r="FG284">
            <v>0</v>
          </cell>
          <cell r="FH284">
            <v>0</v>
          </cell>
          <cell r="FI284">
            <v>0</v>
          </cell>
          <cell r="FJ284">
            <v>0</v>
          </cell>
          <cell r="FK284">
            <v>0</v>
          </cell>
          <cell r="FL284">
            <v>0</v>
          </cell>
          <cell r="FM284">
            <v>0</v>
          </cell>
          <cell r="FN284">
            <v>0</v>
          </cell>
          <cell r="FO284">
            <v>0</v>
          </cell>
          <cell r="FP284">
            <v>0</v>
          </cell>
          <cell r="FQ284">
            <v>0</v>
          </cell>
          <cell r="FR284">
            <v>0</v>
          </cell>
          <cell r="FS284">
            <v>0</v>
          </cell>
          <cell r="FT284">
            <v>0</v>
          </cell>
          <cell r="FU284">
            <v>0</v>
          </cell>
          <cell r="FV284">
            <v>0</v>
          </cell>
          <cell r="FW284">
            <v>0</v>
          </cell>
          <cell r="FX284">
            <v>0</v>
          </cell>
          <cell r="FY284">
            <v>0</v>
          </cell>
          <cell r="FZ284">
            <v>0</v>
          </cell>
          <cell r="GA284">
            <v>0</v>
          </cell>
          <cell r="GB284">
            <v>0</v>
          </cell>
          <cell r="GC284">
            <v>0</v>
          </cell>
          <cell r="GD284">
            <v>0</v>
          </cell>
          <cell r="GE284">
            <v>0</v>
          </cell>
          <cell r="GF284">
            <v>0</v>
          </cell>
          <cell r="GG284">
            <v>0</v>
          </cell>
          <cell r="GH284">
            <v>0</v>
          </cell>
          <cell r="GI284">
            <v>0</v>
          </cell>
          <cell r="GJ284">
            <v>0</v>
          </cell>
          <cell r="GK284">
            <v>0</v>
          </cell>
          <cell r="GL284">
            <v>0</v>
          </cell>
          <cell r="GM284">
            <v>0</v>
          </cell>
          <cell r="GN284">
            <v>0</v>
          </cell>
          <cell r="GO284">
            <v>0</v>
          </cell>
          <cell r="GP284">
            <v>0</v>
          </cell>
          <cell r="GQ284">
            <v>0</v>
          </cell>
          <cell r="GR284">
            <v>0</v>
          </cell>
          <cell r="GS284">
            <v>0</v>
          </cell>
          <cell r="GT284">
            <v>0</v>
          </cell>
          <cell r="GU284">
            <v>0</v>
          </cell>
        </row>
        <row r="285"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DZ285">
            <v>0</v>
          </cell>
          <cell r="EA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  <cell r="EW285">
            <v>0</v>
          </cell>
          <cell r="EX285">
            <v>0</v>
          </cell>
          <cell r="EY285">
            <v>0</v>
          </cell>
          <cell r="EZ285">
            <v>0</v>
          </cell>
          <cell r="FA285">
            <v>0</v>
          </cell>
          <cell r="FB285">
            <v>0</v>
          </cell>
          <cell r="FC285">
            <v>0</v>
          </cell>
          <cell r="FD285">
            <v>0</v>
          </cell>
          <cell r="FE285">
            <v>0</v>
          </cell>
          <cell r="FF285">
            <v>0</v>
          </cell>
          <cell r="FG285">
            <v>0</v>
          </cell>
          <cell r="FH285">
            <v>0</v>
          </cell>
          <cell r="FI285">
            <v>0</v>
          </cell>
          <cell r="FJ285">
            <v>0</v>
          </cell>
          <cell r="FK285">
            <v>0</v>
          </cell>
          <cell r="FL285">
            <v>0</v>
          </cell>
          <cell r="FM285">
            <v>0</v>
          </cell>
          <cell r="FN285">
            <v>0</v>
          </cell>
          <cell r="FO285">
            <v>0</v>
          </cell>
          <cell r="FP285">
            <v>0</v>
          </cell>
          <cell r="FQ285">
            <v>0</v>
          </cell>
          <cell r="FR285">
            <v>0</v>
          </cell>
          <cell r="FS285">
            <v>0</v>
          </cell>
          <cell r="FT285">
            <v>0</v>
          </cell>
          <cell r="FU285">
            <v>0</v>
          </cell>
          <cell r="FV285">
            <v>0</v>
          </cell>
          <cell r="FW285">
            <v>0</v>
          </cell>
          <cell r="FX285">
            <v>0</v>
          </cell>
          <cell r="FY285">
            <v>0</v>
          </cell>
          <cell r="FZ285">
            <v>0</v>
          </cell>
          <cell r="GA285">
            <v>0</v>
          </cell>
          <cell r="GB285">
            <v>0</v>
          </cell>
          <cell r="GC285">
            <v>0</v>
          </cell>
          <cell r="GD285">
            <v>0</v>
          </cell>
          <cell r="GE285">
            <v>0</v>
          </cell>
          <cell r="GF285">
            <v>0</v>
          </cell>
          <cell r="GG285">
            <v>0</v>
          </cell>
          <cell r="GH285">
            <v>0</v>
          </cell>
          <cell r="GI285">
            <v>0</v>
          </cell>
          <cell r="GJ285">
            <v>0</v>
          </cell>
          <cell r="GK285">
            <v>0</v>
          </cell>
          <cell r="GL285">
            <v>0</v>
          </cell>
          <cell r="GM285">
            <v>0</v>
          </cell>
          <cell r="GN285">
            <v>0</v>
          </cell>
          <cell r="GO285">
            <v>0</v>
          </cell>
          <cell r="GP285">
            <v>0</v>
          </cell>
          <cell r="GQ285">
            <v>0</v>
          </cell>
          <cell r="GR285">
            <v>0</v>
          </cell>
          <cell r="GS285">
            <v>0</v>
          </cell>
          <cell r="GT285">
            <v>0</v>
          </cell>
          <cell r="GU285">
            <v>0</v>
          </cell>
        </row>
        <row r="286"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DZ286">
            <v>0</v>
          </cell>
          <cell r="EA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  <cell r="EW286">
            <v>0</v>
          </cell>
          <cell r="EX286">
            <v>0</v>
          </cell>
          <cell r="EY286">
            <v>0</v>
          </cell>
          <cell r="EZ286">
            <v>0</v>
          </cell>
          <cell r="FA286">
            <v>0</v>
          </cell>
          <cell r="FB286">
            <v>0</v>
          </cell>
          <cell r="FC286">
            <v>0</v>
          </cell>
          <cell r="FD286">
            <v>0</v>
          </cell>
          <cell r="FE286">
            <v>0</v>
          </cell>
          <cell r="FF286">
            <v>0</v>
          </cell>
          <cell r="FG286">
            <v>0</v>
          </cell>
          <cell r="FH286">
            <v>0</v>
          </cell>
          <cell r="FI286">
            <v>0</v>
          </cell>
          <cell r="FJ286">
            <v>0</v>
          </cell>
          <cell r="FK286">
            <v>0</v>
          </cell>
          <cell r="FL286">
            <v>0</v>
          </cell>
          <cell r="FM286">
            <v>0</v>
          </cell>
          <cell r="FN286">
            <v>0</v>
          </cell>
          <cell r="FO286">
            <v>0</v>
          </cell>
          <cell r="FP286">
            <v>0</v>
          </cell>
          <cell r="FQ286">
            <v>0</v>
          </cell>
          <cell r="FR286">
            <v>0</v>
          </cell>
          <cell r="FS286">
            <v>0</v>
          </cell>
          <cell r="FT286">
            <v>0</v>
          </cell>
          <cell r="FU286">
            <v>0</v>
          </cell>
          <cell r="FV286">
            <v>0</v>
          </cell>
          <cell r="FW286">
            <v>0</v>
          </cell>
          <cell r="FX286">
            <v>0</v>
          </cell>
          <cell r="FY286">
            <v>0</v>
          </cell>
          <cell r="FZ286">
            <v>0</v>
          </cell>
          <cell r="GA286">
            <v>0</v>
          </cell>
          <cell r="GB286">
            <v>0</v>
          </cell>
          <cell r="GC286">
            <v>0</v>
          </cell>
          <cell r="GD286">
            <v>0</v>
          </cell>
          <cell r="GE286">
            <v>0</v>
          </cell>
          <cell r="GF286">
            <v>0</v>
          </cell>
          <cell r="GG286">
            <v>0</v>
          </cell>
          <cell r="GH286">
            <v>0</v>
          </cell>
          <cell r="GI286">
            <v>0</v>
          </cell>
          <cell r="GJ286">
            <v>0</v>
          </cell>
          <cell r="GK286">
            <v>0</v>
          </cell>
          <cell r="GL286">
            <v>0</v>
          </cell>
          <cell r="GM286">
            <v>0</v>
          </cell>
          <cell r="GN286">
            <v>0</v>
          </cell>
          <cell r="GO286">
            <v>0</v>
          </cell>
          <cell r="GP286">
            <v>0</v>
          </cell>
          <cell r="GQ286">
            <v>0</v>
          </cell>
          <cell r="GR286">
            <v>0</v>
          </cell>
          <cell r="GS286">
            <v>0</v>
          </cell>
          <cell r="GT286">
            <v>0</v>
          </cell>
          <cell r="GU286">
            <v>0</v>
          </cell>
        </row>
        <row r="287"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  <cell r="EA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  <cell r="EW287">
            <v>0</v>
          </cell>
          <cell r="EX287">
            <v>0</v>
          </cell>
          <cell r="EY287">
            <v>0</v>
          </cell>
          <cell r="EZ287">
            <v>0</v>
          </cell>
          <cell r="FA287">
            <v>0</v>
          </cell>
          <cell r="FB287">
            <v>0</v>
          </cell>
          <cell r="FC287">
            <v>0</v>
          </cell>
          <cell r="FD287">
            <v>0</v>
          </cell>
          <cell r="FE287">
            <v>0</v>
          </cell>
          <cell r="FF287">
            <v>0</v>
          </cell>
          <cell r="FG287">
            <v>0</v>
          </cell>
          <cell r="FH287">
            <v>0</v>
          </cell>
          <cell r="FI287">
            <v>0</v>
          </cell>
          <cell r="FJ287">
            <v>0</v>
          </cell>
          <cell r="FK287">
            <v>0</v>
          </cell>
          <cell r="FL287">
            <v>0</v>
          </cell>
          <cell r="FM287">
            <v>0</v>
          </cell>
          <cell r="FN287">
            <v>0</v>
          </cell>
          <cell r="FO287">
            <v>0</v>
          </cell>
          <cell r="FP287">
            <v>0</v>
          </cell>
          <cell r="FQ287">
            <v>0</v>
          </cell>
          <cell r="FR287">
            <v>0</v>
          </cell>
          <cell r="FS287">
            <v>0</v>
          </cell>
          <cell r="FT287">
            <v>0</v>
          </cell>
          <cell r="FU287">
            <v>0</v>
          </cell>
          <cell r="FV287">
            <v>0</v>
          </cell>
          <cell r="FW287">
            <v>0</v>
          </cell>
          <cell r="FX287">
            <v>0</v>
          </cell>
          <cell r="FY287">
            <v>0</v>
          </cell>
          <cell r="FZ287">
            <v>0</v>
          </cell>
          <cell r="GA287">
            <v>0</v>
          </cell>
          <cell r="GB287">
            <v>0</v>
          </cell>
          <cell r="GC287">
            <v>0</v>
          </cell>
          <cell r="GD287">
            <v>0</v>
          </cell>
          <cell r="GE287">
            <v>0</v>
          </cell>
          <cell r="GF287">
            <v>0</v>
          </cell>
          <cell r="GG287">
            <v>0</v>
          </cell>
          <cell r="GH287">
            <v>0</v>
          </cell>
          <cell r="GI287">
            <v>0</v>
          </cell>
          <cell r="GJ287">
            <v>0</v>
          </cell>
          <cell r="GK287">
            <v>0</v>
          </cell>
          <cell r="GL287">
            <v>0</v>
          </cell>
          <cell r="GM287">
            <v>0</v>
          </cell>
          <cell r="GN287">
            <v>0</v>
          </cell>
          <cell r="GO287">
            <v>0</v>
          </cell>
          <cell r="GP287">
            <v>0</v>
          </cell>
          <cell r="GQ287">
            <v>0</v>
          </cell>
          <cell r="GR287">
            <v>0</v>
          </cell>
          <cell r="GS287">
            <v>0</v>
          </cell>
          <cell r="GT287">
            <v>0</v>
          </cell>
          <cell r="GU287">
            <v>0</v>
          </cell>
        </row>
        <row r="288"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DZ288">
            <v>0</v>
          </cell>
          <cell r="EA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  <cell r="EW288">
            <v>0</v>
          </cell>
          <cell r="EX288">
            <v>0</v>
          </cell>
          <cell r="EY288">
            <v>0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0</v>
          </cell>
          <cell r="FE288">
            <v>0</v>
          </cell>
          <cell r="FF288">
            <v>0</v>
          </cell>
          <cell r="FG288">
            <v>0</v>
          </cell>
          <cell r="FH288">
            <v>0</v>
          </cell>
          <cell r="FI288">
            <v>0</v>
          </cell>
          <cell r="FJ288">
            <v>0</v>
          </cell>
          <cell r="FK288">
            <v>0</v>
          </cell>
          <cell r="FL288">
            <v>0</v>
          </cell>
          <cell r="FM288">
            <v>0</v>
          </cell>
          <cell r="FN288">
            <v>0</v>
          </cell>
          <cell r="FO288">
            <v>0</v>
          </cell>
          <cell r="FP288">
            <v>0</v>
          </cell>
          <cell r="FQ288">
            <v>0</v>
          </cell>
          <cell r="FR288">
            <v>0</v>
          </cell>
          <cell r="FS288">
            <v>0</v>
          </cell>
          <cell r="FT288">
            <v>0</v>
          </cell>
          <cell r="FU288">
            <v>0</v>
          </cell>
          <cell r="FV288">
            <v>0</v>
          </cell>
          <cell r="FW288">
            <v>0</v>
          </cell>
          <cell r="FX288">
            <v>0</v>
          </cell>
          <cell r="FY288">
            <v>0</v>
          </cell>
          <cell r="FZ288">
            <v>0</v>
          </cell>
          <cell r="GA288">
            <v>0</v>
          </cell>
          <cell r="GB288">
            <v>0</v>
          </cell>
          <cell r="GC288">
            <v>0</v>
          </cell>
          <cell r="GD288">
            <v>0</v>
          </cell>
          <cell r="GE288">
            <v>0</v>
          </cell>
          <cell r="GF288">
            <v>0</v>
          </cell>
          <cell r="GG288">
            <v>0</v>
          </cell>
          <cell r="GH288">
            <v>0</v>
          </cell>
          <cell r="GI288">
            <v>0</v>
          </cell>
          <cell r="GJ288">
            <v>0</v>
          </cell>
          <cell r="GK288">
            <v>0</v>
          </cell>
          <cell r="GL288">
            <v>0</v>
          </cell>
          <cell r="GM288">
            <v>0</v>
          </cell>
          <cell r="GN288">
            <v>0</v>
          </cell>
          <cell r="GO288">
            <v>0</v>
          </cell>
          <cell r="GP288">
            <v>0</v>
          </cell>
          <cell r="GQ288">
            <v>0</v>
          </cell>
          <cell r="GR288">
            <v>0</v>
          </cell>
          <cell r="GS288">
            <v>0</v>
          </cell>
          <cell r="GT288">
            <v>0</v>
          </cell>
          <cell r="GU288">
            <v>0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  <cell r="EA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  <cell r="EW289">
            <v>0</v>
          </cell>
          <cell r="EX289">
            <v>0</v>
          </cell>
          <cell r="EY289">
            <v>0</v>
          </cell>
          <cell r="EZ289">
            <v>0</v>
          </cell>
          <cell r="FA289">
            <v>0</v>
          </cell>
          <cell r="FB289">
            <v>0</v>
          </cell>
          <cell r="FC289">
            <v>0</v>
          </cell>
          <cell r="FD289">
            <v>0</v>
          </cell>
          <cell r="FE289">
            <v>0</v>
          </cell>
          <cell r="FF289">
            <v>0</v>
          </cell>
          <cell r="FG289">
            <v>0</v>
          </cell>
          <cell r="FH289">
            <v>0</v>
          </cell>
          <cell r="FI289">
            <v>0</v>
          </cell>
          <cell r="FJ289">
            <v>0</v>
          </cell>
          <cell r="FK289">
            <v>0</v>
          </cell>
          <cell r="FL289">
            <v>0</v>
          </cell>
          <cell r="FM289">
            <v>0</v>
          </cell>
          <cell r="FN289">
            <v>0</v>
          </cell>
          <cell r="FO289">
            <v>0</v>
          </cell>
          <cell r="FP289">
            <v>0</v>
          </cell>
          <cell r="FQ289">
            <v>0</v>
          </cell>
          <cell r="FR289">
            <v>0</v>
          </cell>
          <cell r="FS289">
            <v>0</v>
          </cell>
          <cell r="FT289">
            <v>0</v>
          </cell>
          <cell r="FU289">
            <v>0</v>
          </cell>
          <cell r="FV289">
            <v>0</v>
          </cell>
          <cell r="FW289">
            <v>0</v>
          </cell>
          <cell r="FX289">
            <v>0</v>
          </cell>
          <cell r="FY289">
            <v>0</v>
          </cell>
          <cell r="FZ289">
            <v>0</v>
          </cell>
          <cell r="GA289">
            <v>0</v>
          </cell>
          <cell r="GB289">
            <v>0</v>
          </cell>
          <cell r="GC289">
            <v>0</v>
          </cell>
          <cell r="GD289">
            <v>0</v>
          </cell>
          <cell r="GE289">
            <v>0</v>
          </cell>
          <cell r="GF289">
            <v>0</v>
          </cell>
          <cell r="GG289">
            <v>0</v>
          </cell>
          <cell r="GH289">
            <v>0</v>
          </cell>
          <cell r="GI289">
            <v>0</v>
          </cell>
          <cell r="GJ289">
            <v>0</v>
          </cell>
          <cell r="GK289">
            <v>0</v>
          </cell>
          <cell r="GL289">
            <v>0</v>
          </cell>
          <cell r="GM289">
            <v>0</v>
          </cell>
          <cell r="GN289">
            <v>0</v>
          </cell>
          <cell r="GO289">
            <v>0</v>
          </cell>
          <cell r="GP289">
            <v>0</v>
          </cell>
          <cell r="GQ289">
            <v>0</v>
          </cell>
          <cell r="GR289">
            <v>0</v>
          </cell>
          <cell r="GS289">
            <v>0</v>
          </cell>
          <cell r="GT289">
            <v>0</v>
          </cell>
          <cell r="GU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  <cell r="EW290">
            <v>0</v>
          </cell>
          <cell r="EX290">
            <v>0</v>
          </cell>
          <cell r="EY290">
            <v>0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  <cell r="FF290">
            <v>0</v>
          </cell>
          <cell r="FG290">
            <v>0</v>
          </cell>
          <cell r="FH290">
            <v>0</v>
          </cell>
          <cell r="FI290">
            <v>0</v>
          </cell>
          <cell r="FJ290">
            <v>0</v>
          </cell>
          <cell r="FK290">
            <v>0</v>
          </cell>
          <cell r="FL290">
            <v>0</v>
          </cell>
          <cell r="FM290">
            <v>0</v>
          </cell>
          <cell r="FN290">
            <v>0</v>
          </cell>
          <cell r="FO290">
            <v>0</v>
          </cell>
          <cell r="FP290">
            <v>0</v>
          </cell>
          <cell r="FQ290">
            <v>0</v>
          </cell>
          <cell r="FR290">
            <v>0</v>
          </cell>
          <cell r="FS290">
            <v>0</v>
          </cell>
          <cell r="FT290">
            <v>0</v>
          </cell>
          <cell r="FU290">
            <v>0</v>
          </cell>
          <cell r="FV290">
            <v>0</v>
          </cell>
          <cell r="FW290">
            <v>0</v>
          </cell>
          <cell r="FX290">
            <v>0</v>
          </cell>
          <cell r="FY290">
            <v>0</v>
          </cell>
          <cell r="FZ290">
            <v>0</v>
          </cell>
          <cell r="GA290">
            <v>0</v>
          </cell>
          <cell r="GB290">
            <v>0</v>
          </cell>
          <cell r="GC290">
            <v>0</v>
          </cell>
          <cell r="GD290">
            <v>0</v>
          </cell>
          <cell r="GE290">
            <v>0</v>
          </cell>
          <cell r="GF290">
            <v>0</v>
          </cell>
          <cell r="GG290">
            <v>0</v>
          </cell>
          <cell r="GH290">
            <v>0</v>
          </cell>
          <cell r="GI290">
            <v>0</v>
          </cell>
          <cell r="GJ290">
            <v>0</v>
          </cell>
          <cell r="GK290">
            <v>0</v>
          </cell>
          <cell r="GL290">
            <v>0</v>
          </cell>
          <cell r="GM290">
            <v>0</v>
          </cell>
          <cell r="GN290">
            <v>0</v>
          </cell>
          <cell r="GO290">
            <v>0</v>
          </cell>
          <cell r="GP290">
            <v>0</v>
          </cell>
          <cell r="GQ290">
            <v>0</v>
          </cell>
          <cell r="GR290">
            <v>0</v>
          </cell>
          <cell r="GS290">
            <v>0</v>
          </cell>
          <cell r="GT290">
            <v>0</v>
          </cell>
          <cell r="GU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DZ291">
            <v>0</v>
          </cell>
          <cell r="EA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  <cell r="EU291">
            <v>0</v>
          </cell>
          <cell r="EV291">
            <v>0</v>
          </cell>
          <cell r="EW291">
            <v>0</v>
          </cell>
          <cell r="EX291">
            <v>0</v>
          </cell>
          <cell r="EY291">
            <v>0</v>
          </cell>
          <cell r="EZ291">
            <v>0</v>
          </cell>
          <cell r="FA291">
            <v>0</v>
          </cell>
          <cell r="FB291">
            <v>0</v>
          </cell>
          <cell r="FC291">
            <v>0</v>
          </cell>
          <cell r="FD291">
            <v>0</v>
          </cell>
          <cell r="FE291">
            <v>0</v>
          </cell>
          <cell r="FF291">
            <v>0</v>
          </cell>
          <cell r="FG291">
            <v>0</v>
          </cell>
          <cell r="FH291">
            <v>0</v>
          </cell>
          <cell r="FI291">
            <v>0</v>
          </cell>
          <cell r="FJ291">
            <v>0</v>
          </cell>
          <cell r="FK291">
            <v>0</v>
          </cell>
          <cell r="FL291">
            <v>0</v>
          </cell>
          <cell r="FM291">
            <v>0</v>
          </cell>
          <cell r="FN291">
            <v>0</v>
          </cell>
          <cell r="FO291">
            <v>0</v>
          </cell>
          <cell r="FP291">
            <v>0</v>
          </cell>
          <cell r="FQ291">
            <v>0</v>
          </cell>
          <cell r="FR291">
            <v>0</v>
          </cell>
          <cell r="FS291">
            <v>0</v>
          </cell>
          <cell r="FT291">
            <v>0</v>
          </cell>
          <cell r="FU291">
            <v>0</v>
          </cell>
          <cell r="FV291">
            <v>0</v>
          </cell>
          <cell r="FW291">
            <v>0</v>
          </cell>
          <cell r="FX291">
            <v>0</v>
          </cell>
          <cell r="FY291">
            <v>0</v>
          </cell>
          <cell r="FZ291">
            <v>0</v>
          </cell>
          <cell r="GA291">
            <v>0</v>
          </cell>
          <cell r="GB291">
            <v>0</v>
          </cell>
          <cell r="GC291">
            <v>0</v>
          </cell>
          <cell r="GD291">
            <v>0</v>
          </cell>
          <cell r="GE291">
            <v>0</v>
          </cell>
          <cell r="GF291">
            <v>0</v>
          </cell>
          <cell r="GG291">
            <v>0</v>
          </cell>
          <cell r="GH291">
            <v>0</v>
          </cell>
          <cell r="GI291">
            <v>0</v>
          </cell>
          <cell r="GJ291">
            <v>0</v>
          </cell>
          <cell r="GK291">
            <v>0</v>
          </cell>
          <cell r="GL291">
            <v>0</v>
          </cell>
          <cell r="GM291">
            <v>0</v>
          </cell>
          <cell r="GN291">
            <v>0</v>
          </cell>
          <cell r="GO291">
            <v>0</v>
          </cell>
          <cell r="GP291">
            <v>0</v>
          </cell>
          <cell r="GQ291">
            <v>0</v>
          </cell>
          <cell r="GR291">
            <v>0</v>
          </cell>
          <cell r="GS291">
            <v>0</v>
          </cell>
          <cell r="GT291">
            <v>0</v>
          </cell>
          <cell r="GU291">
            <v>0</v>
          </cell>
        </row>
        <row r="292"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DZ292">
            <v>0</v>
          </cell>
          <cell r="EA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  <cell r="EW292">
            <v>0</v>
          </cell>
          <cell r="EX292">
            <v>0</v>
          </cell>
          <cell r="EY292">
            <v>0</v>
          </cell>
          <cell r="EZ292">
            <v>0</v>
          </cell>
          <cell r="FA292">
            <v>0</v>
          </cell>
          <cell r="FB292">
            <v>0</v>
          </cell>
          <cell r="FC292">
            <v>0</v>
          </cell>
          <cell r="FD292">
            <v>0</v>
          </cell>
          <cell r="FE292">
            <v>0</v>
          </cell>
          <cell r="FF292">
            <v>0</v>
          </cell>
          <cell r="FG292">
            <v>0</v>
          </cell>
          <cell r="FH292">
            <v>0</v>
          </cell>
          <cell r="FI292">
            <v>0</v>
          </cell>
          <cell r="FJ292">
            <v>0</v>
          </cell>
          <cell r="FK292">
            <v>0</v>
          </cell>
          <cell r="FL292">
            <v>0</v>
          </cell>
          <cell r="FM292">
            <v>0</v>
          </cell>
          <cell r="FN292">
            <v>0</v>
          </cell>
          <cell r="FO292">
            <v>0</v>
          </cell>
          <cell r="FP292">
            <v>0</v>
          </cell>
          <cell r="FQ292">
            <v>0</v>
          </cell>
          <cell r="FR292">
            <v>0</v>
          </cell>
          <cell r="FS292">
            <v>0</v>
          </cell>
          <cell r="FT292">
            <v>0</v>
          </cell>
          <cell r="FU292">
            <v>0</v>
          </cell>
          <cell r="FV292">
            <v>0</v>
          </cell>
          <cell r="FW292">
            <v>0</v>
          </cell>
          <cell r="FX292">
            <v>0</v>
          </cell>
          <cell r="FY292">
            <v>0</v>
          </cell>
          <cell r="FZ292">
            <v>0</v>
          </cell>
          <cell r="GA292">
            <v>0</v>
          </cell>
          <cell r="GB292">
            <v>0</v>
          </cell>
          <cell r="GC292">
            <v>0</v>
          </cell>
          <cell r="GD292">
            <v>0</v>
          </cell>
          <cell r="GE292">
            <v>0</v>
          </cell>
          <cell r="GF292">
            <v>0</v>
          </cell>
          <cell r="GG292">
            <v>0</v>
          </cell>
          <cell r="GH292">
            <v>0</v>
          </cell>
          <cell r="GI292">
            <v>0</v>
          </cell>
          <cell r="GJ292">
            <v>0</v>
          </cell>
          <cell r="GK292">
            <v>0</v>
          </cell>
          <cell r="GL292">
            <v>0</v>
          </cell>
          <cell r="GM292">
            <v>0</v>
          </cell>
          <cell r="GN292">
            <v>0</v>
          </cell>
          <cell r="GO292">
            <v>0</v>
          </cell>
          <cell r="GP292">
            <v>0</v>
          </cell>
          <cell r="GQ292">
            <v>0</v>
          </cell>
          <cell r="GR292">
            <v>0</v>
          </cell>
          <cell r="GS292">
            <v>0</v>
          </cell>
          <cell r="GT292">
            <v>0</v>
          </cell>
          <cell r="GU292">
            <v>0</v>
          </cell>
        </row>
        <row r="293"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  <cell r="DD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  <cell r="EA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  <cell r="EW293">
            <v>0</v>
          </cell>
          <cell r="EX293">
            <v>0</v>
          </cell>
          <cell r="EY293">
            <v>0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0</v>
          </cell>
          <cell r="FG293">
            <v>0</v>
          </cell>
          <cell r="FH293">
            <v>0</v>
          </cell>
          <cell r="FI293">
            <v>0</v>
          </cell>
          <cell r="FJ293">
            <v>0</v>
          </cell>
          <cell r="FK293">
            <v>0</v>
          </cell>
          <cell r="FL293">
            <v>0</v>
          </cell>
          <cell r="FM293">
            <v>0</v>
          </cell>
          <cell r="FN293">
            <v>0</v>
          </cell>
          <cell r="FO293">
            <v>0</v>
          </cell>
          <cell r="FP293">
            <v>0</v>
          </cell>
          <cell r="FQ293">
            <v>0</v>
          </cell>
          <cell r="FR293">
            <v>0</v>
          </cell>
          <cell r="FS293">
            <v>0</v>
          </cell>
          <cell r="FT293">
            <v>0</v>
          </cell>
          <cell r="FU293">
            <v>0</v>
          </cell>
          <cell r="FV293">
            <v>0</v>
          </cell>
          <cell r="FW293">
            <v>0</v>
          </cell>
          <cell r="FX293">
            <v>0</v>
          </cell>
          <cell r="FY293">
            <v>0</v>
          </cell>
          <cell r="FZ293">
            <v>0</v>
          </cell>
          <cell r="GA293">
            <v>0</v>
          </cell>
          <cell r="GB293">
            <v>0</v>
          </cell>
          <cell r="GC293">
            <v>0</v>
          </cell>
          <cell r="GD293">
            <v>0</v>
          </cell>
          <cell r="GE293">
            <v>0</v>
          </cell>
          <cell r="GF293">
            <v>0</v>
          </cell>
          <cell r="GG293">
            <v>0</v>
          </cell>
          <cell r="GH293">
            <v>0</v>
          </cell>
          <cell r="GI293">
            <v>0</v>
          </cell>
          <cell r="GJ293">
            <v>0</v>
          </cell>
          <cell r="GK293">
            <v>0</v>
          </cell>
          <cell r="GL293">
            <v>0</v>
          </cell>
          <cell r="GM293">
            <v>0</v>
          </cell>
          <cell r="GN293">
            <v>0</v>
          </cell>
          <cell r="GO293">
            <v>0</v>
          </cell>
          <cell r="GP293">
            <v>0</v>
          </cell>
          <cell r="GQ293">
            <v>0</v>
          </cell>
          <cell r="GR293">
            <v>0</v>
          </cell>
          <cell r="GS293">
            <v>0</v>
          </cell>
          <cell r="GT293">
            <v>0</v>
          </cell>
          <cell r="GU293">
            <v>0</v>
          </cell>
        </row>
        <row r="294"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  <cell r="EA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  <cell r="EW294">
            <v>0</v>
          </cell>
          <cell r="EX294">
            <v>0</v>
          </cell>
          <cell r="EY294">
            <v>0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  <cell r="FF294">
            <v>0</v>
          </cell>
          <cell r="FG294">
            <v>0</v>
          </cell>
          <cell r="FH294">
            <v>0</v>
          </cell>
          <cell r="FI294">
            <v>0</v>
          </cell>
          <cell r="FJ294">
            <v>0</v>
          </cell>
          <cell r="FK294">
            <v>0</v>
          </cell>
          <cell r="FL294">
            <v>0</v>
          </cell>
          <cell r="FM294">
            <v>0</v>
          </cell>
          <cell r="FN294">
            <v>0</v>
          </cell>
          <cell r="FO294">
            <v>0</v>
          </cell>
          <cell r="FP294">
            <v>0</v>
          </cell>
          <cell r="FQ294">
            <v>0</v>
          </cell>
          <cell r="FR294">
            <v>0</v>
          </cell>
          <cell r="FS294">
            <v>0</v>
          </cell>
          <cell r="FT294">
            <v>0</v>
          </cell>
          <cell r="FU294">
            <v>0</v>
          </cell>
          <cell r="FV294">
            <v>0</v>
          </cell>
          <cell r="FW294">
            <v>0</v>
          </cell>
          <cell r="FX294">
            <v>0</v>
          </cell>
          <cell r="FY294">
            <v>0</v>
          </cell>
          <cell r="FZ294">
            <v>0</v>
          </cell>
          <cell r="GA294">
            <v>0</v>
          </cell>
          <cell r="GB294">
            <v>0</v>
          </cell>
          <cell r="GC294">
            <v>0</v>
          </cell>
          <cell r="GD294">
            <v>0</v>
          </cell>
          <cell r="GE294">
            <v>0</v>
          </cell>
          <cell r="GF294">
            <v>0</v>
          </cell>
          <cell r="GG294">
            <v>0</v>
          </cell>
          <cell r="GH294">
            <v>0</v>
          </cell>
          <cell r="GI294">
            <v>0</v>
          </cell>
          <cell r="GJ294">
            <v>0</v>
          </cell>
          <cell r="GK294">
            <v>0</v>
          </cell>
          <cell r="GL294">
            <v>0</v>
          </cell>
          <cell r="GM294">
            <v>0</v>
          </cell>
          <cell r="GN294">
            <v>0</v>
          </cell>
          <cell r="GO294">
            <v>0</v>
          </cell>
          <cell r="GP294">
            <v>0</v>
          </cell>
          <cell r="GQ294">
            <v>0</v>
          </cell>
          <cell r="GR294">
            <v>0</v>
          </cell>
          <cell r="GS294">
            <v>0</v>
          </cell>
          <cell r="GT294">
            <v>0</v>
          </cell>
          <cell r="GU294">
            <v>0</v>
          </cell>
        </row>
        <row r="295"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DZ295">
            <v>0</v>
          </cell>
          <cell r="EA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  <cell r="EU295">
            <v>0</v>
          </cell>
          <cell r="EV295">
            <v>0</v>
          </cell>
          <cell r="EW295">
            <v>0</v>
          </cell>
          <cell r="EX295">
            <v>0</v>
          </cell>
          <cell r="EY295">
            <v>0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  <cell r="FG295">
            <v>0</v>
          </cell>
          <cell r="FH295">
            <v>0</v>
          </cell>
          <cell r="FI295">
            <v>0</v>
          </cell>
          <cell r="FJ295">
            <v>0</v>
          </cell>
          <cell r="FK295">
            <v>0</v>
          </cell>
          <cell r="FL295">
            <v>0</v>
          </cell>
          <cell r="FM295">
            <v>0</v>
          </cell>
          <cell r="FN295">
            <v>0</v>
          </cell>
          <cell r="FO295">
            <v>0</v>
          </cell>
          <cell r="FP295">
            <v>0</v>
          </cell>
          <cell r="FQ295">
            <v>0</v>
          </cell>
          <cell r="FR295">
            <v>0</v>
          </cell>
          <cell r="FS295">
            <v>0</v>
          </cell>
          <cell r="FT295">
            <v>0</v>
          </cell>
          <cell r="FU295">
            <v>0</v>
          </cell>
          <cell r="FV295">
            <v>0</v>
          </cell>
          <cell r="FW295">
            <v>0</v>
          </cell>
          <cell r="FX295">
            <v>0</v>
          </cell>
          <cell r="FY295">
            <v>0</v>
          </cell>
          <cell r="FZ295">
            <v>0</v>
          </cell>
          <cell r="GA295">
            <v>0</v>
          </cell>
          <cell r="GB295">
            <v>0</v>
          </cell>
          <cell r="GC295">
            <v>0</v>
          </cell>
          <cell r="GD295">
            <v>0</v>
          </cell>
          <cell r="GE295">
            <v>0</v>
          </cell>
          <cell r="GF295">
            <v>0</v>
          </cell>
          <cell r="GG295">
            <v>0</v>
          </cell>
          <cell r="GH295">
            <v>0</v>
          </cell>
          <cell r="GI295">
            <v>0</v>
          </cell>
          <cell r="GJ295">
            <v>0</v>
          </cell>
          <cell r="GK295">
            <v>0</v>
          </cell>
          <cell r="GL295">
            <v>0</v>
          </cell>
          <cell r="GM295">
            <v>0</v>
          </cell>
          <cell r="GN295">
            <v>0</v>
          </cell>
          <cell r="GO295">
            <v>0</v>
          </cell>
          <cell r="GP295">
            <v>0</v>
          </cell>
          <cell r="GQ295">
            <v>0</v>
          </cell>
          <cell r="GR295">
            <v>0</v>
          </cell>
          <cell r="GS295">
            <v>0</v>
          </cell>
          <cell r="GT295">
            <v>0</v>
          </cell>
          <cell r="GU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0</v>
          </cell>
          <cell r="FI296">
            <v>0</v>
          </cell>
          <cell r="FJ296">
            <v>0</v>
          </cell>
          <cell r="FK296">
            <v>0</v>
          </cell>
          <cell r="FL296">
            <v>0</v>
          </cell>
          <cell r="FM296">
            <v>0</v>
          </cell>
          <cell r="FN296">
            <v>0</v>
          </cell>
          <cell r="FO296">
            <v>0</v>
          </cell>
          <cell r="FP296">
            <v>0</v>
          </cell>
          <cell r="FQ296">
            <v>0</v>
          </cell>
          <cell r="FR296">
            <v>0</v>
          </cell>
          <cell r="FS296">
            <v>0</v>
          </cell>
          <cell r="FT296">
            <v>0</v>
          </cell>
          <cell r="FU296">
            <v>0</v>
          </cell>
          <cell r="FV296">
            <v>0</v>
          </cell>
          <cell r="FW296">
            <v>0</v>
          </cell>
          <cell r="FX296">
            <v>0</v>
          </cell>
          <cell r="FY296">
            <v>0</v>
          </cell>
          <cell r="FZ296">
            <v>0</v>
          </cell>
          <cell r="GA296">
            <v>0</v>
          </cell>
          <cell r="GB296">
            <v>0</v>
          </cell>
          <cell r="GC296">
            <v>0</v>
          </cell>
          <cell r="GD296">
            <v>0</v>
          </cell>
          <cell r="GE296">
            <v>0</v>
          </cell>
          <cell r="GF296">
            <v>0</v>
          </cell>
          <cell r="GG296">
            <v>0</v>
          </cell>
          <cell r="GH296">
            <v>0</v>
          </cell>
          <cell r="GI296">
            <v>0</v>
          </cell>
          <cell r="GJ296">
            <v>0</v>
          </cell>
          <cell r="GK296">
            <v>0</v>
          </cell>
          <cell r="GL296">
            <v>0</v>
          </cell>
          <cell r="GM296">
            <v>0</v>
          </cell>
          <cell r="GN296">
            <v>0</v>
          </cell>
          <cell r="GO296">
            <v>0</v>
          </cell>
          <cell r="GP296">
            <v>0</v>
          </cell>
          <cell r="GQ296">
            <v>0</v>
          </cell>
          <cell r="GR296">
            <v>0</v>
          </cell>
          <cell r="GS296">
            <v>0</v>
          </cell>
          <cell r="GT296">
            <v>0</v>
          </cell>
          <cell r="GU296">
            <v>0</v>
          </cell>
        </row>
        <row r="297"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  <cell r="FG297">
            <v>0</v>
          </cell>
          <cell r="FH297">
            <v>0</v>
          </cell>
          <cell r="FI297">
            <v>0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O297">
            <v>0</v>
          </cell>
          <cell r="FP297">
            <v>0</v>
          </cell>
          <cell r="FQ297">
            <v>0</v>
          </cell>
          <cell r="FR297">
            <v>0</v>
          </cell>
          <cell r="FS297">
            <v>0</v>
          </cell>
          <cell r="FT297">
            <v>0</v>
          </cell>
          <cell r="FU297">
            <v>0</v>
          </cell>
          <cell r="FV297">
            <v>0</v>
          </cell>
          <cell r="FW297">
            <v>0</v>
          </cell>
          <cell r="FX297">
            <v>0</v>
          </cell>
          <cell r="FY297">
            <v>0</v>
          </cell>
          <cell r="FZ297">
            <v>0</v>
          </cell>
          <cell r="GA297">
            <v>0</v>
          </cell>
          <cell r="GB297">
            <v>0</v>
          </cell>
          <cell r="GC297">
            <v>0</v>
          </cell>
          <cell r="GD297">
            <v>0</v>
          </cell>
          <cell r="GE297">
            <v>0</v>
          </cell>
          <cell r="GF297">
            <v>0</v>
          </cell>
          <cell r="GG297">
            <v>0</v>
          </cell>
          <cell r="GH297">
            <v>0</v>
          </cell>
          <cell r="GI297">
            <v>0</v>
          </cell>
          <cell r="GJ297">
            <v>0</v>
          </cell>
          <cell r="GK297">
            <v>0</v>
          </cell>
          <cell r="GL297">
            <v>0</v>
          </cell>
          <cell r="GM297">
            <v>0</v>
          </cell>
          <cell r="GN297">
            <v>0</v>
          </cell>
          <cell r="GO297">
            <v>0</v>
          </cell>
          <cell r="GP297">
            <v>0</v>
          </cell>
          <cell r="GQ297">
            <v>0</v>
          </cell>
          <cell r="GR297">
            <v>0</v>
          </cell>
          <cell r="GS297">
            <v>0</v>
          </cell>
          <cell r="GT297">
            <v>0</v>
          </cell>
          <cell r="GU297">
            <v>0</v>
          </cell>
        </row>
        <row r="298"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DZ298">
            <v>0</v>
          </cell>
          <cell r="EA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  <cell r="EW298">
            <v>0</v>
          </cell>
          <cell r="EX298">
            <v>0</v>
          </cell>
          <cell r="EY298">
            <v>0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0</v>
          </cell>
          <cell r="FF298">
            <v>0</v>
          </cell>
          <cell r="FG298">
            <v>0</v>
          </cell>
          <cell r="FH298">
            <v>0</v>
          </cell>
          <cell r="FI298">
            <v>0</v>
          </cell>
          <cell r="FJ298">
            <v>0</v>
          </cell>
          <cell r="FK298">
            <v>0</v>
          </cell>
          <cell r="FL298">
            <v>0</v>
          </cell>
          <cell r="FM298">
            <v>0</v>
          </cell>
          <cell r="FN298">
            <v>0</v>
          </cell>
          <cell r="FO298">
            <v>0</v>
          </cell>
          <cell r="FP298">
            <v>0</v>
          </cell>
          <cell r="FQ298">
            <v>0</v>
          </cell>
          <cell r="FR298">
            <v>0</v>
          </cell>
          <cell r="FS298">
            <v>0</v>
          </cell>
          <cell r="FT298">
            <v>0</v>
          </cell>
          <cell r="FU298">
            <v>0</v>
          </cell>
          <cell r="FV298">
            <v>0</v>
          </cell>
          <cell r="FW298">
            <v>0</v>
          </cell>
          <cell r="FX298">
            <v>0</v>
          </cell>
          <cell r="FY298">
            <v>0</v>
          </cell>
          <cell r="FZ298">
            <v>0</v>
          </cell>
          <cell r="GA298">
            <v>0</v>
          </cell>
          <cell r="GB298">
            <v>0</v>
          </cell>
          <cell r="GC298">
            <v>0</v>
          </cell>
          <cell r="GD298">
            <v>0</v>
          </cell>
          <cell r="GE298">
            <v>0</v>
          </cell>
          <cell r="GF298">
            <v>0</v>
          </cell>
          <cell r="GG298">
            <v>0</v>
          </cell>
          <cell r="GH298">
            <v>0</v>
          </cell>
          <cell r="GI298">
            <v>0</v>
          </cell>
          <cell r="GJ298">
            <v>0</v>
          </cell>
          <cell r="GK298">
            <v>0</v>
          </cell>
          <cell r="GL298">
            <v>0</v>
          </cell>
          <cell r="GM298">
            <v>0</v>
          </cell>
          <cell r="GN298">
            <v>0</v>
          </cell>
          <cell r="GO298">
            <v>0</v>
          </cell>
          <cell r="GP298">
            <v>0</v>
          </cell>
          <cell r="GQ298">
            <v>0</v>
          </cell>
          <cell r="GR298">
            <v>0</v>
          </cell>
          <cell r="GS298">
            <v>0</v>
          </cell>
          <cell r="GT298">
            <v>0</v>
          </cell>
          <cell r="GU298">
            <v>0</v>
          </cell>
        </row>
        <row r="299"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  <cell r="EA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  <cell r="EU299">
            <v>0</v>
          </cell>
          <cell r="EV299">
            <v>0</v>
          </cell>
          <cell r="EW299">
            <v>0</v>
          </cell>
          <cell r="EX299">
            <v>0</v>
          </cell>
          <cell r="EY299">
            <v>0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0</v>
          </cell>
          <cell r="FE299">
            <v>0</v>
          </cell>
          <cell r="FF299">
            <v>0</v>
          </cell>
          <cell r="FG299">
            <v>0</v>
          </cell>
          <cell r="FH299">
            <v>0</v>
          </cell>
          <cell r="FI299">
            <v>0</v>
          </cell>
          <cell r="FJ299">
            <v>0</v>
          </cell>
          <cell r="FK299">
            <v>0</v>
          </cell>
          <cell r="FL299">
            <v>0</v>
          </cell>
          <cell r="FM299">
            <v>0</v>
          </cell>
          <cell r="FN299">
            <v>0</v>
          </cell>
          <cell r="FO299">
            <v>0</v>
          </cell>
          <cell r="FP299">
            <v>0</v>
          </cell>
          <cell r="FQ299">
            <v>0</v>
          </cell>
          <cell r="FR299">
            <v>0</v>
          </cell>
          <cell r="FS299">
            <v>0</v>
          </cell>
          <cell r="FT299">
            <v>0</v>
          </cell>
          <cell r="FU299">
            <v>0</v>
          </cell>
          <cell r="FV299">
            <v>0</v>
          </cell>
          <cell r="FW299">
            <v>0</v>
          </cell>
          <cell r="FX299">
            <v>0</v>
          </cell>
          <cell r="FY299">
            <v>0</v>
          </cell>
          <cell r="FZ299">
            <v>0</v>
          </cell>
          <cell r="GA299">
            <v>0</v>
          </cell>
          <cell r="GB299">
            <v>0</v>
          </cell>
          <cell r="GC299">
            <v>0</v>
          </cell>
          <cell r="GD299">
            <v>0</v>
          </cell>
          <cell r="GE299">
            <v>0</v>
          </cell>
          <cell r="GF299">
            <v>0</v>
          </cell>
          <cell r="GG299">
            <v>0</v>
          </cell>
          <cell r="GH299">
            <v>0</v>
          </cell>
          <cell r="GI299">
            <v>0</v>
          </cell>
          <cell r="GJ299">
            <v>0</v>
          </cell>
          <cell r="GK299">
            <v>0</v>
          </cell>
          <cell r="GL299">
            <v>0</v>
          </cell>
          <cell r="GM299">
            <v>0</v>
          </cell>
          <cell r="GN299">
            <v>0</v>
          </cell>
          <cell r="GO299">
            <v>0</v>
          </cell>
          <cell r="GP299">
            <v>0</v>
          </cell>
          <cell r="GQ299">
            <v>0</v>
          </cell>
          <cell r="GR299">
            <v>0</v>
          </cell>
          <cell r="GS299">
            <v>0</v>
          </cell>
          <cell r="GT299">
            <v>0</v>
          </cell>
          <cell r="GU299">
            <v>0</v>
          </cell>
        </row>
        <row r="300"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  <cell r="EA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  <cell r="EW300">
            <v>0</v>
          </cell>
          <cell r="EX300">
            <v>0</v>
          </cell>
          <cell r="EY300">
            <v>0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  <cell r="FG300">
            <v>0</v>
          </cell>
          <cell r="FH300">
            <v>0</v>
          </cell>
          <cell r="FI300">
            <v>0</v>
          </cell>
          <cell r="FJ300">
            <v>0</v>
          </cell>
          <cell r="FK300">
            <v>0</v>
          </cell>
          <cell r="FL300">
            <v>0</v>
          </cell>
          <cell r="FM300">
            <v>0</v>
          </cell>
          <cell r="FN300">
            <v>0</v>
          </cell>
          <cell r="FO300">
            <v>0</v>
          </cell>
          <cell r="FP300">
            <v>0</v>
          </cell>
          <cell r="FQ300">
            <v>0</v>
          </cell>
          <cell r="FR300">
            <v>0</v>
          </cell>
          <cell r="FS300">
            <v>0</v>
          </cell>
          <cell r="FT300">
            <v>0</v>
          </cell>
          <cell r="FU300">
            <v>0</v>
          </cell>
          <cell r="FV300">
            <v>0</v>
          </cell>
          <cell r="FW300">
            <v>0</v>
          </cell>
          <cell r="FX300">
            <v>0</v>
          </cell>
          <cell r="FY300">
            <v>0</v>
          </cell>
          <cell r="FZ300">
            <v>0</v>
          </cell>
          <cell r="GA300">
            <v>0</v>
          </cell>
          <cell r="GB300">
            <v>0</v>
          </cell>
          <cell r="GC300">
            <v>0</v>
          </cell>
          <cell r="GD300">
            <v>0</v>
          </cell>
          <cell r="GE300">
            <v>0</v>
          </cell>
          <cell r="GF300">
            <v>0</v>
          </cell>
          <cell r="GG300">
            <v>0</v>
          </cell>
          <cell r="GH300">
            <v>0</v>
          </cell>
          <cell r="GI300">
            <v>0</v>
          </cell>
          <cell r="GJ300">
            <v>0</v>
          </cell>
          <cell r="GK300">
            <v>0</v>
          </cell>
          <cell r="GL300">
            <v>0</v>
          </cell>
          <cell r="GM300">
            <v>0</v>
          </cell>
          <cell r="GN300">
            <v>0</v>
          </cell>
          <cell r="GO300">
            <v>0</v>
          </cell>
          <cell r="GP300">
            <v>0</v>
          </cell>
          <cell r="GQ300">
            <v>0</v>
          </cell>
          <cell r="GR300">
            <v>0</v>
          </cell>
          <cell r="GS300">
            <v>0</v>
          </cell>
          <cell r="GT300">
            <v>0</v>
          </cell>
          <cell r="GU300">
            <v>0</v>
          </cell>
        </row>
        <row r="301"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  <cell r="EA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  <cell r="EU301">
            <v>0</v>
          </cell>
          <cell r="EV301">
            <v>0</v>
          </cell>
          <cell r="EW301">
            <v>0</v>
          </cell>
          <cell r="EX301">
            <v>0</v>
          </cell>
          <cell r="EY301">
            <v>0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  <cell r="FG301">
            <v>0</v>
          </cell>
          <cell r="FH301">
            <v>0</v>
          </cell>
          <cell r="FI301">
            <v>0</v>
          </cell>
          <cell r="FJ301">
            <v>0</v>
          </cell>
          <cell r="FK301">
            <v>0</v>
          </cell>
          <cell r="FL301">
            <v>0</v>
          </cell>
          <cell r="FM301">
            <v>0</v>
          </cell>
          <cell r="FN301">
            <v>0</v>
          </cell>
          <cell r="FO301">
            <v>0</v>
          </cell>
          <cell r="FP301">
            <v>0</v>
          </cell>
          <cell r="FQ301">
            <v>0</v>
          </cell>
          <cell r="FR301">
            <v>0</v>
          </cell>
          <cell r="FS301">
            <v>0</v>
          </cell>
          <cell r="FT301">
            <v>0</v>
          </cell>
          <cell r="FU301">
            <v>0</v>
          </cell>
          <cell r="FV301">
            <v>0</v>
          </cell>
          <cell r="FW301">
            <v>0</v>
          </cell>
          <cell r="FX301">
            <v>0</v>
          </cell>
          <cell r="FY301">
            <v>0</v>
          </cell>
          <cell r="FZ301">
            <v>0</v>
          </cell>
          <cell r="GA301">
            <v>0</v>
          </cell>
          <cell r="GB301">
            <v>0</v>
          </cell>
          <cell r="GC301">
            <v>0</v>
          </cell>
          <cell r="GD301">
            <v>0</v>
          </cell>
          <cell r="GE301">
            <v>0</v>
          </cell>
          <cell r="GF301">
            <v>0</v>
          </cell>
          <cell r="GG301">
            <v>0</v>
          </cell>
          <cell r="GH301">
            <v>0</v>
          </cell>
          <cell r="GI301">
            <v>0</v>
          </cell>
          <cell r="GJ301">
            <v>0</v>
          </cell>
          <cell r="GK301">
            <v>0</v>
          </cell>
          <cell r="GL301">
            <v>0</v>
          </cell>
          <cell r="GM301">
            <v>0</v>
          </cell>
          <cell r="GN301">
            <v>0</v>
          </cell>
          <cell r="GO301">
            <v>0</v>
          </cell>
          <cell r="GP301">
            <v>0</v>
          </cell>
          <cell r="GQ301">
            <v>0</v>
          </cell>
          <cell r="GR301">
            <v>0</v>
          </cell>
          <cell r="GS301">
            <v>0</v>
          </cell>
          <cell r="GT301">
            <v>0</v>
          </cell>
          <cell r="GU301">
            <v>0</v>
          </cell>
        </row>
        <row r="302"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  <cell r="EU302">
            <v>0</v>
          </cell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  <cell r="FF302">
            <v>0</v>
          </cell>
          <cell r="FG302">
            <v>0</v>
          </cell>
          <cell r="FH302">
            <v>0</v>
          </cell>
          <cell r="FI302">
            <v>0</v>
          </cell>
          <cell r="FJ302">
            <v>0</v>
          </cell>
          <cell r="FK302">
            <v>0</v>
          </cell>
          <cell r="FL302">
            <v>0</v>
          </cell>
          <cell r="FM302">
            <v>0</v>
          </cell>
          <cell r="FN302">
            <v>0</v>
          </cell>
          <cell r="FO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0</v>
          </cell>
          <cell r="FX302">
            <v>0</v>
          </cell>
          <cell r="FY302">
            <v>0</v>
          </cell>
          <cell r="FZ302">
            <v>0</v>
          </cell>
          <cell r="GA302">
            <v>0</v>
          </cell>
          <cell r="GB302">
            <v>0</v>
          </cell>
          <cell r="GC302">
            <v>0</v>
          </cell>
          <cell r="GD302">
            <v>0</v>
          </cell>
          <cell r="GE302">
            <v>0</v>
          </cell>
          <cell r="GF302">
            <v>0</v>
          </cell>
          <cell r="GG302">
            <v>0</v>
          </cell>
          <cell r="GH302">
            <v>0</v>
          </cell>
          <cell r="GI302">
            <v>0</v>
          </cell>
          <cell r="GJ302">
            <v>0</v>
          </cell>
          <cell r="GK302">
            <v>0</v>
          </cell>
          <cell r="GL302">
            <v>0</v>
          </cell>
          <cell r="GM302">
            <v>0</v>
          </cell>
          <cell r="GN302">
            <v>0</v>
          </cell>
          <cell r="GO302">
            <v>0</v>
          </cell>
          <cell r="GP302">
            <v>0</v>
          </cell>
          <cell r="GQ302">
            <v>0</v>
          </cell>
          <cell r="GR302">
            <v>0</v>
          </cell>
          <cell r="GS302">
            <v>0</v>
          </cell>
          <cell r="GT302">
            <v>0</v>
          </cell>
          <cell r="GU302">
            <v>0</v>
          </cell>
        </row>
        <row r="303"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  <cell r="EA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  <cell r="EU303">
            <v>0</v>
          </cell>
          <cell r="EV303">
            <v>0</v>
          </cell>
          <cell r="EW303">
            <v>0</v>
          </cell>
          <cell r="EX303">
            <v>0</v>
          </cell>
          <cell r="EY303">
            <v>0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  <cell r="FG303">
            <v>0</v>
          </cell>
          <cell r="FH303">
            <v>0</v>
          </cell>
          <cell r="FI303">
            <v>0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O303">
            <v>0</v>
          </cell>
          <cell r="FP303">
            <v>0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0</v>
          </cell>
          <cell r="FX303">
            <v>0</v>
          </cell>
          <cell r="FY303">
            <v>0</v>
          </cell>
          <cell r="FZ303">
            <v>0</v>
          </cell>
          <cell r="GA303">
            <v>0</v>
          </cell>
          <cell r="GB303">
            <v>0</v>
          </cell>
          <cell r="GC303">
            <v>0</v>
          </cell>
          <cell r="GD303">
            <v>0</v>
          </cell>
          <cell r="GE303">
            <v>0</v>
          </cell>
          <cell r="GF303">
            <v>0</v>
          </cell>
          <cell r="GG303">
            <v>0</v>
          </cell>
          <cell r="GH303">
            <v>0</v>
          </cell>
          <cell r="GI303">
            <v>0</v>
          </cell>
          <cell r="GJ303">
            <v>0</v>
          </cell>
          <cell r="GK303">
            <v>0</v>
          </cell>
          <cell r="GL303">
            <v>0</v>
          </cell>
          <cell r="GM303">
            <v>0</v>
          </cell>
          <cell r="GN303">
            <v>0</v>
          </cell>
          <cell r="GO303">
            <v>0</v>
          </cell>
          <cell r="GP303">
            <v>0</v>
          </cell>
          <cell r="GQ303">
            <v>0</v>
          </cell>
          <cell r="GR303">
            <v>0</v>
          </cell>
          <cell r="GS303">
            <v>0</v>
          </cell>
          <cell r="GT303">
            <v>0</v>
          </cell>
          <cell r="GU303">
            <v>0</v>
          </cell>
        </row>
        <row r="304"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DZ304">
            <v>0</v>
          </cell>
          <cell r="EA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  <cell r="EU304">
            <v>0</v>
          </cell>
          <cell r="EV304">
            <v>0</v>
          </cell>
          <cell r="EW304">
            <v>0</v>
          </cell>
          <cell r="EX304">
            <v>0</v>
          </cell>
          <cell r="EY304">
            <v>0</v>
          </cell>
          <cell r="EZ304">
            <v>0</v>
          </cell>
          <cell r="FA304">
            <v>0</v>
          </cell>
          <cell r="FB304">
            <v>0</v>
          </cell>
          <cell r="FC304">
            <v>0</v>
          </cell>
          <cell r="FD304">
            <v>0</v>
          </cell>
          <cell r="FE304">
            <v>0</v>
          </cell>
          <cell r="FF304">
            <v>0</v>
          </cell>
          <cell r="FG304">
            <v>0</v>
          </cell>
          <cell r="FH304">
            <v>0</v>
          </cell>
          <cell r="FI304">
            <v>0</v>
          </cell>
          <cell r="FJ304">
            <v>0</v>
          </cell>
          <cell r="FK304">
            <v>0</v>
          </cell>
          <cell r="FL304">
            <v>0</v>
          </cell>
          <cell r="FM304">
            <v>0</v>
          </cell>
          <cell r="FN304">
            <v>0</v>
          </cell>
          <cell r="FO304">
            <v>0</v>
          </cell>
          <cell r="FP304">
            <v>0</v>
          </cell>
          <cell r="FQ304">
            <v>0</v>
          </cell>
          <cell r="FR304">
            <v>0</v>
          </cell>
          <cell r="FS304">
            <v>0</v>
          </cell>
          <cell r="FT304">
            <v>0</v>
          </cell>
          <cell r="FU304">
            <v>0</v>
          </cell>
          <cell r="FV304">
            <v>0</v>
          </cell>
          <cell r="FW304">
            <v>0</v>
          </cell>
          <cell r="FX304">
            <v>0</v>
          </cell>
          <cell r="FY304">
            <v>0</v>
          </cell>
          <cell r="FZ304">
            <v>0</v>
          </cell>
          <cell r="GA304">
            <v>0</v>
          </cell>
          <cell r="GB304">
            <v>0</v>
          </cell>
          <cell r="GC304">
            <v>0</v>
          </cell>
          <cell r="GD304">
            <v>0</v>
          </cell>
          <cell r="GE304">
            <v>0</v>
          </cell>
          <cell r="GF304">
            <v>0</v>
          </cell>
          <cell r="GG304">
            <v>0</v>
          </cell>
          <cell r="GH304">
            <v>0</v>
          </cell>
          <cell r="GI304">
            <v>0</v>
          </cell>
          <cell r="GJ304">
            <v>0</v>
          </cell>
          <cell r="GK304">
            <v>0</v>
          </cell>
          <cell r="GL304">
            <v>0</v>
          </cell>
          <cell r="GM304">
            <v>0</v>
          </cell>
          <cell r="GN304">
            <v>0</v>
          </cell>
          <cell r="GO304">
            <v>0</v>
          </cell>
          <cell r="GP304">
            <v>0</v>
          </cell>
          <cell r="GQ304">
            <v>0</v>
          </cell>
          <cell r="GR304">
            <v>0</v>
          </cell>
          <cell r="GS304">
            <v>0</v>
          </cell>
          <cell r="GT304">
            <v>0</v>
          </cell>
          <cell r="GU304">
            <v>0</v>
          </cell>
        </row>
        <row r="305"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  <cell r="EA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  <cell r="EX305">
            <v>0</v>
          </cell>
          <cell r="EY305">
            <v>0</v>
          </cell>
          <cell r="EZ305">
            <v>0</v>
          </cell>
          <cell r="FA305">
            <v>0</v>
          </cell>
          <cell r="FB305">
            <v>0</v>
          </cell>
          <cell r="FC305">
            <v>0</v>
          </cell>
          <cell r="FD305">
            <v>0</v>
          </cell>
          <cell r="FE305">
            <v>0</v>
          </cell>
          <cell r="FF305">
            <v>0</v>
          </cell>
          <cell r="FG305">
            <v>0</v>
          </cell>
          <cell r="FH305">
            <v>0</v>
          </cell>
          <cell r="FI305">
            <v>0</v>
          </cell>
          <cell r="FJ305">
            <v>0</v>
          </cell>
          <cell r="FK305">
            <v>0</v>
          </cell>
          <cell r="FL305">
            <v>0</v>
          </cell>
          <cell r="FM305">
            <v>0</v>
          </cell>
          <cell r="FN305">
            <v>0</v>
          </cell>
          <cell r="FO305">
            <v>0</v>
          </cell>
          <cell r="FP305">
            <v>0</v>
          </cell>
          <cell r="FQ305">
            <v>0</v>
          </cell>
          <cell r="FR305">
            <v>0</v>
          </cell>
          <cell r="FS305">
            <v>0</v>
          </cell>
          <cell r="FT305">
            <v>0</v>
          </cell>
          <cell r="FU305">
            <v>0</v>
          </cell>
          <cell r="FV305">
            <v>0</v>
          </cell>
          <cell r="FW305">
            <v>0</v>
          </cell>
          <cell r="FX305">
            <v>0</v>
          </cell>
          <cell r="FY305">
            <v>0</v>
          </cell>
          <cell r="FZ305">
            <v>0</v>
          </cell>
          <cell r="GA305">
            <v>0</v>
          </cell>
          <cell r="GB305">
            <v>0</v>
          </cell>
          <cell r="GC305">
            <v>0</v>
          </cell>
          <cell r="GD305">
            <v>0</v>
          </cell>
          <cell r="GE305">
            <v>0</v>
          </cell>
          <cell r="GF305">
            <v>0</v>
          </cell>
          <cell r="GG305">
            <v>0</v>
          </cell>
          <cell r="GH305">
            <v>0</v>
          </cell>
          <cell r="GI305">
            <v>0</v>
          </cell>
          <cell r="GJ305">
            <v>0</v>
          </cell>
          <cell r="GK305">
            <v>0</v>
          </cell>
          <cell r="GL305">
            <v>0</v>
          </cell>
          <cell r="GM305">
            <v>0</v>
          </cell>
          <cell r="GN305">
            <v>0</v>
          </cell>
          <cell r="GO305">
            <v>0</v>
          </cell>
          <cell r="GP305">
            <v>0</v>
          </cell>
          <cell r="GQ305">
            <v>0</v>
          </cell>
          <cell r="GR305">
            <v>0</v>
          </cell>
          <cell r="GS305">
            <v>0</v>
          </cell>
          <cell r="GT305">
            <v>0</v>
          </cell>
          <cell r="GU305">
            <v>0</v>
          </cell>
        </row>
        <row r="306"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  <cell r="FG306">
            <v>0</v>
          </cell>
          <cell r="FH306">
            <v>0</v>
          </cell>
          <cell r="FI306">
            <v>0</v>
          </cell>
          <cell r="FJ306">
            <v>0</v>
          </cell>
          <cell r="FK306">
            <v>0</v>
          </cell>
          <cell r="FL306">
            <v>0</v>
          </cell>
          <cell r="FM306">
            <v>0</v>
          </cell>
          <cell r="FN306">
            <v>0</v>
          </cell>
          <cell r="FO306">
            <v>0</v>
          </cell>
          <cell r="FP306">
            <v>0</v>
          </cell>
          <cell r="FQ306">
            <v>0</v>
          </cell>
          <cell r="FR306">
            <v>0</v>
          </cell>
          <cell r="FS306">
            <v>0</v>
          </cell>
          <cell r="FT306">
            <v>0</v>
          </cell>
          <cell r="FU306">
            <v>0</v>
          </cell>
          <cell r="FV306">
            <v>0</v>
          </cell>
          <cell r="FW306">
            <v>0</v>
          </cell>
          <cell r="FX306">
            <v>0</v>
          </cell>
          <cell r="FY306">
            <v>0</v>
          </cell>
          <cell r="FZ306">
            <v>0</v>
          </cell>
          <cell r="GA306">
            <v>0</v>
          </cell>
          <cell r="GB306">
            <v>0</v>
          </cell>
          <cell r="GC306">
            <v>0</v>
          </cell>
          <cell r="GD306">
            <v>0</v>
          </cell>
          <cell r="GE306">
            <v>0</v>
          </cell>
          <cell r="GF306">
            <v>0</v>
          </cell>
          <cell r="GG306">
            <v>0</v>
          </cell>
          <cell r="GH306">
            <v>0</v>
          </cell>
          <cell r="GI306">
            <v>0</v>
          </cell>
          <cell r="GJ306">
            <v>0</v>
          </cell>
          <cell r="GK306">
            <v>0</v>
          </cell>
          <cell r="GL306">
            <v>0</v>
          </cell>
          <cell r="GM306">
            <v>0</v>
          </cell>
          <cell r="GN306">
            <v>0</v>
          </cell>
          <cell r="GO306">
            <v>0</v>
          </cell>
          <cell r="GP306">
            <v>0</v>
          </cell>
          <cell r="GQ306">
            <v>0</v>
          </cell>
          <cell r="GR306">
            <v>0</v>
          </cell>
          <cell r="GS306">
            <v>0</v>
          </cell>
          <cell r="GT306">
            <v>0</v>
          </cell>
          <cell r="GU306">
            <v>0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  <cell r="EA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  <cell r="EW307">
            <v>0</v>
          </cell>
          <cell r="EX307">
            <v>0</v>
          </cell>
          <cell r="EY307">
            <v>0</v>
          </cell>
          <cell r="EZ307">
            <v>0</v>
          </cell>
          <cell r="FA307">
            <v>0</v>
          </cell>
          <cell r="FB307">
            <v>0</v>
          </cell>
          <cell r="FC307">
            <v>0</v>
          </cell>
          <cell r="FD307">
            <v>0</v>
          </cell>
          <cell r="FE307">
            <v>0</v>
          </cell>
          <cell r="FF307">
            <v>0</v>
          </cell>
          <cell r="FG307">
            <v>0</v>
          </cell>
          <cell r="FH307">
            <v>0</v>
          </cell>
          <cell r="FI307">
            <v>0</v>
          </cell>
          <cell r="FJ307">
            <v>0</v>
          </cell>
          <cell r="FK307">
            <v>0</v>
          </cell>
          <cell r="FL307">
            <v>0</v>
          </cell>
          <cell r="FM307">
            <v>0</v>
          </cell>
          <cell r="FN307">
            <v>0</v>
          </cell>
          <cell r="FO307">
            <v>0</v>
          </cell>
          <cell r="FP307">
            <v>0</v>
          </cell>
          <cell r="FQ307">
            <v>0</v>
          </cell>
          <cell r="FR307">
            <v>0</v>
          </cell>
          <cell r="FS307">
            <v>0</v>
          </cell>
          <cell r="FT307">
            <v>0</v>
          </cell>
          <cell r="FU307">
            <v>0</v>
          </cell>
          <cell r="FV307">
            <v>0</v>
          </cell>
          <cell r="FW307">
            <v>0</v>
          </cell>
          <cell r="FX307">
            <v>0</v>
          </cell>
          <cell r="FY307">
            <v>0</v>
          </cell>
          <cell r="FZ307">
            <v>0</v>
          </cell>
          <cell r="GA307">
            <v>0</v>
          </cell>
          <cell r="GB307">
            <v>0</v>
          </cell>
          <cell r="GC307">
            <v>0</v>
          </cell>
          <cell r="GD307">
            <v>0</v>
          </cell>
          <cell r="GE307">
            <v>0</v>
          </cell>
          <cell r="GF307">
            <v>0</v>
          </cell>
          <cell r="GG307">
            <v>0</v>
          </cell>
          <cell r="GH307">
            <v>0</v>
          </cell>
          <cell r="GI307">
            <v>0</v>
          </cell>
          <cell r="GJ307">
            <v>0</v>
          </cell>
          <cell r="GK307">
            <v>0</v>
          </cell>
          <cell r="GL307">
            <v>0</v>
          </cell>
          <cell r="GM307">
            <v>0</v>
          </cell>
          <cell r="GN307">
            <v>0</v>
          </cell>
          <cell r="GO307">
            <v>0</v>
          </cell>
          <cell r="GP307">
            <v>0</v>
          </cell>
          <cell r="GQ307">
            <v>0</v>
          </cell>
          <cell r="GR307">
            <v>0</v>
          </cell>
          <cell r="GS307">
            <v>0</v>
          </cell>
          <cell r="GT307">
            <v>0</v>
          </cell>
          <cell r="GU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0</v>
          </cell>
          <cell r="FH308">
            <v>0</v>
          </cell>
          <cell r="FI308">
            <v>0</v>
          </cell>
          <cell r="FJ308">
            <v>0</v>
          </cell>
          <cell r="FK308">
            <v>0</v>
          </cell>
          <cell r="FL308">
            <v>0</v>
          </cell>
          <cell r="FM308">
            <v>0</v>
          </cell>
          <cell r="FN308">
            <v>0</v>
          </cell>
          <cell r="FO308">
            <v>0</v>
          </cell>
          <cell r="FP308">
            <v>0</v>
          </cell>
          <cell r="FQ308">
            <v>0</v>
          </cell>
          <cell r="FR308">
            <v>0</v>
          </cell>
          <cell r="FS308">
            <v>0</v>
          </cell>
          <cell r="FT308">
            <v>0</v>
          </cell>
          <cell r="FU308">
            <v>0</v>
          </cell>
          <cell r="FV308">
            <v>0</v>
          </cell>
          <cell r="FW308">
            <v>0</v>
          </cell>
          <cell r="FX308">
            <v>0</v>
          </cell>
          <cell r="FY308">
            <v>0</v>
          </cell>
          <cell r="FZ308">
            <v>0</v>
          </cell>
          <cell r="GA308">
            <v>0</v>
          </cell>
          <cell r="GB308">
            <v>0</v>
          </cell>
          <cell r="GC308">
            <v>0</v>
          </cell>
          <cell r="GD308">
            <v>0</v>
          </cell>
          <cell r="GE308">
            <v>0</v>
          </cell>
          <cell r="GF308">
            <v>0</v>
          </cell>
          <cell r="GG308">
            <v>0</v>
          </cell>
          <cell r="GH308">
            <v>0</v>
          </cell>
          <cell r="GI308">
            <v>0</v>
          </cell>
          <cell r="GJ308">
            <v>0</v>
          </cell>
          <cell r="GK308">
            <v>0</v>
          </cell>
          <cell r="GL308">
            <v>0</v>
          </cell>
          <cell r="GM308">
            <v>0</v>
          </cell>
          <cell r="GN308">
            <v>0</v>
          </cell>
          <cell r="GO308">
            <v>0</v>
          </cell>
          <cell r="GP308">
            <v>0</v>
          </cell>
          <cell r="GQ308">
            <v>0</v>
          </cell>
          <cell r="GR308">
            <v>0</v>
          </cell>
          <cell r="GS308">
            <v>0</v>
          </cell>
          <cell r="GT308">
            <v>0</v>
          </cell>
          <cell r="GU308">
            <v>0</v>
          </cell>
        </row>
        <row r="309"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  <cell r="EA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  <cell r="EW309">
            <v>0</v>
          </cell>
          <cell r="EX309">
            <v>0</v>
          </cell>
          <cell r="EY309">
            <v>0</v>
          </cell>
          <cell r="EZ309">
            <v>0</v>
          </cell>
          <cell r="FA309">
            <v>0</v>
          </cell>
          <cell r="FB309">
            <v>0</v>
          </cell>
          <cell r="FC309">
            <v>0</v>
          </cell>
          <cell r="FD309">
            <v>0</v>
          </cell>
          <cell r="FE309">
            <v>0</v>
          </cell>
          <cell r="FF309">
            <v>0</v>
          </cell>
          <cell r="FG309">
            <v>0</v>
          </cell>
          <cell r="FH309">
            <v>0</v>
          </cell>
          <cell r="FI309">
            <v>0</v>
          </cell>
          <cell r="FJ309">
            <v>0</v>
          </cell>
          <cell r="FK309">
            <v>0</v>
          </cell>
          <cell r="FL309">
            <v>0</v>
          </cell>
          <cell r="FM309">
            <v>0</v>
          </cell>
          <cell r="FN309">
            <v>0</v>
          </cell>
          <cell r="FO309">
            <v>0</v>
          </cell>
          <cell r="FP309">
            <v>0</v>
          </cell>
          <cell r="FQ309">
            <v>0</v>
          </cell>
          <cell r="FR309">
            <v>0</v>
          </cell>
          <cell r="FS309">
            <v>0</v>
          </cell>
          <cell r="FT309">
            <v>0</v>
          </cell>
          <cell r="FU309">
            <v>0</v>
          </cell>
          <cell r="FV309">
            <v>0</v>
          </cell>
          <cell r="FW309">
            <v>0</v>
          </cell>
          <cell r="FX309">
            <v>0</v>
          </cell>
          <cell r="FY309">
            <v>0</v>
          </cell>
          <cell r="FZ309">
            <v>0</v>
          </cell>
          <cell r="GA309">
            <v>0</v>
          </cell>
          <cell r="GB309">
            <v>0</v>
          </cell>
          <cell r="GC309">
            <v>0</v>
          </cell>
          <cell r="GD309">
            <v>0</v>
          </cell>
          <cell r="GE309">
            <v>0</v>
          </cell>
          <cell r="GF309">
            <v>0</v>
          </cell>
          <cell r="GG309">
            <v>0</v>
          </cell>
          <cell r="GH309">
            <v>0</v>
          </cell>
          <cell r="GI309">
            <v>0</v>
          </cell>
          <cell r="GJ309">
            <v>0</v>
          </cell>
          <cell r="GK309">
            <v>0</v>
          </cell>
          <cell r="GL309">
            <v>0</v>
          </cell>
          <cell r="GM309">
            <v>0</v>
          </cell>
          <cell r="GN309">
            <v>0</v>
          </cell>
          <cell r="GO309">
            <v>0</v>
          </cell>
          <cell r="GP309">
            <v>0</v>
          </cell>
          <cell r="GQ309">
            <v>0</v>
          </cell>
          <cell r="GR309">
            <v>0</v>
          </cell>
          <cell r="GS309">
            <v>0</v>
          </cell>
          <cell r="GT309">
            <v>0</v>
          </cell>
          <cell r="GU309">
            <v>0</v>
          </cell>
        </row>
        <row r="310"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  <cell r="FG310">
            <v>0</v>
          </cell>
          <cell r="FH310">
            <v>0</v>
          </cell>
          <cell r="FI310">
            <v>0</v>
          </cell>
          <cell r="FJ310">
            <v>0</v>
          </cell>
          <cell r="FK310">
            <v>0</v>
          </cell>
          <cell r="FL310">
            <v>0</v>
          </cell>
          <cell r="FM310">
            <v>0</v>
          </cell>
          <cell r="FN310">
            <v>0</v>
          </cell>
          <cell r="FO310">
            <v>0</v>
          </cell>
          <cell r="FP310">
            <v>0</v>
          </cell>
          <cell r="FQ310">
            <v>0</v>
          </cell>
          <cell r="FR310">
            <v>0</v>
          </cell>
          <cell r="FS310">
            <v>0</v>
          </cell>
          <cell r="FT310">
            <v>0</v>
          </cell>
          <cell r="FU310">
            <v>0</v>
          </cell>
          <cell r="FV310">
            <v>0</v>
          </cell>
          <cell r="FW310">
            <v>0</v>
          </cell>
          <cell r="FX310">
            <v>0</v>
          </cell>
          <cell r="FY310">
            <v>0</v>
          </cell>
          <cell r="FZ310">
            <v>0</v>
          </cell>
          <cell r="GA310">
            <v>0</v>
          </cell>
          <cell r="GB310">
            <v>0</v>
          </cell>
          <cell r="GC310">
            <v>0</v>
          </cell>
          <cell r="GD310">
            <v>0</v>
          </cell>
          <cell r="GE310">
            <v>0</v>
          </cell>
          <cell r="GF310">
            <v>0</v>
          </cell>
          <cell r="GG310">
            <v>0</v>
          </cell>
          <cell r="GH310">
            <v>0</v>
          </cell>
          <cell r="GI310">
            <v>0</v>
          </cell>
          <cell r="GJ310">
            <v>0</v>
          </cell>
          <cell r="GK310">
            <v>0</v>
          </cell>
          <cell r="GL310">
            <v>0</v>
          </cell>
          <cell r="GM310">
            <v>0</v>
          </cell>
          <cell r="GN310">
            <v>0</v>
          </cell>
          <cell r="GO310">
            <v>0</v>
          </cell>
          <cell r="GP310">
            <v>0</v>
          </cell>
          <cell r="GQ310">
            <v>0</v>
          </cell>
          <cell r="GR310">
            <v>0</v>
          </cell>
          <cell r="GS310">
            <v>0</v>
          </cell>
          <cell r="GT310">
            <v>0</v>
          </cell>
          <cell r="GU310">
            <v>0</v>
          </cell>
        </row>
        <row r="311"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  <cell r="DF311">
            <v>0</v>
          </cell>
          <cell r="DG311">
            <v>0</v>
          </cell>
          <cell r="D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  <cell r="FG311">
            <v>0</v>
          </cell>
          <cell r="FH311">
            <v>0</v>
          </cell>
          <cell r="FI311">
            <v>0</v>
          </cell>
          <cell r="FJ311">
            <v>0</v>
          </cell>
          <cell r="FK311">
            <v>0</v>
          </cell>
          <cell r="FL311">
            <v>0</v>
          </cell>
          <cell r="FM311">
            <v>0</v>
          </cell>
          <cell r="FN311">
            <v>0</v>
          </cell>
          <cell r="FO311">
            <v>0</v>
          </cell>
          <cell r="FP311">
            <v>0</v>
          </cell>
          <cell r="FQ311">
            <v>0</v>
          </cell>
          <cell r="FR311">
            <v>0</v>
          </cell>
          <cell r="FS311">
            <v>0</v>
          </cell>
          <cell r="FT311">
            <v>0</v>
          </cell>
          <cell r="FU311">
            <v>0</v>
          </cell>
          <cell r="FV311">
            <v>0</v>
          </cell>
          <cell r="FW311">
            <v>0</v>
          </cell>
          <cell r="FX311">
            <v>0</v>
          </cell>
          <cell r="FY311">
            <v>0</v>
          </cell>
          <cell r="FZ311">
            <v>0</v>
          </cell>
          <cell r="GA311">
            <v>0</v>
          </cell>
          <cell r="GB311">
            <v>0</v>
          </cell>
          <cell r="GC311">
            <v>0</v>
          </cell>
          <cell r="GD311">
            <v>0</v>
          </cell>
          <cell r="GE311">
            <v>0</v>
          </cell>
          <cell r="GF311">
            <v>0</v>
          </cell>
          <cell r="GG311">
            <v>0</v>
          </cell>
          <cell r="GH311">
            <v>0</v>
          </cell>
          <cell r="GI311">
            <v>0</v>
          </cell>
          <cell r="GJ311">
            <v>0</v>
          </cell>
          <cell r="GK311">
            <v>0</v>
          </cell>
          <cell r="GL311">
            <v>0</v>
          </cell>
          <cell r="GM311">
            <v>0</v>
          </cell>
          <cell r="GN311">
            <v>0</v>
          </cell>
          <cell r="GO311">
            <v>0</v>
          </cell>
          <cell r="GP311">
            <v>0</v>
          </cell>
          <cell r="GQ311">
            <v>0</v>
          </cell>
          <cell r="GR311">
            <v>0</v>
          </cell>
          <cell r="GS311">
            <v>0</v>
          </cell>
          <cell r="GT311">
            <v>0</v>
          </cell>
          <cell r="GU311">
            <v>0</v>
          </cell>
        </row>
        <row r="312"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  <cell r="EW312">
            <v>0</v>
          </cell>
          <cell r="EX312">
            <v>0</v>
          </cell>
          <cell r="EY312">
            <v>0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  <cell r="FG312">
            <v>0</v>
          </cell>
          <cell r="FH312">
            <v>0</v>
          </cell>
          <cell r="FI312">
            <v>0</v>
          </cell>
          <cell r="FJ312">
            <v>0</v>
          </cell>
          <cell r="FK312">
            <v>0</v>
          </cell>
          <cell r="FL312">
            <v>0</v>
          </cell>
          <cell r="FM312">
            <v>0</v>
          </cell>
          <cell r="FN312">
            <v>0</v>
          </cell>
          <cell r="FO312">
            <v>0</v>
          </cell>
          <cell r="FP312">
            <v>0</v>
          </cell>
          <cell r="FQ312">
            <v>0</v>
          </cell>
          <cell r="FR312">
            <v>0</v>
          </cell>
          <cell r="FS312">
            <v>0</v>
          </cell>
          <cell r="FT312">
            <v>0</v>
          </cell>
          <cell r="FU312">
            <v>0</v>
          </cell>
          <cell r="FV312">
            <v>0</v>
          </cell>
          <cell r="FW312">
            <v>0</v>
          </cell>
          <cell r="FX312">
            <v>0</v>
          </cell>
          <cell r="FY312">
            <v>0</v>
          </cell>
          <cell r="FZ312">
            <v>0</v>
          </cell>
          <cell r="GA312">
            <v>0</v>
          </cell>
          <cell r="GB312">
            <v>0</v>
          </cell>
          <cell r="GC312">
            <v>0</v>
          </cell>
          <cell r="GD312">
            <v>0</v>
          </cell>
          <cell r="GE312">
            <v>0</v>
          </cell>
          <cell r="GF312">
            <v>0</v>
          </cell>
          <cell r="GG312">
            <v>0</v>
          </cell>
          <cell r="GH312">
            <v>0</v>
          </cell>
          <cell r="GI312">
            <v>0</v>
          </cell>
          <cell r="GJ312">
            <v>0</v>
          </cell>
          <cell r="GK312">
            <v>0</v>
          </cell>
          <cell r="GL312">
            <v>0</v>
          </cell>
          <cell r="GM312">
            <v>0</v>
          </cell>
          <cell r="GN312">
            <v>0</v>
          </cell>
          <cell r="GO312">
            <v>0</v>
          </cell>
          <cell r="GP312">
            <v>0</v>
          </cell>
          <cell r="GQ312">
            <v>0</v>
          </cell>
          <cell r="GR312">
            <v>0</v>
          </cell>
          <cell r="GS312">
            <v>0</v>
          </cell>
          <cell r="GT312">
            <v>0</v>
          </cell>
          <cell r="GU312">
            <v>0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  <cell r="FC313">
            <v>0</v>
          </cell>
          <cell r="FD313">
            <v>0</v>
          </cell>
          <cell r="FE313">
            <v>0</v>
          </cell>
          <cell r="FF313">
            <v>0</v>
          </cell>
          <cell r="FG313">
            <v>0</v>
          </cell>
          <cell r="FH313">
            <v>0</v>
          </cell>
          <cell r="FI313">
            <v>0</v>
          </cell>
          <cell r="FJ313">
            <v>0</v>
          </cell>
          <cell r="FK313">
            <v>0</v>
          </cell>
          <cell r="FL313">
            <v>0</v>
          </cell>
          <cell r="FM313">
            <v>0</v>
          </cell>
          <cell r="FN313">
            <v>0</v>
          </cell>
          <cell r="FO313">
            <v>0</v>
          </cell>
          <cell r="FP313">
            <v>0</v>
          </cell>
          <cell r="FQ313">
            <v>0</v>
          </cell>
          <cell r="FR313">
            <v>0</v>
          </cell>
          <cell r="FS313">
            <v>0</v>
          </cell>
          <cell r="FT313">
            <v>0</v>
          </cell>
          <cell r="FU313">
            <v>0</v>
          </cell>
          <cell r="FV313">
            <v>0</v>
          </cell>
          <cell r="FW313">
            <v>0</v>
          </cell>
          <cell r="FX313">
            <v>0</v>
          </cell>
          <cell r="FY313">
            <v>0</v>
          </cell>
          <cell r="FZ313">
            <v>0</v>
          </cell>
          <cell r="GA313">
            <v>0</v>
          </cell>
          <cell r="GB313">
            <v>0</v>
          </cell>
          <cell r="GC313">
            <v>0</v>
          </cell>
          <cell r="GD313">
            <v>0</v>
          </cell>
          <cell r="GE313">
            <v>0</v>
          </cell>
          <cell r="GF313">
            <v>0</v>
          </cell>
          <cell r="GG313">
            <v>0</v>
          </cell>
          <cell r="GH313">
            <v>0</v>
          </cell>
          <cell r="GI313">
            <v>0</v>
          </cell>
          <cell r="GJ313">
            <v>0</v>
          </cell>
          <cell r="GK313">
            <v>0</v>
          </cell>
          <cell r="GL313">
            <v>0</v>
          </cell>
          <cell r="GM313">
            <v>0</v>
          </cell>
          <cell r="GN313">
            <v>0</v>
          </cell>
          <cell r="GO313">
            <v>0</v>
          </cell>
          <cell r="GP313">
            <v>0</v>
          </cell>
          <cell r="GQ313">
            <v>0</v>
          </cell>
          <cell r="GR313">
            <v>0</v>
          </cell>
          <cell r="GS313">
            <v>0</v>
          </cell>
          <cell r="GT313">
            <v>0</v>
          </cell>
          <cell r="GU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I314">
            <v>0</v>
          </cell>
          <cell r="FJ314">
            <v>0</v>
          </cell>
          <cell r="FK314">
            <v>0</v>
          </cell>
          <cell r="FL314">
            <v>0</v>
          </cell>
          <cell r="FM314">
            <v>0</v>
          </cell>
          <cell r="FN314">
            <v>0</v>
          </cell>
          <cell r="FO314">
            <v>0</v>
          </cell>
          <cell r="FP314">
            <v>0</v>
          </cell>
          <cell r="FQ314">
            <v>0</v>
          </cell>
          <cell r="FR314">
            <v>0</v>
          </cell>
          <cell r="FS314">
            <v>0</v>
          </cell>
          <cell r="FT314">
            <v>0</v>
          </cell>
          <cell r="FU314">
            <v>0</v>
          </cell>
          <cell r="FV314">
            <v>0</v>
          </cell>
          <cell r="FW314">
            <v>0</v>
          </cell>
          <cell r="FX314">
            <v>0</v>
          </cell>
          <cell r="FY314">
            <v>0</v>
          </cell>
          <cell r="FZ314">
            <v>0</v>
          </cell>
          <cell r="GA314">
            <v>0</v>
          </cell>
          <cell r="GB314">
            <v>0</v>
          </cell>
          <cell r="GC314">
            <v>0</v>
          </cell>
          <cell r="GD314">
            <v>0</v>
          </cell>
          <cell r="GE314">
            <v>0</v>
          </cell>
          <cell r="GF314">
            <v>0</v>
          </cell>
          <cell r="GG314">
            <v>0</v>
          </cell>
          <cell r="GH314">
            <v>0</v>
          </cell>
          <cell r="GI314">
            <v>0</v>
          </cell>
          <cell r="GJ314">
            <v>0</v>
          </cell>
          <cell r="GK314">
            <v>0</v>
          </cell>
          <cell r="GL314">
            <v>0</v>
          </cell>
          <cell r="GM314">
            <v>0</v>
          </cell>
          <cell r="GN314">
            <v>0</v>
          </cell>
          <cell r="GO314">
            <v>0</v>
          </cell>
          <cell r="GP314">
            <v>0</v>
          </cell>
          <cell r="GQ314">
            <v>0</v>
          </cell>
          <cell r="GR314">
            <v>0</v>
          </cell>
          <cell r="GS314">
            <v>0</v>
          </cell>
          <cell r="GT314">
            <v>0</v>
          </cell>
          <cell r="GU314">
            <v>0</v>
          </cell>
        </row>
        <row r="315"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  <cell r="EA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  <cell r="EW315">
            <v>0</v>
          </cell>
          <cell r="EX315">
            <v>0</v>
          </cell>
          <cell r="EY315">
            <v>0</v>
          </cell>
          <cell r="EZ315">
            <v>0</v>
          </cell>
          <cell r="FA315">
            <v>0</v>
          </cell>
          <cell r="FB315">
            <v>0</v>
          </cell>
          <cell r="FC315">
            <v>0</v>
          </cell>
          <cell r="FD315">
            <v>0</v>
          </cell>
          <cell r="FE315">
            <v>0</v>
          </cell>
          <cell r="FF315">
            <v>0</v>
          </cell>
          <cell r="FG315">
            <v>0</v>
          </cell>
          <cell r="FH315">
            <v>0</v>
          </cell>
          <cell r="FI315">
            <v>0</v>
          </cell>
          <cell r="FJ315">
            <v>0</v>
          </cell>
          <cell r="FK315">
            <v>0</v>
          </cell>
          <cell r="FL315">
            <v>0</v>
          </cell>
          <cell r="FM315">
            <v>0</v>
          </cell>
          <cell r="FN315">
            <v>0</v>
          </cell>
          <cell r="FO315">
            <v>0</v>
          </cell>
          <cell r="FP315">
            <v>0</v>
          </cell>
          <cell r="FQ315">
            <v>0</v>
          </cell>
          <cell r="FR315">
            <v>0</v>
          </cell>
          <cell r="FS315">
            <v>0</v>
          </cell>
          <cell r="FT315">
            <v>0</v>
          </cell>
          <cell r="FU315">
            <v>0</v>
          </cell>
          <cell r="FV315">
            <v>0</v>
          </cell>
          <cell r="FW315">
            <v>0</v>
          </cell>
          <cell r="FX315">
            <v>0</v>
          </cell>
          <cell r="FY315">
            <v>0</v>
          </cell>
          <cell r="FZ315">
            <v>0</v>
          </cell>
          <cell r="GA315">
            <v>0</v>
          </cell>
          <cell r="GB315">
            <v>0</v>
          </cell>
          <cell r="GC315">
            <v>0</v>
          </cell>
          <cell r="GD315">
            <v>0</v>
          </cell>
          <cell r="GE315">
            <v>0</v>
          </cell>
          <cell r="GF315">
            <v>0</v>
          </cell>
          <cell r="GG315">
            <v>0</v>
          </cell>
          <cell r="GH315">
            <v>0</v>
          </cell>
          <cell r="GI315">
            <v>0</v>
          </cell>
          <cell r="GJ315">
            <v>0</v>
          </cell>
          <cell r="GK315">
            <v>0</v>
          </cell>
          <cell r="GL315">
            <v>0</v>
          </cell>
          <cell r="GM315">
            <v>0</v>
          </cell>
          <cell r="GN315">
            <v>0</v>
          </cell>
          <cell r="GO315">
            <v>0</v>
          </cell>
          <cell r="GP315">
            <v>0</v>
          </cell>
          <cell r="GQ315">
            <v>0</v>
          </cell>
          <cell r="GR315">
            <v>0</v>
          </cell>
          <cell r="GS315">
            <v>0</v>
          </cell>
          <cell r="GT315">
            <v>0</v>
          </cell>
          <cell r="GU315">
            <v>0</v>
          </cell>
        </row>
        <row r="316"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  <cell r="EA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  <cell r="EW316">
            <v>0</v>
          </cell>
          <cell r="EX316">
            <v>0</v>
          </cell>
          <cell r="EY316">
            <v>0</v>
          </cell>
          <cell r="EZ316">
            <v>0</v>
          </cell>
          <cell r="FA316">
            <v>0</v>
          </cell>
          <cell r="FB316">
            <v>0</v>
          </cell>
          <cell r="FC316">
            <v>0</v>
          </cell>
          <cell r="FD316">
            <v>0</v>
          </cell>
          <cell r="FE316">
            <v>0</v>
          </cell>
          <cell r="FF316">
            <v>0</v>
          </cell>
          <cell r="FG316">
            <v>0</v>
          </cell>
          <cell r="FH316">
            <v>0</v>
          </cell>
          <cell r="FI316">
            <v>0</v>
          </cell>
          <cell r="FJ316">
            <v>0</v>
          </cell>
          <cell r="FK316">
            <v>0</v>
          </cell>
          <cell r="FL316">
            <v>0</v>
          </cell>
          <cell r="FM316">
            <v>0</v>
          </cell>
          <cell r="FN316">
            <v>0</v>
          </cell>
          <cell r="FO316">
            <v>0</v>
          </cell>
          <cell r="FP316">
            <v>0</v>
          </cell>
          <cell r="FQ316">
            <v>0</v>
          </cell>
          <cell r="FR316">
            <v>0</v>
          </cell>
          <cell r="FS316">
            <v>0</v>
          </cell>
          <cell r="FT316">
            <v>0</v>
          </cell>
          <cell r="FU316">
            <v>0</v>
          </cell>
          <cell r="FV316">
            <v>0</v>
          </cell>
          <cell r="FW316">
            <v>0</v>
          </cell>
          <cell r="FX316">
            <v>0</v>
          </cell>
          <cell r="FY316">
            <v>0</v>
          </cell>
          <cell r="FZ316">
            <v>0</v>
          </cell>
          <cell r="GA316">
            <v>0</v>
          </cell>
          <cell r="GB316">
            <v>0</v>
          </cell>
          <cell r="GC316">
            <v>0</v>
          </cell>
          <cell r="GD316">
            <v>0</v>
          </cell>
          <cell r="GE316">
            <v>0</v>
          </cell>
          <cell r="GF316">
            <v>0</v>
          </cell>
          <cell r="GG316">
            <v>0</v>
          </cell>
          <cell r="GH316">
            <v>0</v>
          </cell>
          <cell r="GI316">
            <v>0</v>
          </cell>
          <cell r="GJ316">
            <v>0</v>
          </cell>
          <cell r="GK316">
            <v>0</v>
          </cell>
          <cell r="GL316">
            <v>0</v>
          </cell>
          <cell r="GM316">
            <v>0</v>
          </cell>
          <cell r="GN316">
            <v>0</v>
          </cell>
          <cell r="GO316">
            <v>0</v>
          </cell>
          <cell r="GP316">
            <v>0</v>
          </cell>
          <cell r="GQ316">
            <v>0</v>
          </cell>
          <cell r="GR316">
            <v>0</v>
          </cell>
          <cell r="GS316">
            <v>0</v>
          </cell>
          <cell r="GT316">
            <v>0</v>
          </cell>
          <cell r="GU316">
            <v>0</v>
          </cell>
        </row>
        <row r="317"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  <cell r="EA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  <cell r="FF317">
            <v>0</v>
          </cell>
          <cell r="FG317">
            <v>0</v>
          </cell>
          <cell r="FH317">
            <v>0</v>
          </cell>
          <cell r="FI317">
            <v>0</v>
          </cell>
          <cell r="FJ317">
            <v>0</v>
          </cell>
          <cell r="FK317">
            <v>0</v>
          </cell>
          <cell r="FL317">
            <v>0</v>
          </cell>
          <cell r="FM317">
            <v>0</v>
          </cell>
          <cell r="FN317">
            <v>0</v>
          </cell>
          <cell r="FO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0</v>
          </cell>
          <cell r="FU317">
            <v>0</v>
          </cell>
          <cell r="FV317">
            <v>0</v>
          </cell>
          <cell r="FW317">
            <v>0</v>
          </cell>
          <cell r="FX317">
            <v>0</v>
          </cell>
          <cell r="FY317">
            <v>0</v>
          </cell>
          <cell r="FZ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  <cell r="GE317">
            <v>0</v>
          </cell>
          <cell r="GF317">
            <v>0</v>
          </cell>
          <cell r="GG317">
            <v>0</v>
          </cell>
          <cell r="GH317">
            <v>0</v>
          </cell>
          <cell r="GI317">
            <v>0</v>
          </cell>
          <cell r="GJ317">
            <v>0</v>
          </cell>
          <cell r="GK317">
            <v>0</v>
          </cell>
          <cell r="GL317">
            <v>0</v>
          </cell>
          <cell r="GM317">
            <v>0</v>
          </cell>
          <cell r="GN317">
            <v>0</v>
          </cell>
          <cell r="GO317">
            <v>0</v>
          </cell>
          <cell r="GP317">
            <v>0</v>
          </cell>
          <cell r="GQ317">
            <v>0</v>
          </cell>
          <cell r="GR317">
            <v>0</v>
          </cell>
          <cell r="GS317">
            <v>0</v>
          </cell>
          <cell r="GT317">
            <v>0</v>
          </cell>
          <cell r="GU317">
            <v>0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  <cell r="FF318">
            <v>0</v>
          </cell>
          <cell r="FG318">
            <v>0</v>
          </cell>
          <cell r="FH318">
            <v>0</v>
          </cell>
          <cell r="FI318">
            <v>0</v>
          </cell>
          <cell r="FJ318">
            <v>0</v>
          </cell>
          <cell r="FK318">
            <v>0</v>
          </cell>
          <cell r="FL318">
            <v>0</v>
          </cell>
          <cell r="FM318">
            <v>0</v>
          </cell>
          <cell r="FN318">
            <v>0</v>
          </cell>
          <cell r="FO318">
            <v>0</v>
          </cell>
          <cell r="FP318">
            <v>0</v>
          </cell>
          <cell r="FQ318">
            <v>0</v>
          </cell>
          <cell r="FR318">
            <v>0</v>
          </cell>
          <cell r="FS318">
            <v>0</v>
          </cell>
          <cell r="FT318">
            <v>0</v>
          </cell>
          <cell r="FU318">
            <v>0</v>
          </cell>
          <cell r="FV318">
            <v>0</v>
          </cell>
          <cell r="FW318">
            <v>0</v>
          </cell>
          <cell r="FX318">
            <v>0</v>
          </cell>
          <cell r="FY318">
            <v>0</v>
          </cell>
          <cell r="FZ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  <cell r="GE318">
            <v>0</v>
          </cell>
          <cell r="GF318">
            <v>0</v>
          </cell>
          <cell r="GG318">
            <v>0</v>
          </cell>
          <cell r="GH318">
            <v>0</v>
          </cell>
          <cell r="GI318">
            <v>0</v>
          </cell>
          <cell r="GJ318">
            <v>0</v>
          </cell>
          <cell r="GK318">
            <v>0</v>
          </cell>
          <cell r="GL318">
            <v>0</v>
          </cell>
          <cell r="GM318">
            <v>0</v>
          </cell>
          <cell r="GN318">
            <v>0</v>
          </cell>
          <cell r="GO318">
            <v>0</v>
          </cell>
          <cell r="GP318">
            <v>0</v>
          </cell>
          <cell r="GQ318">
            <v>0</v>
          </cell>
          <cell r="GR318">
            <v>0</v>
          </cell>
          <cell r="GS318">
            <v>0</v>
          </cell>
          <cell r="GT318">
            <v>0</v>
          </cell>
          <cell r="GU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  <cell r="FF319">
            <v>0</v>
          </cell>
          <cell r="FG319">
            <v>0</v>
          </cell>
          <cell r="FH319">
            <v>0</v>
          </cell>
          <cell r="FI319">
            <v>0</v>
          </cell>
          <cell r="FJ319">
            <v>0</v>
          </cell>
          <cell r="FK319">
            <v>0</v>
          </cell>
          <cell r="FL319">
            <v>0</v>
          </cell>
          <cell r="FM319">
            <v>0</v>
          </cell>
          <cell r="FN319">
            <v>0</v>
          </cell>
          <cell r="FO319">
            <v>0</v>
          </cell>
          <cell r="FP319">
            <v>0</v>
          </cell>
          <cell r="FQ319">
            <v>0</v>
          </cell>
          <cell r="FR319">
            <v>0</v>
          </cell>
          <cell r="FS319">
            <v>0</v>
          </cell>
          <cell r="FT319">
            <v>0</v>
          </cell>
          <cell r="FU319">
            <v>0</v>
          </cell>
          <cell r="FV319">
            <v>0</v>
          </cell>
          <cell r="FW319">
            <v>0</v>
          </cell>
          <cell r="FX319">
            <v>0</v>
          </cell>
          <cell r="FY319">
            <v>0</v>
          </cell>
          <cell r="FZ319">
            <v>0</v>
          </cell>
          <cell r="GA319">
            <v>0</v>
          </cell>
          <cell r="GB319">
            <v>0</v>
          </cell>
          <cell r="GC319">
            <v>0</v>
          </cell>
          <cell r="GD319">
            <v>0</v>
          </cell>
          <cell r="GE319">
            <v>0</v>
          </cell>
          <cell r="GF319">
            <v>0</v>
          </cell>
          <cell r="GG319">
            <v>0</v>
          </cell>
          <cell r="GH319">
            <v>0</v>
          </cell>
          <cell r="GI319">
            <v>0</v>
          </cell>
          <cell r="GJ319">
            <v>0</v>
          </cell>
          <cell r="GK319">
            <v>0</v>
          </cell>
          <cell r="GL319">
            <v>0</v>
          </cell>
          <cell r="GM319">
            <v>0</v>
          </cell>
          <cell r="GN319">
            <v>0</v>
          </cell>
          <cell r="GO319">
            <v>0</v>
          </cell>
          <cell r="GP319">
            <v>0</v>
          </cell>
          <cell r="GQ319">
            <v>0</v>
          </cell>
          <cell r="GR319">
            <v>0</v>
          </cell>
          <cell r="GS319">
            <v>0</v>
          </cell>
          <cell r="GT319">
            <v>0</v>
          </cell>
          <cell r="GU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0</v>
          </cell>
          <cell r="FH320">
            <v>0</v>
          </cell>
          <cell r="FI320">
            <v>0</v>
          </cell>
          <cell r="FJ320">
            <v>0</v>
          </cell>
          <cell r="FK320">
            <v>0</v>
          </cell>
          <cell r="FL320">
            <v>0</v>
          </cell>
          <cell r="FM320">
            <v>0</v>
          </cell>
          <cell r="FN320">
            <v>0</v>
          </cell>
          <cell r="FO320">
            <v>0</v>
          </cell>
          <cell r="FP320">
            <v>0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0</v>
          </cell>
          <cell r="FX320">
            <v>0</v>
          </cell>
          <cell r="FY320">
            <v>0</v>
          </cell>
          <cell r="FZ320">
            <v>0</v>
          </cell>
          <cell r="GA320">
            <v>0</v>
          </cell>
          <cell r="GB320">
            <v>0</v>
          </cell>
          <cell r="GC320">
            <v>0</v>
          </cell>
          <cell r="GD320">
            <v>0</v>
          </cell>
          <cell r="GE320">
            <v>0</v>
          </cell>
          <cell r="GF320">
            <v>0</v>
          </cell>
          <cell r="GG320">
            <v>0</v>
          </cell>
          <cell r="GH320">
            <v>0</v>
          </cell>
          <cell r="GI320">
            <v>0</v>
          </cell>
          <cell r="GJ320">
            <v>0</v>
          </cell>
          <cell r="GK320">
            <v>0</v>
          </cell>
          <cell r="GL320">
            <v>0</v>
          </cell>
          <cell r="GM320">
            <v>0</v>
          </cell>
          <cell r="GN320">
            <v>0</v>
          </cell>
          <cell r="GO320">
            <v>0</v>
          </cell>
          <cell r="GP320">
            <v>0</v>
          </cell>
          <cell r="GQ320">
            <v>0</v>
          </cell>
          <cell r="GR320">
            <v>0</v>
          </cell>
          <cell r="GS320">
            <v>0</v>
          </cell>
          <cell r="GT320">
            <v>0</v>
          </cell>
          <cell r="GU320">
            <v>0</v>
          </cell>
        </row>
        <row r="321"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  <cell r="EA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  <cell r="FF321">
            <v>0</v>
          </cell>
          <cell r="FG321">
            <v>0</v>
          </cell>
          <cell r="FH321">
            <v>0</v>
          </cell>
          <cell r="FI321">
            <v>0</v>
          </cell>
          <cell r="FJ321">
            <v>0</v>
          </cell>
          <cell r="FK321">
            <v>0</v>
          </cell>
          <cell r="FL321">
            <v>0</v>
          </cell>
          <cell r="FM321">
            <v>0</v>
          </cell>
          <cell r="FN321">
            <v>0</v>
          </cell>
          <cell r="FO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0</v>
          </cell>
          <cell r="FU321">
            <v>0</v>
          </cell>
          <cell r="FV321">
            <v>0</v>
          </cell>
          <cell r="FW321">
            <v>0</v>
          </cell>
          <cell r="FX321">
            <v>0</v>
          </cell>
          <cell r="FY321">
            <v>0</v>
          </cell>
          <cell r="FZ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  <cell r="GE321">
            <v>0</v>
          </cell>
          <cell r="GF321">
            <v>0</v>
          </cell>
          <cell r="GG321">
            <v>0</v>
          </cell>
          <cell r="GH321">
            <v>0</v>
          </cell>
          <cell r="GI321">
            <v>0</v>
          </cell>
          <cell r="GJ321">
            <v>0</v>
          </cell>
          <cell r="GK321">
            <v>0</v>
          </cell>
          <cell r="GL321">
            <v>0</v>
          </cell>
          <cell r="GM321">
            <v>0</v>
          </cell>
          <cell r="GN321">
            <v>0</v>
          </cell>
          <cell r="GO321">
            <v>0</v>
          </cell>
          <cell r="GP321">
            <v>0</v>
          </cell>
          <cell r="GQ321">
            <v>0</v>
          </cell>
          <cell r="GR321">
            <v>0</v>
          </cell>
          <cell r="GS321">
            <v>0</v>
          </cell>
          <cell r="GT321">
            <v>0</v>
          </cell>
          <cell r="GU321">
            <v>0</v>
          </cell>
        </row>
        <row r="322"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  <cell r="EA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  <cell r="FC322">
            <v>0</v>
          </cell>
          <cell r="FD322">
            <v>0</v>
          </cell>
          <cell r="FE322">
            <v>0</v>
          </cell>
          <cell r="FF322">
            <v>0</v>
          </cell>
          <cell r="FG322">
            <v>0</v>
          </cell>
          <cell r="FH322">
            <v>0</v>
          </cell>
          <cell r="FI322">
            <v>0</v>
          </cell>
          <cell r="FJ322">
            <v>0</v>
          </cell>
          <cell r="FK322">
            <v>0</v>
          </cell>
          <cell r="FL322">
            <v>0</v>
          </cell>
          <cell r="FM322">
            <v>0</v>
          </cell>
          <cell r="FN322">
            <v>0</v>
          </cell>
          <cell r="FO322">
            <v>0</v>
          </cell>
          <cell r="FP322">
            <v>0</v>
          </cell>
          <cell r="FQ322">
            <v>0</v>
          </cell>
          <cell r="FR322">
            <v>0</v>
          </cell>
          <cell r="FS322">
            <v>0</v>
          </cell>
          <cell r="FT322">
            <v>0</v>
          </cell>
          <cell r="FU322">
            <v>0</v>
          </cell>
          <cell r="FV322">
            <v>0</v>
          </cell>
          <cell r="FW322">
            <v>0</v>
          </cell>
          <cell r="FX322">
            <v>0</v>
          </cell>
          <cell r="FY322">
            <v>0</v>
          </cell>
          <cell r="FZ322">
            <v>0</v>
          </cell>
          <cell r="GA322">
            <v>0</v>
          </cell>
          <cell r="GB322">
            <v>0</v>
          </cell>
          <cell r="GC322">
            <v>0</v>
          </cell>
          <cell r="GD322">
            <v>0</v>
          </cell>
          <cell r="GE322">
            <v>0</v>
          </cell>
          <cell r="GF322">
            <v>0</v>
          </cell>
          <cell r="GG322">
            <v>0</v>
          </cell>
          <cell r="GH322">
            <v>0</v>
          </cell>
          <cell r="GI322">
            <v>0</v>
          </cell>
          <cell r="GJ322">
            <v>0</v>
          </cell>
          <cell r="GK322">
            <v>0</v>
          </cell>
          <cell r="GL322">
            <v>0</v>
          </cell>
          <cell r="GM322">
            <v>0</v>
          </cell>
          <cell r="GN322">
            <v>0</v>
          </cell>
          <cell r="GO322">
            <v>0</v>
          </cell>
          <cell r="GP322">
            <v>0</v>
          </cell>
          <cell r="GQ322">
            <v>0</v>
          </cell>
          <cell r="GR322">
            <v>0</v>
          </cell>
          <cell r="GS322">
            <v>0</v>
          </cell>
          <cell r="GT322">
            <v>0</v>
          </cell>
          <cell r="GU322">
            <v>0</v>
          </cell>
        </row>
        <row r="323"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</v>
          </cell>
          <cell r="FC323">
            <v>0</v>
          </cell>
          <cell r="FD323">
            <v>0</v>
          </cell>
          <cell r="FE323">
            <v>0</v>
          </cell>
          <cell r="FF323">
            <v>0</v>
          </cell>
          <cell r="FG323">
            <v>0</v>
          </cell>
          <cell r="FH323">
            <v>0</v>
          </cell>
          <cell r="FI323">
            <v>0</v>
          </cell>
          <cell r="FJ323">
            <v>0</v>
          </cell>
          <cell r="FK323">
            <v>0</v>
          </cell>
          <cell r="FL323">
            <v>0</v>
          </cell>
          <cell r="FM323">
            <v>0</v>
          </cell>
          <cell r="FN323">
            <v>0</v>
          </cell>
          <cell r="FO323">
            <v>0</v>
          </cell>
          <cell r="FP323">
            <v>0</v>
          </cell>
          <cell r="FQ323">
            <v>0</v>
          </cell>
          <cell r="FR323">
            <v>0</v>
          </cell>
          <cell r="FS323">
            <v>0</v>
          </cell>
          <cell r="FT323">
            <v>0</v>
          </cell>
          <cell r="FU323">
            <v>0</v>
          </cell>
          <cell r="FV323">
            <v>0</v>
          </cell>
          <cell r="FW323">
            <v>0</v>
          </cell>
          <cell r="FX323">
            <v>0</v>
          </cell>
          <cell r="FY323">
            <v>0</v>
          </cell>
          <cell r="FZ323">
            <v>0</v>
          </cell>
          <cell r="GA323">
            <v>0</v>
          </cell>
          <cell r="GB323">
            <v>0</v>
          </cell>
          <cell r="GC323">
            <v>0</v>
          </cell>
          <cell r="GD323">
            <v>0</v>
          </cell>
          <cell r="GE323">
            <v>0</v>
          </cell>
          <cell r="GF323">
            <v>0</v>
          </cell>
          <cell r="GG323">
            <v>0</v>
          </cell>
          <cell r="GH323">
            <v>0</v>
          </cell>
          <cell r="GI323">
            <v>0</v>
          </cell>
          <cell r="GJ323">
            <v>0</v>
          </cell>
          <cell r="GK323">
            <v>0</v>
          </cell>
          <cell r="GL323">
            <v>0</v>
          </cell>
          <cell r="GM323">
            <v>0</v>
          </cell>
          <cell r="GN323">
            <v>0</v>
          </cell>
          <cell r="GO323">
            <v>0</v>
          </cell>
          <cell r="GP323">
            <v>0</v>
          </cell>
          <cell r="GQ323">
            <v>0</v>
          </cell>
          <cell r="GR323">
            <v>0</v>
          </cell>
          <cell r="GS323">
            <v>0</v>
          </cell>
          <cell r="GT323">
            <v>0</v>
          </cell>
          <cell r="GU323">
            <v>0</v>
          </cell>
        </row>
        <row r="324"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  <cell r="EA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I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O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0</v>
          </cell>
          <cell r="FU324">
            <v>0</v>
          </cell>
          <cell r="FV324">
            <v>0</v>
          </cell>
          <cell r="FW324">
            <v>0</v>
          </cell>
          <cell r="FX324">
            <v>0</v>
          </cell>
          <cell r="FY324">
            <v>0</v>
          </cell>
          <cell r="FZ324">
            <v>0</v>
          </cell>
          <cell r="GA324">
            <v>0</v>
          </cell>
          <cell r="GB324">
            <v>0</v>
          </cell>
          <cell r="GC324">
            <v>0</v>
          </cell>
          <cell r="GD324">
            <v>0</v>
          </cell>
          <cell r="GE324">
            <v>0</v>
          </cell>
          <cell r="GF324">
            <v>0</v>
          </cell>
          <cell r="GG324">
            <v>0</v>
          </cell>
          <cell r="GH324">
            <v>0</v>
          </cell>
          <cell r="GI324">
            <v>0</v>
          </cell>
          <cell r="GJ324">
            <v>0</v>
          </cell>
          <cell r="GK324">
            <v>0</v>
          </cell>
          <cell r="GL324">
            <v>0</v>
          </cell>
          <cell r="GM324">
            <v>0</v>
          </cell>
          <cell r="GN324">
            <v>0</v>
          </cell>
          <cell r="GO324">
            <v>0</v>
          </cell>
          <cell r="GP324">
            <v>0</v>
          </cell>
          <cell r="GQ324">
            <v>0</v>
          </cell>
          <cell r="GR324">
            <v>0</v>
          </cell>
          <cell r="GS324">
            <v>0</v>
          </cell>
          <cell r="GT324">
            <v>0</v>
          </cell>
          <cell r="GU324">
            <v>0</v>
          </cell>
        </row>
        <row r="325"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0</v>
          </cell>
          <cell r="EA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  <cell r="FF325">
            <v>0</v>
          </cell>
          <cell r="FG325">
            <v>0</v>
          </cell>
          <cell r="FH325">
            <v>0</v>
          </cell>
          <cell r="FI325">
            <v>0</v>
          </cell>
          <cell r="FJ325">
            <v>0</v>
          </cell>
          <cell r="FK325">
            <v>0</v>
          </cell>
          <cell r="FL325">
            <v>0</v>
          </cell>
          <cell r="FM325">
            <v>0</v>
          </cell>
          <cell r="FN325">
            <v>0</v>
          </cell>
          <cell r="FO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0</v>
          </cell>
          <cell r="FT325">
            <v>0</v>
          </cell>
          <cell r="FU325">
            <v>0</v>
          </cell>
          <cell r="FV325">
            <v>0</v>
          </cell>
          <cell r="FW325">
            <v>0</v>
          </cell>
          <cell r="FX325">
            <v>0</v>
          </cell>
          <cell r="FY325">
            <v>0</v>
          </cell>
          <cell r="FZ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  <cell r="GE325">
            <v>0</v>
          </cell>
          <cell r="GF325">
            <v>0</v>
          </cell>
          <cell r="GG325">
            <v>0</v>
          </cell>
          <cell r="GH325">
            <v>0</v>
          </cell>
          <cell r="GI325">
            <v>0</v>
          </cell>
          <cell r="GJ325">
            <v>0</v>
          </cell>
          <cell r="GK325">
            <v>0</v>
          </cell>
          <cell r="GL325">
            <v>0</v>
          </cell>
          <cell r="GM325">
            <v>0</v>
          </cell>
          <cell r="GN325">
            <v>0</v>
          </cell>
          <cell r="GO325">
            <v>0</v>
          </cell>
          <cell r="GP325">
            <v>0</v>
          </cell>
          <cell r="GQ325">
            <v>0</v>
          </cell>
          <cell r="GR325">
            <v>0</v>
          </cell>
          <cell r="GS325">
            <v>0</v>
          </cell>
          <cell r="GT325">
            <v>0</v>
          </cell>
          <cell r="GU325">
            <v>0</v>
          </cell>
        </row>
        <row r="326"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I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O326">
            <v>0</v>
          </cell>
          <cell r="FP326">
            <v>0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0</v>
          </cell>
          <cell r="FX326">
            <v>0</v>
          </cell>
          <cell r="FY326">
            <v>0</v>
          </cell>
          <cell r="FZ326">
            <v>0</v>
          </cell>
          <cell r="GA326">
            <v>0</v>
          </cell>
          <cell r="GB326">
            <v>0</v>
          </cell>
          <cell r="GC326">
            <v>0</v>
          </cell>
          <cell r="GD326">
            <v>0</v>
          </cell>
          <cell r="GE326">
            <v>0</v>
          </cell>
          <cell r="GF326">
            <v>0</v>
          </cell>
          <cell r="GG326">
            <v>0</v>
          </cell>
          <cell r="GH326">
            <v>0</v>
          </cell>
          <cell r="GI326">
            <v>0</v>
          </cell>
          <cell r="GJ326">
            <v>0</v>
          </cell>
          <cell r="GK326">
            <v>0</v>
          </cell>
          <cell r="GL326">
            <v>0</v>
          </cell>
          <cell r="GM326">
            <v>0</v>
          </cell>
          <cell r="GN326">
            <v>0</v>
          </cell>
          <cell r="GO326">
            <v>0</v>
          </cell>
          <cell r="GP326">
            <v>0</v>
          </cell>
          <cell r="GQ326">
            <v>0</v>
          </cell>
          <cell r="GR326">
            <v>0</v>
          </cell>
          <cell r="GS326">
            <v>0</v>
          </cell>
          <cell r="GT326">
            <v>0</v>
          </cell>
          <cell r="GU326">
            <v>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  <cell r="FG327">
            <v>0</v>
          </cell>
          <cell r="FH327">
            <v>0</v>
          </cell>
          <cell r="FI327">
            <v>0</v>
          </cell>
          <cell r="FJ327">
            <v>0</v>
          </cell>
          <cell r="FK327">
            <v>0</v>
          </cell>
          <cell r="FL327">
            <v>0</v>
          </cell>
          <cell r="FM327">
            <v>0</v>
          </cell>
          <cell r="FN327">
            <v>0</v>
          </cell>
          <cell r="FO327">
            <v>0</v>
          </cell>
          <cell r="FP327">
            <v>0</v>
          </cell>
          <cell r="FQ327">
            <v>0</v>
          </cell>
          <cell r="FR327">
            <v>0</v>
          </cell>
          <cell r="FS327">
            <v>0</v>
          </cell>
          <cell r="FT327">
            <v>0</v>
          </cell>
          <cell r="FU327">
            <v>0</v>
          </cell>
          <cell r="FV327">
            <v>0</v>
          </cell>
          <cell r="FW327">
            <v>0</v>
          </cell>
          <cell r="FX327">
            <v>0</v>
          </cell>
          <cell r="FY327">
            <v>0</v>
          </cell>
          <cell r="FZ327">
            <v>0</v>
          </cell>
          <cell r="GA327">
            <v>0</v>
          </cell>
          <cell r="GB327">
            <v>0</v>
          </cell>
          <cell r="GC327">
            <v>0</v>
          </cell>
          <cell r="GD327">
            <v>0</v>
          </cell>
          <cell r="GE327">
            <v>0</v>
          </cell>
          <cell r="GF327">
            <v>0</v>
          </cell>
          <cell r="GG327">
            <v>0</v>
          </cell>
          <cell r="GH327">
            <v>0</v>
          </cell>
          <cell r="GI327">
            <v>0</v>
          </cell>
          <cell r="GJ327">
            <v>0</v>
          </cell>
          <cell r="GK327">
            <v>0</v>
          </cell>
          <cell r="GL327">
            <v>0</v>
          </cell>
          <cell r="GM327">
            <v>0</v>
          </cell>
          <cell r="GN327">
            <v>0</v>
          </cell>
          <cell r="GO327">
            <v>0</v>
          </cell>
          <cell r="GP327">
            <v>0</v>
          </cell>
          <cell r="GQ327">
            <v>0</v>
          </cell>
          <cell r="GR327">
            <v>0</v>
          </cell>
          <cell r="GS327">
            <v>0</v>
          </cell>
          <cell r="GT327">
            <v>0</v>
          </cell>
          <cell r="GU327">
            <v>0</v>
          </cell>
        </row>
        <row r="328"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DZ328">
            <v>0</v>
          </cell>
          <cell r="EA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  <cell r="EW328">
            <v>0</v>
          </cell>
          <cell r="EX328">
            <v>0</v>
          </cell>
          <cell r="EY328">
            <v>0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  <cell r="FG328">
            <v>0</v>
          </cell>
          <cell r="FH328">
            <v>0</v>
          </cell>
          <cell r="FI328">
            <v>0</v>
          </cell>
          <cell r="FJ328">
            <v>0</v>
          </cell>
          <cell r="FK328">
            <v>0</v>
          </cell>
          <cell r="FL328">
            <v>0</v>
          </cell>
          <cell r="FM328">
            <v>0</v>
          </cell>
          <cell r="FN328">
            <v>0</v>
          </cell>
          <cell r="FO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</v>
          </cell>
          <cell r="FT328">
            <v>0</v>
          </cell>
          <cell r="FU328">
            <v>0</v>
          </cell>
          <cell r="FV328">
            <v>0</v>
          </cell>
          <cell r="FW328">
            <v>0</v>
          </cell>
          <cell r="FX328">
            <v>0</v>
          </cell>
          <cell r="FY328">
            <v>0</v>
          </cell>
          <cell r="FZ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  <cell r="GE328">
            <v>0</v>
          </cell>
          <cell r="GF328">
            <v>0</v>
          </cell>
          <cell r="GG328">
            <v>0</v>
          </cell>
          <cell r="GH328">
            <v>0</v>
          </cell>
          <cell r="GI328">
            <v>0</v>
          </cell>
          <cell r="GJ328">
            <v>0</v>
          </cell>
          <cell r="GK328">
            <v>0</v>
          </cell>
          <cell r="GL328">
            <v>0</v>
          </cell>
          <cell r="GM328">
            <v>0</v>
          </cell>
          <cell r="GN328">
            <v>0</v>
          </cell>
          <cell r="GO328">
            <v>0</v>
          </cell>
          <cell r="GP328">
            <v>0</v>
          </cell>
          <cell r="GQ328">
            <v>0</v>
          </cell>
          <cell r="GR328">
            <v>0</v>
          </cell>
          <cell r="GS328">
            <v>0</v>
          </cell>
          <cell r="GT328">
            <v>0</v>
          </cell>
          <cell r="GU328">
            <v>0</v>
          </cell>
        </row>
        <row r="329"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  <cell r="EA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0</v>
          </cell>
          <cell r="FF329">
            <v>0</v>
          </cell>
          <cell r="FG329">
            <v>0</v>
          </cell>
          <cell r="FH329">
            <v>0</v>
          </cell>
          <cell r="FI329">
            <v>0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O329">
            <v>0</v>
          </cell>
          <cell r="FP329">
            <v>0</v>
          </cell>
          <cell r="FQ329">
            <v>0</v>
          </cell>
          <cell r="FR329">
            <v>0</v>
          </cell>
          <cell r="FS329">
            <v>0</v>
          </cell>
          <cell r="FT329">
            <v>0</v>
          </cell>
          <cell r="FU329">
            <v>0</v>
          </cell>
          <cell r="FV329">
            <v>0</v>
          </cell>
          <cell r="FW329">
            <v>0</v>
          </cell>
          <cell r="FX329">
            <v>0</v>
          </cell>
          <cell r="FY329">
            <v>0</v>
          </cell>
          <cell r="FZ329">
            <v>0</v>
          </cell>
          <cell r="GA329">
            <v>0</v>
          </cell>
          <cell r="GB329">
            <v>0</v>
          </cell>
          <cell r="GC329">
            <v>0</v>
          </cell>
          <cell r="GD329">
            <v>0</v>
          </cell>
          <cell r="GE329">
            <v>0</v>
          </cell>
          <cell r="GF329">
            <v>0</v>
          </cell>
          <cell r="GG329">
            <v>0</v>
          </cell>
          <cell r="GH329">
            <v>0</v>
          </cell>
          <cell r="GI329">
            <v>0</v>
          </cell>
          <cell r="GJ329">
            <v>0</v>
          </cell>
          <cell r="GK329">
            <v>0</v>
          </cell>
          <cell r="GL329">
            <v>0</v>
          </cell>
          <cell r="GM329">
            <v>0</v>
          </cell>
          <cell r="GN329">
            <v>0</v>
          </cell>
          <cell r="GO329">
            <v>0</v>
          </cell>
          <cell r="GP329">
            <v>0</v>
          </cell>
          <cell r="GQ329">
            <v>0</v>
          </cell>
          <cell r="GR329">
            <v>0</v>
          </cell>
          <cell r="GS329">
            <v>0</v>
          </cell>
          <cell r="GT329">
            <v>0</v>
          </cell>
          <cell r="GU329">
            <v>0</v>
          </cell>
        </row>
        <row r="330"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  <cell r="EA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  <cell r="FG330">
            <v>0</v>
          </cell>
          <cell r="FH330">
            <v>0</v>
          </cell>
          <cell r="FI330">
            <v>0</v>
          </cell>
          <cell r="FJ330">
            <v>0</v>
          </cell>
          <cell r="FK330">
            <v>0</v>
          </cell>
          <cell r="FL330">
            <v>0</v>
          </cell>
          <cell r="FM330">
            <v>0</v>
          </cell>
          <cell r="FN330">
            <v>0</v>
          </cell>
          <cell r="FO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0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FZ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  <cell r="GE330">
            <v>0</v>
          </cell>
          <cell r="GF330">
            <v>0</v>
          </cell>
          <cell r="GG330">
            <v>0</v>
          </cell>
          <cell r="GH330">
            <v>0</v>
          </cell>
          <cell r="GI330">
            <v>0</v>
          </cell>
          <cell r="GJ330">
            <v>0</v>
          </cell>
          <cell r="GK330">
            <v>0</v>
          </cell>
          <cell r="GL330">
            <v>0</v>
          </cell>
          <cell r="GM330">
            <v>0</v>
          </cell>
          <cell r="GN330">
            <v>0</v>
          </cell>
          <cell r="GO330">
            <v>0</v>
          </cell>
          <cell r="GP330">
            <v>0</v>
          </cell>
          <cell r="GQ330">
            <v>0</v>
          </cell>
          <cell r="GR330">
            <v>0</v>
          </cell>
          <cell r="GS330">
            <v>0</v>
          </cell>
          <cell r="GT330">
            <v>0</v>
          </cell>
          <cell r="GU330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  <cell r="EA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I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O331">
            <v>0</v>
          </cell>
          <cell r="FP331">
            <v>0</v>
          </cell>
          <cell r="FQ331">
            <v>0</v>
          </cell>
          <cell r="FR331">
            <v>0</v>
          </cell>
          <cell r="FS331">
            <v>0</v>
          </cell>
          <cell r="FT331">
            <v>0</v>
          </cell>
          <cell r="FU331">
            <v>0</v>
          </cell>
          <cell r="FV331">
            <v>0</v>
          </cell>
          <cell r="FW331">
            <v>0</v>
          </cell>
          <cell r="FX331">
            <v>0</v>
          </cell>
          <cell r="FY331">
            <v>0</v>
          </cell>
          <cell r="FZ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  <cell r="GE331">
            <v>0</v>
          </cell>
          <cell r="GF331">
            <v>0</v>
          </cell>
          <cell r="GG331">
            <v>0</v>
          </cell>
          <cell r="GH331">
            <v>0</v>
          </cell>
          <cell r="GI331">
            <v>0</v>
          </cell>
          <cell r="GJ331">
            <v>0</v>
          </cell>
          <cell r="GK331">
            <v>0</v>
          </cell>
          <cell r="GL331">
            <v>0</v>
          </cell>
          <cell r="GM331">
            <v>0</v>
          </cell>
          <cell r="GN331">
            <v>0</v>
          </cell>
          <cell r="GO331">
            <v>0</v>
          </cell>
          <cell r="GP331">
            <v>0</v>
          </cell>
          <cell r="GQ331">
            <v>0</v>
          </cell>
          <cell r="GR331">
            <v>0</v>
          </cell>
          <cell r="GS331">
            <v>0</v>
          </cell>
          <cell r="GT331">
            <v>0</v>
          </cell>
          <cell r="GU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0</v>
          </cell>
          <cell r="FH332">
            <v>0</v>
          </cell>
          <cell r="FI332">
            <v>0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O332">
            <v>0</v>
          </cell>
          <cell r="FP332">
            <v>0</v>
          </cell>
          <cell r="FQ332">
            <v>0</v>
          </cell>
          <cell r="FR332">
            <v>0</v>
          </cell>
          <cell r="FS332">
            <v>0</v>
          </cell>
          <cell r="FT332">
            <v>0</v>
          </cell>
          <cell r="FU332">
            <v>0</v>
          </cell>
          <cell r="FV332">
            <v>0</v>
          </cell>
          <cell r="FW332">
            <v>0</v>
          </cell>
          <cell r="FX332">
            <v>0</v>
          </cell>
          <cell r="FY332">
            <v>0</v>
          </cell>
          <cell r="FZ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  <cell r="GE332">
            <v>0</v>
          </cell>
          <cell r="GF332">
            <v>0</v>
          </cell>
          <cell r="GG332">
            <v>0</v>
          </cell>
          <cell r="GH332">
            <v>0</v>
          </cell>
          <cell r="GI332">
            <v>0</v>
          </cell>
          <cell r="GJ332">
            <v>0</v>
          </cell>
          <cell r="GK332">
            <v>0</v>
          </cell>
          <cell r="GL332">
            <v>0</v>
          </cell>
          <cell r="GM332">
            <v>0</v>
          </cell>
          <cell r="GN332">
            <v>0</v>
          </cell>
          <cell r="GO332">
            <v>0</v>
          </cell>
          <cell r="GP332">
            <v>0</v>
          </cell>
          <cell r="GQ332">
            <v>0</v>
          </cell>
          <cell r="GR332">
            <v>0</v>
          </cell>
          <cell r="GS332">
            <v>0</v>
          </cell>
          <cell r="GT332">
            <v>0</v>
          </cell>
          <cell r="GU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I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0</v>
          </cell>
          <cell r="FN333">
            <v>0</v>
          </cell>
          <cell r="FO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0</v>
          </cell>
          <cell r="FT333">
            <v>0</v>
          </cell>
          <cell r="FU333">
            <v>0</v>
          </cell>
          <cell r="FV333">
            <v>0</v>
          </cell>
          <cell r="FW333">
            <v>0</v>
          </cell>
          <cell r="FX333">
            <v>0</v>
          </cell>
          <cell r="FY333">
            <v>0</v>
          </cell>
          <cell r="FZ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  <cell r="GE333">
            <v>0</v>
          </cell>
          <cell r="GF333">
            <v>0</v>
          </cell>
          <cell r="GG333">
            <v>0</v>
          </cell>
          <cell r="GH333">
            <v>0</v>
          </cell>
          <cell r="GI333">
            <v>0</v>
          </cell>
          <cell r="GJ333">
            <v>0</v>
          </cell>
          <cell r="GK333">
            <v>0</v>
          </cell>
          <cell r="GL333">
            <v>0</v>
          </cell>
          <cell r="GM333">
            <v>0</v>
          </cell>
          <cell r="GN333">
            <v>0</v>
          </cell>
          <cell r="GO333">
            <v>0</v>
          </cell>
          <cell r="GP333">
            <v>0</v>
          </cell>
          <cell r="GQ333">
            <v>0</v>
          </cell>
          <cell r="GR333">
            <v>0</v>
          </cell>
          <cell r="GS333">
            <v>0</v>
          </cell>
          <cell r="GT333">
            <v>0</v>
          </cell>
          <cell r="GU333">
            <v>0</v>
          </cell>
        </row>
        <row r="334"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I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0</v>
          </cell>
          <cell r="FN334">
            <v>0</v>
          </cell>
          <cell r="FO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FV334">
            <v>0</v>
          </cell>
          <cell r="FW334">
            <v>0</v>
          </cell>
          <cell r="FX334">
            <v>0</v>
          </cell>
          <cell r="FY334">
            <v>0</v>
          </cell>
          <cell r="FZ334">
            <v>0</v>
          </cell>
          <cell r="GA334">
            <v>0</v>
          </cell>
          <cell r="GB334">
            <v>0</v>
          </cell>
          <cell r="GC334">
            <v>0</v>
          </cell>
          <cell r="GD334">
            <v>0</v>
          </cell>
          <cell r="GE334">
            <v>0</v>
          </cell>
          <cell r="GF334">
            <v>0</v>
          </cell>
          <cell r="GG334">
            <v>0</v>
          </cell>
          <cell r="GH334">
            <v>0</v>
          </cell>
          <cell r="GI334">
            <v>0</v>
          </cell>
          <cell r="GJ334">
            <v>0</v>
          </cell>
          <cell r="GK334">
            <v>0</v>
          </cell>
          <cell r="GL334">
            <v>0</v>
          </cell>
          <cell r="GM334">
            <v>0</v>
          </cell>
          <cell r="GN334">
            <v>0</v>
          </cell>
          <cell r="GO334">
            <v>0</v>
          </cell>
          <cell r="GP334">
            <v>0</v>
          </cell>
          <cell r="GQ334">
            <v>0</v>
          </cell>
          <cell r="GR334">
            <v>0</v>
          </cell>
          <cell r="GS334">
            <v>0</v>
          </cell>
          <cell r="GT334">
            <v>0</v>
          </cell>
          <cell r="GU334">
            <v>0</v>
          </cell>
        </row>
        <row r="335"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  <cell r="FG335">
            <v>0</v>
          </cell>
          <cell r="FH335">
            <v>0</v>
          </cell>
          <cell r="FI335">
            <v>0</v>
          </cell>
          <cell r="FJ335">
            <v>0</v>
          </cell>
          <cell r="FK335">
            <v>0</v>
          </cell>
          <cell r="FL335">
            <v>0</v>
          </cell>
          <cell r="FM335">
            <v>0</v>
          </cell>
          <cell r="FN335">
            <v>0</v>
          </cell>
          <cell r="FO335">
            <v>0</v>
          </cell>
          <cell r="FP335">
            <v>0</v>
          </cell>
          <cell r="FQ335">
            <v>0</v>
          </cell>
          <cell r="FR335">
            <v>0</v>
          </cell>
          <cell r="FS335">
            <v>0</v>
          </cell>
          <cell r="FT335">
            <v>0</v>
          </cell>
          <cell r="FU335">
            <v>0</v>
          </cell>
          <cell r="FV335">
            <v>0</v>
          </cell>
          <cell r="FW335">
            <v>0</v>
          </cell>
          <cell r="FX335">
            <v>0</v>
          </cell>
          <cell r="FY335">
            <v>0</v>
          </cell>
          <cell r="FZ335">
            <v>0</v>
          </cell>
          <cell r="GA335">
            <v>0</v>
          </cell>
          <cell r="GB335">
            <v>0</v>
          </cell>
          <cell r="GC335">
            <v>0</v>
          </cell>
          <cell r="GD335">
            <v>0</v>
          </cell>
          <cell r="GE335">
            <v>0</v>
          </cell>
          <cell r="GF335">
            <v>0</v>
          </cell>
          <cell r="GG335">
            <v>0</v>
          </cell>
          <cell r="GH335">
            <v>0</v>
          </cell>
          <cell r="GI335">
            <v>0</v>
          </cell>
          <cell r="GJ335">
            <v>0</v>
          </cell>
          <cell r="GK335">
            <v>0</v>
          </cell>
          <cell r="GL335">
            <v>0</v>
          </cell>
          <cell r="GM335">
            <v>0</v>
          </cell>
          <cell r="GN335">
            <v>0</v>
          </cell>
          <cell r="GO335">
            <v>0</v>
          </cell>
          <cell r="GP335">
            <v>0</v>
          </cell>
          <cell r="GQ335">
            <v>0</v>
          </cell>
          <cell r="GR335">
            <v>0</v>
          </cell>
          <cell r="GS335">
            <v>0</v>
          </cell>
          <cell r="GT335">
            <v>0</v>
          </cell>
          <cell r="GU335">
            <v>0</v>
          </cell>
        </row>
        <row r="336"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  <cell r="EA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I336">
            <v>0</v>
          </cell>
          <cell r="FJ336">
            <v>0</v>
          </cell>
          <cell r="FK336">
            <v>0</v>
          </cell>
          <cell r="FL336">
            <v>0</v>
          </cell>
          <cell r="FM336">
            <v>0</v>
          </cell>
          <cell r="FN336">
            <v>0</v>
          </cell>
          <cell r="FO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  <cell r="FX336">
            <v>0</v>
          </cell>
          <cell r="FY336">
            <v>0</v>
          </cell>
          <cell r="FZ336">
            <v>0</v>
          </cell>
          <cell r="GA336">
            <v>0</v>
          </cell>
          <cell r="GB336">
            <v>0</v>
          </cell>
          <cell r="GC336">
            <v>0</v>
          </cell>
          <cell r="GD336">
            <v>0</v>
          </cell>
          <cell r="GE336">
            <v>0</v>
          </cell>
          <cell r="GF336">
            <v>0</v>
          </cell>
          <cell r="GG336">
            <v>0</v>
          </cell>
          <cell r="GH336">
            <v>0</v>
          </cell>
          <cell r="GI336">
            <v>0</v>
          </cell>
          <cell r="GJ336">
            <v>0</v>
          </cell>
          <cell r="GK336">
            <v>0</v>
          </cell>
          <cell r="GL336">
            <v>0</v>
          </cell>
          <cell r="GM336">
            <v>0</v>
          </cell>
          <cell r="GN336">
            <v>0</v>
          </cell>
          <cell r="GO336">
            <v>0</v>
          </cell>
          <cell r="GP336">
            <v>0</v>
          </cell>
          <cell r="GQ336">
            <v>0</v>
          </cell>
          <cell r="GR336">
            <v>0</v>
          </cell>
          <cell r="GS336">
            <v>0</v>
          </cell>
          <cell r="GT336">
            <v>0</v>
          </cell>
          <cell r="GU336">
            <v>0</v>
          </cell>
        </row>
        <row r="337"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0</v>
          </cell>
          <cell r="FG337">
            <v>0</v>
          </cell>
          <cell r="FH337">
            <v>0</v>
          </cell>
          <cell r="FI337">
            <v>0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O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FV337">
            <v>0</v>
          </cell>
          <cell r="FW337">
            <v>0</v>
          </cell>
          <cell r="FX337">
            <v>0</v>
          </cell>
          <cell r="FY337">
            <v>0</v>
          </cell>
          <cell r="FZ337">
            <v>0</v>
          </cell>
          <cell r="GA337">
            <v>0</v>
          </cell>
          <cell r="GB337">
            <v>0</v>
          </cell>
          <cell r="GC337">
            <v>0</v>
          </cell>
          <cell r="GD337">
            <v>0</v>
          </cell>
          <cell r="GE337">
            <v>0</v>
          </cell>
          <cell r="GF337">
            <v>0</v>
          </cell>
          <cell r="GG337">
            <v>0</v>
          </cell>
          <cell r="GH337">
            <v>0</v>
          </cell>
          <cell r="GI337">
            <v>0</v>
          </cell>
          <cell r="GJ337">
            <v>0</v>
          </cell>
          <cell r="GK337">
            <v>0</v>
          </cell>
          <cell r="GL337">
            <v>0</v>
          </cell>
          <cell r="GM337">
            <v>0</v>
          </cell>
          <cell r="GN337">
            <v>0</v>
          </cell>
          <cell r="GO337">
            <v>0</v>
          </cell>
          <cell r="GP337">
            <v>0</v>
          </cell>
          <cell r="GQ337">
            <v>0</v>
          </cell>
          <cell r="GR337">
            <v>0</v>
          </cell>
          <cell r="GS337">
            <v>0</v>
          </cell>
          <cell r="GT337">
            <v>0</v>
          </cell>
          <cell r="GU337">
            <v>0</v>
          </cell>
        </row>
        <row r="338"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  <cell r="FG338">
            <v>0</v>
          </cell>
          <cell r="FH338">
            <v>0</v>
          </cell>
          <cell r="FI338">
            <v>0</v>
          </cell>
          <cell r="FJ338">
            <v>0</v>
          </cell>
          <cell r="FK338">
            <v>0</v>
          </cell>
          <cell r="FL338">
            <v>0</v>
          </cell>
          <cell r="FM338">
            <v>0</v>
          </cell>
          <cell r="FN338">
            <v>0</v>
          </cell>
          <cell r="FO338">
            <v>0</v>
          </cell>
          <cell r="FP338">
            <v>0</v>
          </cell>
          <cell r="FQ338">
            <v>0</v>
          </cell>
          <cell r="FR338">
            <v>0</v>
          </cell>
          <cell r="FS338">
            <v>0</v>
          </cell>
          <cell r="FT338">
            <v>0</v>
          </cell>
          <cell r="FU338">
            <v>0</v>
          </cell>
          <cell r="FV338">
            <v>0</v>
          </cell>
          <cell r="FW338">
            <v>0</v>
          </cell>
          <cell r="FX338">
            <v>0</v>
          </cell>
          <cell r="FY338">
            <v>0</v>
          </cell>
          <cell r="FZ338">
            <v>0</v>
          </cell>
          <cell r="GA338">
            <v>0</v>
          </cell>
          <cell r="GB338">
            <v>0</v>
          </cell>
          <cell r="GC338">
            <v>0</v>
          </cell>
          <cell r="GD338">
            <v>0</v>
          </cell>
          <cell r="GE338">
            <v>0</v>
          </cell>
          <cell r="GF338">
            <v>0</v>
          </cell>
          <cell r="GG338">
            <v>0</v>
          </cell>
          <cell r="GH338">
            <v>0</v>
          </cell>
          <cell r="GI338">
            <v>0</v>
          </cell>
          <cell r="GJ338">
            <v>0</v>
          </cell>
          <cell r="GK338">
            <v>0</v>
          </cell>
          <cell r="GL338">
            <v>0</v>
          </cell>
          <cell r="GM338">
            <v>0</v>
          </cell>
          <cell r="GN338">
            <v>0</v>
          </cell>
          <cell r="GO338">
            <v>0</v>
          </cell>
          <cell r="GP338">
            <v>0</v>
          </cell>
          <cell r="GQ338">
            <v>0</v>
          </cell>
          <cell r="GR338">
            <v>0</v>
          </cell>
          <cell r="GS338">
            <v>0</v>
          </cell>
          <cell r="GT338">
            <v>0</v>
          </cell>
          <cell r="GU338">
            <v>0</v>
          </cell>
        </row>
        <row r="339"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I339">
            <v>0</v>
          </cell>
          <cell r="FJ339">
            <v>0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O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  <cell r="FX339">
            <v>0</v>
          </cell>
          <cell r="FY339">
            <v>0</v>
          </cell>
          <cell r="FZ339">
            <v>0</v>
          </cell>
          <cell r="GA339">
            <v>0</v>
          </cell>
          <cell r="GB339">
            <v>0</v>
          </cell>
          <cell r="GC339">
            <v>0</v>
          </cell>
          <cell r="GD339">
            <v>0</v>
          </cell>
          <cell r="GE339">
            <v>0</v>
          </cell>
          <cell r="GF339">
            <v>0</v>
          </cell>
          <cell r="GG339">
            <v>0</v>
          </cell>
          <cell r="GH339">
            <v>0</v>
          </cell>
          <cell r="GI339">
            <v>0</v>
          </cell>
          <cell r="GJ339">
            <v>0</v>
          </cell>
          <cell r="GK339">
            <v>0</v>
          </cell>
          <cell r="GL339">
            <v>0</v>
          </cell>
          <cell r="GM339">
            <v>0</v>
          </cell>
          <cell r="GN339">
            <v>0</v>
          </cell>
          <cell r="GO339">
            <v>0</v>
          </cell>
          <cell r="GP339">
            <v>0</v>
          </cell>
          <cell r="GQ339">
            <v>0</v>
          </cell>
          <cell r="GR339">
            <v>0</v>
          </cell>
          <cell r="GS339">
            <v>0</v>
          </cell>
          <cell r="GT339">
            <v>0</v>
          </cell>
          <cell r="GU339">
            <v>0</v>
          </cell>
        </row>
        <row r="340"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I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O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0</v>
          </cell>
          <cell r="FX340">
            <v>0</v>
          </cell>
          <cell r="FY340">
            <v>0</v>
          </cell>
          <cell r="FZ340">
            <v>0</v>
          </cell>
          <cell r="GA340">
            <v>0</v>
          </cell>
          <cell r="GB340">
            <v>0</v>
          </cell>
          <cell r="GC340">
            <v>0</v>
          </cell>
          <cell r="GD340">
            <v>0</v>
          </cell>
          <cell r="GE340">
            <v>0</v>
          </cell>
          <cell r="GF340">
            <v>0</v>
          </cell>
          <cell r="GG340">
            <v>0</v>
          </cell>
          <cell r="GH340">
            <v>0</v>
          </cell>
          <cell r="GI340">
            <v>0</v>
          </cell>
          <cell r="GJ340">
            <v>0</v>
          </cell>
          <cell r="GK340">
            <v>0</v>
          </cell>
          <cell r="GL340">
            <v>0</v>
          </cell>
          <cell r="GM340">
            <v>0</v>
          </cell>
          <cell r="GN340">
            <v>0</v>
          </cell>
          <cell r="GO340">
            <v>0</v>
          </cell>
          <cell r="GP340">
            <v>0</v>
          </cell>
          <cell r="GQ340">
            <v>0</v>
          </cell>
          <cell r="GR340">
            <v>0</v>
          </cell>
          <cell r="GS340">
            <v>0</v>
          </cell>
          <cell r="GT340">
            <v>0</v>
          </cell>
          <cell r="GU340">
            <v>0</v>
          </cell>
        </row>
        <row r="341"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  <cell r="FF341">
            <v>0</v>
          </cell>
          <cell r="FG341">
            <v>0</v>
          </cell>
          <cell r="FH341">
            <v>0</v>
          </cell>
          <cell r="FI341">
            <v>0</v>
          </cell>
          <cell r="FJ341">
            <v>0</v>
          </cell>
          <cell r="FK341">
            <v>0</v>
          </cell>
          <cell r="FL341">
            <v>0</v>
          </cell>
          <cell r="FM341">
            <v>0</v>
          </cell>
          <cell r="FN341">
            <v>0</v>
          </cell>
          <cell r="FO341">
            <v>0</v>
          </cell>
          <cell r="FP341">
            <v>0</v>
          </cell>
          <cell r="FQ341">
            <v>0</v>
          </cell>
          <cell r="FR341">
            <v>0</v>
          </cell>
          <cell r="FS341">
            <v>0</v>
          </cell>
          <cell r="FT341">
            <v>0</v>
          </cell>
          <cell r="FU341">
            <v>0</v>
          </cell>
          <cell r="FV341">
            <v>0</v>
          </cell>
          <cell r="FW341">
            <v>0</v>
          </cell>
          <cell r="FX341">
            <v>0</v>
          </cell>
          <cell r="FY341">
            <v>0</v>
          </cell>
          <cell r="FZ341">
            <v>0</v>
          </cell>
          <cell r="GA341">
            <v>0</v>
          </cell>
          <cell r="GB341">
            <v>0</v>
          </cell>
          <cell r="GC341">
            <v>0</v>
          </cell>
          <cell r="GD341">
            <v>0</v>
          </cell>
          <cell r="GE341">
            <v>0</v>
          </cell>
          <cell r="GF341">
            <v>0</v>
          </cell>
          <cell r="GG341">
            <v>0</v>
          </cell>
          <cell r="GH341">
            <v>0</v>
          </cell>
          <cell r="GI341">
            <v>0</v>
          </cell>
          <cell r="GJ341">
            <v>0</v>
          </cell>
          <cell r="GK341">
            <v>0</v>
          </cell>
          <cell r="GL341">
            <v>0</v>
          </cell>
          <cell r="GM341">
            <v>0</v>
          </cell>
          <cell r="GN341">
            <v>0</v>
          </cell>
          <cell r="GO341">
            <v>0</v>
          </cell>
          <cell r="GP341">
            <v>0</v>
          </cell>
          <cell r="GQ341">
            <v>0</v>
          </cell>
          <cell r="GR341">
            <v>0</v>
          </cell>
          <cell r="GS341">
            <v>0</v>
          </cell>
          <cell r="GT341">
            <v>0</v>
          </cell>
          <cell r="GU341">
            <v>0</v>
          </cell>
        </row>
        <row r="342"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C342">
            <v>0</v>
          </cell>
          <cell r="DD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  <cell r="FG342">
            <v>0</v>
          </cell>
          <cell r="FH342">
            <v>0</v>
          </cell>
          <cell r="FI342">
            <v>0</v>
          </cell>
          <cell r="FJ342">
            <v>0</v>
          </cell>
          <cell r="FK342">
            <v>0</v>
          </cell>
          <cell r="FL342">
            <v>0</v>
          </cell>
          <cell r="FM342">
            <v>0</v>
          </cell>
          <cell r="FN342">
            <v>0</v>
          </cell>
          <cell r="FO342">
            <v>0</v>
          </cell>
          <cell r="FP342">
            <v>0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  <cell r="FV342">
            <v>0</v>
          </cell>
          <cell r="FW342">
            <v>0</v>
          </cell>
          <cell r="FX342">
            <v>0</v>
          </cell>
          <cell r="FY342">
            <v>0</v>
          </cell>
          <cell r="FZ342">
            <v>0</v>
          </cell>
          <cell r="GA342">
            <v>0</v>
          </cell>
          <cell r="GB342">
            <v>0</v>
          </cell>
          <cell r="GC342">
            <v>0</v>
          </cell>
          <cell r="GD342">
            <v>0</v>
          </cell>
          <cell r="GE342">
            <v>0</v>
          </cell>
          <cell r="GF342">
            <v>0</v>
          </cell>
          <cell r="GG342">
            <v>0</v>
          </cell>
          <cell r="GH342">
            <v>0</v>
          </cell>
          <cell r="GI342">
            <v>0</v>
          </cell>
          <cell r="GJ342">
            <v>0</v>
          </cell>
          <cell r="GK342">
            <v>0</v>
          </cell>
          <cell r="GL342">
            <v>0</v>
          </cell>
          <cell r="GM342">
            <v>0</v>
          </cell>
          <cell r="GN342">
            <v>0</v>
          </cell>
          <cell r="GO342">
            <v>0</v>
          </cell>
          <cell r="GP342">
            <v>0</v>
          </cell>
          <cell r="GQ342">
            <v>0</v>
          </cell>
          <cell r="GR342">
            <v>0</v>
          </cell>
          <cell r="GS342">
            <v>0</v>
          </cell>
          <cell r="GT342">
            <v>0</v>
          </cell>
          <cell r="GU342">
            <v>0</v>
          </cell>
        </row>
        <row r="343"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0</v>
          </cell>
          <cell r="DE343">
            <v>0</v>
          </cell>
          <cell r="DF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  <cell r="EW343">
            <v>0</v>
          </cell>
          <cell r="EX343">
            <v>0</v>
          </cell>
          <cell r="EY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  <cell r="FG343">
            <v>0</v>
          </cell>
          <cell r="FH343">
            <v>0</v>
          </cell>
          <cell r="FI343">
            <v>0</v>
          </cell>
          <cell r="FJ343">
            <v>0</v>
          </cell>
          <cell r="FK343">
            <v>0</v>
          </cell>
          <cell r="FL343">
            <v>0</v>
          </cell>
          <cell r="FM343">
            <v>0</v>
          </cell>
          <cell r="FN343">
            <v>0</v>
          </cell>
          <cell r="FO343">
            <v>0</v>
          </cell>
          <cell r="FP343">
            <v>0</v>
          </cell>
          <cell r="FQ343">
            <v>0</v>
          </cell>
          <cell r="FR343">
            <v>0</v>
          </cell>
          <cell r="FS343">
            <v>0</v>
          </cell>
          <cell r="FT343">
            <v>0</v>
          </cell>
          <cell r="FU343">
            <v>0</v>
          </cell>
          <cell r="FV343">
            <v>0</v>
          </cell>
          <cell r="FW343">
            <v>0</v>
          </cell>
          <cell r="FX343">
            <v>0</v>
          </cell>
          <cell r="FY343">
            <v>0</v>
          </cell>
          <cell r="FZ343">
            <v>0</v>
          </cell>
          <cell r="GA343">
            <v>0</v>
          </cell>
          <cell r="GB343">
            <v>0</v>
          </cell>
          <cell r="GC343">
            <v>0</v>
          </cell>
          <cell r="GD343">
            <v>0</v>
          </cell>
          <cell r="GE343">
            <v>0</v>
          </cell>
          <cell r="GF343">
            <v>0</v>
          </cell>
          <cell r="GG343">
            <v>0</v>
          </cell>
          <cell r="GH343">
            <v>0</v>
          </cell>
          <cell r="GI343">
            <v>0</v>
          </cell>
          <cell r="GJ343">
            <v>0</v>
          </cell>
          <cell r="GK343">
            <v>0</v>
          </cell>
          <cell r="GL343">
            <v>0</v>
          </cell>
          <cell r="GM343">
            <v>0</v>
          </cell>
          <cell r="GN343">
            <v>0</v>
          </cell>
          <cell r="GO343">
            <v>0</v>
          </cell>
          <cell r="GP343">
            <v>0</v>
          </cell>
          <cell r="GQ343">
            <v>0</v>
          </cell>
          <cell r="GR343">
            <v>0</v>
          </cell>
          <cell r="GS343">
            <v>0</v>
          </cell>
          <cell r="GT343">
            <v>0</v>
          </cell>
          <cell r="GU343">
            <v>0</v>
          </cell>
        </row>
        <row r="344"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0</v>
          </cell>
          <cell r="FH344">
            <v>0</v>
          </cell>
          <cell r="FI344">
            <v>0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0</v>
          </cell>
          <cell r="FO344">
            <v>0</v>
          </cell>
          <cell r="FP344">
            <v>0</v>
          </cell>
          <cell r="FQ344">
            <v>0</v>
          </cell>
          <cell r="FR344">
            <v>0</v>
          </cell>
          <cell r="FS344">
            <v>0</v>
          </cell>
          <cell r="FT344">
            <v>0</v>
          </cell>
          <cell r="FU344">
            <v>0</v>
          </cell>
          <cell r="FV344">
            <v>0</v>
          </cell>
          <cell r="FW344">
            <v>0</v>
          </cell>
          <cell r="FX344">
            <v>0</v>
          </cell>
          <cell r="FY344">
            <v>0</v>
          </cell>
          <cell r="FZ344">
            <v>0</v>
          </cell>
          <cell r="GA344">
            <v>0</v>
          </cell>
          <cell r="GB344">
            <v>0</v>
          </cell>
          <cell r="GC344">
            <v>0</v>
          </cell>
          <cell r="GD344">
            <v>0</v>
          </cell>
          <cell r="GE344">
            <v>0</v>
          </cell>
          <cell r="GF344">
            <v>0</v>
          </cell>
          <cell r="GG344">
            <v>0</v>
          </cell>
          <cell r="GH344">
            <v>0</v>
          </cell>
          <cell r="GI344">
            <v>0</v>
          </cell>
          <cell r="GJ344">
            <v>0</v>
          </cell>
          <cell r="GK344">
            <v>0</v>
          </cell>
          <cell r="GL344">
            <v>0</v>
          </cell>
          <cell r="GM344">
            <v>0</v>
          </cell>
          <cell r="GN344">
            <v>0</v>
          </cell>
          <cell r="GO344">
            <v>0</v>
          </cell>
          <cell r="GP344">
            <v>0</v>
          </cell>
          <cell r="GQ344">
            <v>0</v>
          </cell>
          <cell r="GR344">
            <v>0</v>
          </cell>
          <cell r="GS344">
            <v>0</v>
          </cell>
          <cell r="GT344">
            <v>0</v>
          </cell>
          <cell r="GU344">
            <v>0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DZ345">
            <v>0</v>
          </cell>
          <cell r="EA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  <cell r="EU345">
            <v>0</v>
          </cell>
          <cell r="EV345">
            <v>0</v>
          </cell>
          <cell r="EW345">
            <v>0</v>
          </cell>
          <cell r="EX345">
            <v>0</v>
          </cell>
          <cell r="EY345">
            <v>0</v>
          </cell>
          <cell r="EZ345">
            <v>0</v>
          </cell>
          <cell r="FA345">
            <v>0</v>
          </cell>
          <cell r="FB345">
            <v>0</v>
          </cell>
          <cell r="FC345">
            <v>0</v>
          </cell>
          <cell r="FD345">
            <v>0</v>
          </cell>
          <cell r="FE345">
            <v>0</v>
          </cell>
          <cell r="FF345">
            <v>0</v>
          </cell>
          <cell r="FG345">
            <v>0</v>
          </cell>
          <cell r="FH345">
            <v>0</v>
          </cell>
          <cell r="FI345">
            <v>0</v>
          </cell>
          <cell r="FJ345">
            <v>0</v>
          </cell>
          <cell r="FK345">
            <v>0</v>
          </cell>
          <cell r="FL345">
            <v>0</v>
          </cell>
          <cell r="FM345">
            <v>0</v>
          </cell>
          <cell r="FN345">
            <v>0</v>
          </cell>
          <cell r="FO345">
            <v>0</v>
          </cell>
          <cell r="FP345">
            <v>0</v>
          </cell>
          <cell r="FQ345">
            <v>0</v>
          </cell>
          <cell r="FR345">
            <v>0</v>
          </cell>
          <cell r="FS345">
            <v>0</v>
          </cell>
          <cell r="FT345">
            <v>0</v>
          </cell>
          <cell r="FU345">
            <v>0</v>
          </cell>
          <cell r="FV345">
            <v>0</v>
          </cell>
          <cell r="FW345">
            <v>0</v>
          </cell>
          <cell r="FX345">
            <v>0</v>
          </cell>
          <cell r="FY345">
            <v>0</v>
          </cell>
          <cell r="FZ345">
            <v>0</v>
          </cell>
          <cell r="GA345">
            <v>0</v>
          </cell>
          <cell r="GB345">
            <v>0</v>
          </cell>
          <cell r="GC345">
            <v>0</v>
          </cell>
          <cell r="GD345">
            <v>0</v>
          </cell>
          <cell r="GE345">
            <v>0</v>
          </cell>
          <cell r="GF345">
            <v>0</v>
          </cell>
          <cell r="GG345">
            <v>0</v>
          </cell>
          <cell r="GH345">
            <v>0</v>
          </cell>
          <cell r="GI345">
            <v>0</v>
          </cell>
          <cell r="GJ345">
            <v>0</v>
          </cell>
          <cell r="GK345">
            <v>0</v>
          </cell>
          <cell r="GL345">
            <v>0</v>
          </cell>
          <cell r="GM345">
            <v>0</v>
          </cell>
          <cell r="GN345">
            <v>0</v>
          </cell>
          <cell r="GO345">
            <v>0</v>
          </cell>
          <cell r="GP345">
            <v>0</v>
          </cell>
          <cell r="GQ345">
            <v>0</v>
          </cell>
          <cell r="GR345">
            <v>0</v>
          </cell>
          <cell r="GS345">
            <v>0</v>
          </cell>
          <cell r="GT345">
            <v>0</v>
          </cell>
          <cell r="GU345">
            <v>0</v>
          </cell>
        </row>
        <row r="346"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DZ346">
            <v>0</v>
          </cell>
          <cell r="EA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  <cell r="ES346">
            <v>0</v>
          </cell>
          <cell r="ET346">
            <v>0</v>
          </cell>
          <cell r="EU346">
            <v>0</v>
          </cell>
          <cell r="EV346">
            <v>0</v>
          </cell>
          <cell r="EW346">
            <v>0</v>
          </cell>
          <cell r="EX346">
            <v>0</v>
          </cell>
          <cell r="EY346">
            <v>0</v>
          </cell>
          <cell r="EZ346">
            <v>0</v>
          </cell>
          <cell r="FA346">
            <v>0</v>
          </cell>
          <cell r="FB346">
            <v>0</v>
          </cell>
          <cell r="FC346">
            <v>0</v>
          </cell>
          <cell r="FD346">
            <v>0</v>
          </cell>
          <cell r="FE346">
            <v>0</v>
          </cell>
          <cell r="FF346">
            <v>0</v>
          </cell>
          <cell r="FG346">
            <v>0</v>
          </cell>
          <cell r="FH346">
            <v>0</v>
          </cell>
          <cell r="FI346">
            <v>0</v>
          </cell>
          <cell r="FJ346">
            <v>0</v>
          </cell>
          <cell r="FK346">
            <v>0</v>
          </cell>
          <cell r="FL346">
            <v>0</v>
          </cell>
          <cell r="FM346">
            <v>0</v>
          </cell>
          <cell r="FN346">
            <v>0</v>
          </cell>
          <cell r="FO346">
            <v>0</v>
          </cell>
          <cell r="FP346">
            <v>0</v>
          </cell>
          <cell r="FQ346">
            <v>0</v>
          </cell>
          <cell r="FR346">
            <v>0</v>
          </cell>
          <cell r="FS346">
            <v>0</v>
          </cell>
          <cell r="FT346">
            <v>0</v>
          </cell>
          <cell r="FU346">
            <v>0</v>
          </cell>
          <cell r="FV346">
            <v>0</v>
          </cell>
          <cell r="FW346">
            <v>0</v>
          </cell>
          <cell r="FX346">
            <v>0</v>
          </cell>
          <cell r="FY346">
            <v>0</v>
          </cell>
          <cell r="FZ346">
            <v>0</v>
          </cell>
          <cell r="GA346">
            <v>0</v>
          </cell>
          <cell r="GB346">
            <v>0</v>
          </cell>
          <cell r="GC346">
            <v>0</v>
          </cell>
          <cell r="GD346">
            <v>0</v>
          </cell>
          <cell r="GE346">
            <v>0</v>
          </cell>
          <cell r="GF346">
            <v>0</v>
          </cell>
          <cell r="GG346">
            <v>0</v>
          </cell>
          <cell r="GH346">
            <v>0</v>
          </cell>
          <cell r="GI346">
            <v>0</v>
          </cell>
          <cell r="GJ346">
            <v>0</v>
          </cell>
          <cell r="GK346">
            <v>0</v>
          </cell>
          <cell r="GL346">
            <v>0</v>
          </cell>
          <cell r="GM346">
            <v>0</v>
          </cell>
          <cell r="GN346">
            <v>0</v>
          </cell>
          <cell r="GO346">
            <v>0</v>
          </cell>
          <cell r="GP346">
            <v>0</v>
          </cell>
          <cell r="GQ346">
            <v>0</v>
          </cell>
          <cell r="GR346">
            <v>0</v>
          </cell>
          <cell r="GS346">
            <v>0</v>
          </cell>
          <cell r="GT346">
            <v>0</v>
          </cell>
          <cell r="GU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DZ347">
            <v>0</v>
          </cell>
          <cell r="EA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0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  <cell r="EJ347">
            <v>0</v>
          </cell>
          <cell r="EK347">
            <v>0</v>
          </cell>
          <cell r="EL347">
            <v>0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  <cell r="EU347">
            <v>0</v>
          </cell>
          <cell r="EV347">
            <v>0</v>
          </cell>
          <cell r="EW347">
            <v>0</v>
          </cell>
          <cell r="EX347">
            <v>0</v>
          </cell>
          <cell r="EY347">
            <v>0</v>
          </cell>
          <cell r="EZ347">
            <v>0</v>
          </cell>
          <cell r="FA347">
            <v>0</v>
          </cell>
          <cell r="FB347">
            <v>0</v>
          </cell>
          <cell r="FC347">
            <v>0</v>
          </cell>
          <cell r="FD347">
            <v>0</v>
          </cell>
          <cell r="FE347">
            <v>0</v>
          </cell>
          <cell r="FF347">
            <v>0</v>
          </cell>
          <cell r="FG347">
            <v>0</v>
          </cell>
          <cell r="FH347">
            <v>0</v>
          </cell>
          <cell r="FI347">
            <v>0</v>
          </cell>
          <cell r="FJ347">
            <v>0</v>
          </cell>
          <cell r="FK347">
            <v>0</v>
          </cell>
          <cell r="FL347">
            <v>0</v>
          </cell>
          <cell r="FM347">
            <v>0</v>
          </cell>
          <cell r="FN347">
            <v>0</v>
          </cell>
          <cell r="FO347">
            <v>0</v>
          </cell>
          <cell r="FP347">
            <v>0</v>
          </cell>
          <cell r="FQ347">
            <v>0</v>
          </cell>
          <cell r="FR347">
            <v>0</v>
          </cell>
          <cell r="FS347">
            <v>0</v>
          </cell>
          <cell r="FT347">
            <v>0</v>
          </cell>
          <cell r="FU347">
            <v>0</v>
          </cell>
          <cell r="FV347">
            <v>0</v>
          </cell>
          <cell r="FW347">
            <v>0</v>
          </cell>
          <cell r="FX347">
            <v>0</v>
          </cell>
          <cell r="FY347">
            <v>0</v>
          </cell>
          <cell r="FZ347">
            <v>0</v>
          </cell>
          <cell r="GA347">
            <v>0</v>
          </cell>
          <cell r="GB347">
            <v>0</v>
          </cell>
          <cell r="GC347">
            <v>0</v>
          </cell>
          <cell r="GD347">
            <v>0</v>
          </cell>
          <cell r="GE347">
            <v>0</v>
          </cell>
          <cell r="GF347">
            <v>0</v>
          </cell>
          <cell r="GG347">
            <v>0</v>
          </cell>
          <cell r="GH347">
            <v>0</v>
          </cell>
          <cell r="GI347">
            <v>0</v>
          </cell>
          <cell r="GJ347">
            <v>0</v>
          </cell>
          <cell r="GK347">
            <v>0</v>
          </cell>
          <cell r="GL347">
            <v>0</v>
          </cell>
          <cell r="GM347">
            <v>0</v>
          </cell>
          <cell r="GN347">
            <v>0</v>
          </cell>
          <cell r="GO347">
            <v>0</v>
          </cell>
          <cell r="GP347">
            <v>0</v>
          </cell>
          <cell r="GQ347">
            <v>0</v>
          </cell>
          <cell r="GR347">
            <v>0</v>
          </cell>
          <cell r="GS347">
            <v>0</v>
          </cell>
          <cell r="GT347">
            <v>0</v>
          </cell>
          <cell r="GU347">
            <v>0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DZ348">
            <v>0</v>
          </cell>
          <cell r="EA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  <cell r="EJ348">
            <v>0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  <cell r="ES348">
            <v>0</v>
          </cell>
          <cell r="ET348">
            <v>0</v>
          </cell>
          <cell r="EU348">
            <v>0</v>
          </cell>
          <cell r="EV348">
            <v>0</v>
          </cell>
          <cell r="EW348">
            <v>0</v>
          </cell>
          <cell r="EX348">
            <v>0</v>
          </cell>
          <cell r="EY348">
            <v>0</v>
          </cell>
          <cell r="EZ348">
            <v>0</v>
          </cell>
          <cell r="FA348">
            <v>0</v>
          </cell>
          <cell r="FB348">
            <v>0</v>
          </cell>
          <cell r="FC348">
            <v>0</v>
          </cell>
          <cell r="FD348">
            <v>0</v>
          </cell>
          <cell r="FE348">
            <v>0</v>
          </cell>
          <cell r="FF348">
            <v>0</v>
          </cell>
          <cell r="FG348">
            <v>0</v>
          </cell>
          <cell r="FH348">
            <v>0</v>
          </cell>
          <cell r="FI348">
            <v>0</v>
          </cell>
          <cell r="FJ348">
            <v>0</v>
          </cell>
          <cell r="FK348">
            <v>0</v>
          </cell>
          <cell r="FL348">
            <v>0</v>
          </cell>
          <cell r="FM348">
            <v>0</v>
          </cell>
          <cell r="FN348">
            <v>0</v>
          </cell>
          <cell r="FO348">
            <v>0</v>
          </cell>
          <cell r="FP348">
            <v>0</v>
          </cell>
          <cell r="FQ348">
            <v>0</v>
          </cell>
          <cell r="FR348">
            <v>0</v>
          </cell>
          <cell r="FS348">
            <v>0</v>
          </cell>
          <cell r="FT348">
            <v>0</v>
          </cell>
          <cell r="FU348">
            <v>0</v>
          </cell>
          <cell r="FV348">
            <v>0</v>
          </cell>
          <cell r="FW348">
            <v>0</v>
          </cell>
          <cell r="FX348">
            <v>0</v>
          </cell>
          <cell r="FY348">
            <v>0</v>
          </cell>
          <cell r="FZ348">
            <v>0</v>
          </cell>
          <cell r="GA348">
            <v>0</v>
          </cell>
          <cell r="GB348">
            <v>0</v>
          </cell>
          <cell r="GC348">
            <v>0</v>
          </cell>
          <cell r="GD348">
            <v>0</v>
          </cell>
          <cell r="GE348">
            <v>0</v>
          </cell>
          <cell r="GF348">
            <v>0</v>
          </cell>
          <cell r="GG348">
            <v>0</v>
          </cell>
          <cell r="GH348">
            <v>0</v>
          </cell>
          <cell r="GI348">
            <v>0</v>
          </cell>
          <cell r="GJ348">
            <v>0</v>
          </cell>
          <cell r="GK348">
            <v>0</v>
          </cell>
          <cell r="GL348">
            <v>0</v>
          </cell>
          <cell r="GM348">
            <v>0</v>
          </cell>
          <cell r="GN348">
            <v>0</v>
          </cell>
          <cell r="GO348">
            <v>0</v>
          </cell>
          <cell r="GP348">
            <v>0</v>
          </cell>
          <cell r="GQ348">
            <v>0</v>
          </cell>
          <cell r="GR348">
            <v>0</v>
          </cell>
          <cell r="GS348">
            <v>0</v>
          </cell>
          <cell r="GT348">
            <v>0</v>
          </cell>
          <cell r="GU348">
            <v>0</v>
          </cell>
        </row>
        <row r="349"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DZ349">
            <v>0</v>
          </cell>
          <cell r="EA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0</v>
          </cell>
          <cell r="EV349">
            <v>0</v>
          </cell>
          <cell r="EW349">
            <v>0</v>
          </cell>
          <cell r="EX349">
            <v>0</v>
          </cell>
          <cell r="EY349">
            <v>0</v>
          </cell>
          <cell r="EZ349">
            <v>0</v>
          </cell>
          <cell r="FA349">
            <v>0</v>
          </cell>
          <cell r="FB349">
            <v>0</v>
          </cell>
          <cell r="FC349">
            <v>0</v>
          </cell>
          <cell r="FD349">
            <v>0</v>
          </cell>
          <cell r="FE349">
            <v>0</v>
          </cell>
          <cell r="FF349">
            <v>0</v>
          </cell>
          <cell r="FG349">
            <v>0</v>
          </cell>
          <cell r="FH349">
            <v>0</v>
          </cell>
          <cell r="FI349">
            <v>0</v>
          </cell>
          <cell r="FJ349">
            <v>0</v>
          </cell>
          <cell r="FK349">
            <v>0</v>
          </cell>
          <cell r="FL349">
            <v>0</v>
          </cell>
          <cell r="FM349">
            <v>0</v>
          </cell>
          <cell r="FN349">
            <v>0</v>
          </cell>
          <cell r="FO349">
            <v>0</v>
          </cell>
          <cell r="FP349">
            <v>0</v>
          </cell>
          <cell r="FQ349">
            <v>0</v>
          </cell>
          <cell r="FR349">
            <v>0</v>
          </cell>
          <cell r="FS349">
            <v>0</v>
          </cell>
          <cell r="FT349">
            <v>0</v>
          </cell>
          <cell r="FU349">
            <v>0</v>
          </cell>
          <cell r="FV349">
            <v>0</v>
          </cell>
          <cell r="FW349">
            <v>0</v>
          </cell>
          <cell r="FX349">
            <v>0</v>
          </cell>
          <cell r="FY349">
            <v>0</v>
          </cell>
          <cell r="FZ349">
            <v>0</v>
          </cell>
          <cell r="GA349">
            <v>0</v>
          </cell>
          <cell r="GB349">
            <v>0</v>
          </cell>
          <cell r="GC349">
            <v>0</v>
          </cell>
          <cell r="GD349">
            <v>0</v>
          </cell>
          <cell r="GE349">
            <v>0</v>
          </cell>
          <cell r="GF349">
            <v>0</v>
          </cell>
          <cell r="GG349">
            <v>0</v>
          </cell>
          <cell r="GH349">
            <v>0</v>
          </cell>
          <cell r="GI349">
            <v>0</v>
          </cell>
          <cell r="GJ349">
            <v>0</v>
          </cell>
          <cell r="GK349">
            <v>0</v>
          </cell>
          <cell r="GL349">
            <v>0</v>
          </cell>
          <cell r="GM349">
            <v>0</v>
          </cell>
          <cell r="GN349">
            <v>0</v>
          </cell>
          <cell r="GO349">
            <v>0</v>
          </cell>
          <cell r="GP349">
            <v>0</v>
          </cell>
          <cell r="GQ349">
            <v>0</v>
          </cell>
          <cell r="GR349">
            <v>0</v>
          </cell>
          <cell r="GS349">
            <v>0</v>
          </cell>
          <cell r="GT349">
            <v>0</v>
          </cell>
          <cell r="GU349">
            <v>0</v>
          </cell>
        </row>
        <row r="350"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DZ350">
            <v>0</v>
          </cell>
          <cell r="EA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  <cell r="EW350">
            <v>0</v>
          </cell>
          <cell r="EX350">
            <v>0</v>
          </cell>
          <cell r="EY350">
            <v>0</v>
          </cell>
          <cell r="EZ350">
            <v>0</v>
          </cell>
          <cell r="FA350">
            <v>0</v>
          </cell>
          <cell r="FB350">
            <v>0</v>
          </cell>
          <cell r="FC350">
            <v>0</v>
          </cell>
          <cell r="FD350">
            <v>0</v>
          </cell>
          <cell r="FE350">
            <v>0</v>
          </cell>
          <cell r="FF350">
            <v>0</v>
          </cell>
          <cell r="FG350">
            <v>0</v>
          </cell>
          <cell r="FH350">
            <v>0</v>
          </cell>
          <cell r="FI350">
            <v>0</v>
          </cell>
          <cell r="FJ350">
            <v>0</v>
          </cell>
          <cell r="FK350">
            <v>0</v>
          </cell>
          <cell r="FL350">
            <v>0</v>
          </cell>
          <cell r="FM350">
            <v>0</v>
          </cell>
          <cell r="FN350">
            <v>0</v>
          </cell>
          <cell r="FO350">
            <v>0</v>
          </cell>
          <cell r="FP350">
            <v>0</v>
          </cell>
          <cell r="FQ350">
            <v>0</v>
          </cell>
          <cell r="FR350">
            <v>0</v>
          </cell>
          <cell r="FS350">
            <v>0</v>
          </cell>
          <cell r="FT350">
            <v>0</v>
          </cell>
          <cell r="FU350">
            <v>0</v>
          </cell>
          <cell r="FV350">
            <v>0</v>
          </cell>
          <cell r="FW350">
            <v>0</v>
          </cell>
          <cell r="FX350">
            <v>0</v>
          </cell>
          <cell r="FY350">
            <v>0</v>
          </cell>
          <cell r="FZ350">
            <v>0</v>
          </cell>
          <cell r="GA350">
            <v>0</v>
          </cell>
          <cell r="GB350">
            <v>0</v>
          </cell>
          <cell r="GC350">
            <v>0</v>
          </cell>
          <cell r="GD350">
            <v>0</v>
          </cell>
          <cell r="GE350">
            <v>0</v>
          </cell>
          <cell r="GF350">
            <v>0</v>
          </cell>
          <cell r="GG350">
            <v>0</v>
          </cell>
          <cell r="GH350">
            <v>0</v>
          </cell>
          <cell r="GI350">
            <v>0</v>
          </cell>
          <cell r="GJ350">
            <v>0</v>
          </cell>
          <cell r="GK350">
            <v>0</v>
          </cell>
          <cell r="GL350">
            <v>0</v>
          </cell>
          <cell r="GM350">
            <v>0</v>
          </cell>
          <cell r="GN350">
            <v>0</v>
          </cell>
          <cell r="GO350">
            <v>0</v>
          </cell>
          <cell r="GP350">
            <v>0</v>
          </cell>
          <cell r="GQ350">
            <v>0</v>
          </cell>
          <cell r="GR350">
            <v>0</v>
          </cell>
          <cell r="GS350">
            <v>0</v>
          </cell>
          <cell r="GT350">
            <v>0</v>
          </cell>
          <cell r="GU350">
            <v>0</v>
          </cell>
        </row>
        <row r="351"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  <cell r="EA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  <cell r="EW351">
            <v>0</v>
          </cell>
          <cell r="EX351">
            <v>0</v>
          </cell>
          <cell r="EY351">
            <v>0</v>
          </cell>
          <cell r="EZ351">
            <v>0</v>
          </cell>
          <cell r="FA351">
            <v>0</v>
          </cell>
          <cell r="FB351">
            <v>0</v>
          </cell>
          <cell r="FC351">
            <v>0</v>
          </cell>
          <cell r="FD351">
            <v>0</v>
          </cell>
          <cell r="FE351">
            <v>0</v>
          </cell>
          <cell r="FF351">
            <v>0</v>
          </cell>
          <cell r="FG351">
            <v>0</v>
          </cell>
          <cell r="FH351">
            <v>0</v>
          </cell>
          <cell r="FI351">
            <v>0</v>
          </cell>
          <cell r="FJ351">
            <v>0</v>
          </cell>
          <cell r="FK351">
            <v>0</v>
          </cell>
          <cell r="FL351">
            <v>0</v>
          </cell>
          <cell r="FM351">
            <v>0</v>
          </cell>
          <cell r="FN351">
            <v>0</v>
          </cell>
          <cell r="FO351">
            <v>0</v>
          </cell>
          <cell r="FP351">
            <v>0</v>
          </cell>
          <cell r="FQ351">
            <v>0</v>
          </cell>
          <cell r="FR351">
            <v>0</v>
          </cell>
          <cell r="FS351">
            <v>0</v>
          </cell>
          <cell r="FT351">
            <v>0</v>
          </cell>
          <cell r="FU351">
            <v>0</v>
          </cell>
          <cell r="FV351">
            <v>0</v>
          </cell>
          <cell r="FW351">
            <v>0</v>
          </cell>
          <cell r="FX351">
            <v>0</v>
          </cell>
          <cell r="FY351">
            <v>0</v>
          </cell>
          <cell r="FZ351">
            <v>0</v>
          </cell>
          <cell r="GA351">
            <v>0</v>
          </cell>
          <cell r="GB351">
            <v>0</v>
          </cell>
          <cell r="GC351">
            <v>0</v>
          </cell>
          <cell r="GD351">
            <v>0</v>
          </cell>
          <cell r="GE351">
            <v>0</v>
          </cell>
          <cell r="GF351">
            <v>0</v>
          </cell>
          <cell r="GG351">
            <v>0</v>
          </cell>
          <cell r="GH351">
            <v>0</v>
          </cell>
          <cell r="GI351">
            <v>0</v>
          </cell>
          <cell r="GJ351">
            <v>0</v>
          </cell>
          <cell r="GK351">
            <v>0</v>
          </cell>
          <cell r="GL351">
            <v>0</v>
          </cell>
          <cell r="GM351">
            <v>0</v>
          </cell>
          <cell r="GN351">
            <v>0</v>
          </cell>
          <cell r="GO351">
            <v>0</v>
          </cell>
          <cell r="GP351">
            <v>0</v>
          </cell>
          <cell r="GQ351">
            <v>0</v>
          </cell>
          <cell r="GR351">
            <v>0</v>
          </cell>
          <cell r="GS351">
            <v>0</v>
          </cell>
          <cell r="GT351">
            <v>0</v>
          </cell>
          <cell r="GU351">
            <v>0</v>
          </cell>
        </row>
        <row r="352"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DZ352">
            <v>0</v>
          </cell>
          <cell r="EA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  <cell r="EW352">
            <v>0</v>
          </cell>
          <cell r="EX352">
            <v>0</v>
          </cell>
          <cell r="EY352">
            <v>0</v>
          </cell>
          <cell r="EZ352">
            <v>0</v>
          </cell>
          <cell r="FA352">
            <v>0</v>
          </cell>
          <cell r="FB352">
            <v>0</v>
          </cell>
          <cell r="FC352">
            <v>0</v>
          </cell>
          <cell r="FD352">
            <v>0</v>
          </cell>
          <cell r="FE352">
            <v>0</v>
          </cell>
          <cell r="FF352">
            <v>0</v>
          </cell>
          <cell r="FG352">
            <v>0</v>
          </cell>
          <cell r="FH352">
            <v>0</v>
          </cell>
          <cell r="FI352">
            <v>0</v>
          </cell>
          <cell r="FJ352">
            <v>0</v>
          </cell>
          <cell r="FK352">
            <v>0</v>
          </cell>
          <cell r="FL352">
            <v>0</v>
          </cell>
          <cell r="FM352">
            <v>0</v>
          </cell>
          <cell r="FN352">
            <v>0</v>
          </cell>
          <cell r="FO352">
            <v>0</v>
          </cell>
          <cell r="FP352">
            <v>0</v>
          </cell>
          <cell r="FQ352">
            <v>0</v>
          </cell>
          <cell r="FR352">
            <v>0</v>
          </cell>
          <cell r="FS352">
            <v>0</v>
          </cell>
          <cell r="FT352">
            <v>0</v>
          </cell>
          <cell r="FU352">
            <v>0</v>
          </cell>
          <cell r="FV352">
            <v>0</v>
          </cell>
          <cell r="FW352">
            <v>0</v>
          </cell>
          <cell r="FX352">
            <v>0</v>
          </cell>
          <cell r="FY352">
            <v>0</v>
          </cell>
          <cell r="FZ352">
            <v>0</v>
          </cell>
          <cell r="GA352">
            <v>0</v>
          </cell>
          <cell r="GB352">
            <v>0</v>
          </cell>
          <cell r="GC352">
            <v>0</v>
          </cell>
          <cell r="GD352">
            <v>0</v>
          </cell>
          <cell r="GE352">
            <v>0</v>
          </cell>
          <cell r="GF352">
            <v>0</v>
          </cell>
          <cell r="GG352">
            <v>0</v>
          </cell>
          <cell r="GH352">
            <v>0</v>
          </cell>
          <cell r="GI352">
            <v>0</v>
          </cell>
          <cell r="GJ352">
            <v>0</v>
          </cell>
          <cell r="GK352">
            <v>0</v>
          </cell>
          <cell r="GL352">
            <v>0</v>
          </cell>
          <cell r="GM352">
            <v>0</v>
          </cell>
          <cell r="GN352">
            <v>0</v>
          </cell>
          <cell r="GO352">
            <v>0</v>
          </cell>
          <cell r="GP352">
            <v>0</v>
          </cell>
          <cell r="GQ352">
            <v>0</v>
          </cell>
          <cell r="GR352">
            <v>0</v>
          </cell>
          <cell r="GS352">
            <v>0</v>
          </cell>
          <cell r="GT352">
            <v>0</v>
          </cell>
          <cell r="GU352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DZ353">
            <v>0</v>
          </cell>
          <cell r="EA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  <cell r="EW353">
            <v>0</v>
          </cell>
          <cell r="EX353">
            <v>0</v>
          </cell>
          <cell r="EY353">
            <v>0</v>
          </cell>
          <cell r="EZ353">
            <v>0</v>
          </cell>
          <cell r="FA353">
            <v>0</v>
          </cell>
          <cell r="FB353">
            <v>0</v>
          </cell>
          <cell r="FC353">
            <v>0</v>
          </cell>
          <cell r="FD353">
            <v>0</v>
          </cell>
          <cell r="FE353">
            <v>0</v>
          </cell>
          <cell r="FF353">
            <v>0</v>
          </cell>
          <cell r="FG353">
            <v>0</v>
          </cell>
          <cell r="FH353">
            <v>0</v>
          </cell>
          <cell r="FI353">
            <v>0</v>
          </cell>
          <cell r="FJ353">
            <v>0</v>
          </cell>
          <cell r="FK353">
            <v>0</v>
          </cell>
          <cell r="FL353">
            <v>0</v>
          </cell>
          <cell r="FM353">
            <v>0</v>
          </cell>
          <cell r="FN353">
            <v>0</v>
          </cell>
          <cell r="FO353">
            <v>0</v>
          </cell>
          <cell r="FP353">
            <v>0</v>
          </cell>
          <cell r="FQ353">
            <v>0</v>
          </cell>
          <cell r="FR353">
            <v>0</v>
          </cell>
          <cell r="FS353">
            <v>0</v>
          </cell>
          <cell r="FT353">
            <v>0</v>
          </cell>
          <cell r="FU353">
            <v>0</v>
          </cell>
          <cell r="FV353">
            <v>0</v>
          </cell>
          <cell r="FW353">
            <v>0</v>
          </cell>
          <cell r="FX353">
            <v>0</v>
          </cell>
          <cell r="FY353">
            <v>0</v>
          </cell>
          <cell r="FZ353">
            <v>0</v>
          </cell>
          <cell r="GA353">
            <v>0</v>
          </cell>
          <cell r="GB353">
            <v>0</v>
          </cell>
          <cell r="GC353">
            <v>0</v>
          </cell>
          <cell r="GD353">
            <v>0</v>
          </cell>
          <cell r="GE353">
            <v>0</v>
          </cell>
          <cell r="GF353">
            <v>0</v>
          </cell>
          <cell r="GG353">
            <v>0</v>
          </cell>
          <cell r="GH353">
            <v>0</v>
          </cell>
          <cell r="GI353">
            <v>0</v>
          </cell>
          <cell r="GJ353">
            <v>0</v>
          </cell>
          <cell r="GK353">
            <v>0</v>
          </cell>
          <cell r="GL353">
            <v>0</v>
          </cell>
          <cell r="GM353">
            <v>0</v>
          </cell>
          <cell r="GN353">
            <v>0</v>
          </cell>
          <cell r="GO353">
            <v>0</v>
          </cell>
          <cell r="GP353">
            <v>0</v>
          </cell>
          <cell r="GQ353">
            <v>0</v>
          </cell>
          <cell r="GR353">
            <v>0</v>
          </cell>
          <cell r="GS353">
            <v>0</v>
          </cell>
          <cell r="GT353">
            <v>0</v>
          </cell>
          <cell r="GU353">
            <v>0</v>
          </cell>
        </row>
        <row r="354"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DZ354">
            <v>0</v>
          </cell>
          <cell r="EA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  <cell r="EW354">
            <v>0</v>
          </cell>
          <cell r="EX354">
            <v>0</v>
          </cell>
          <cell r="EY354">
            <v>0</v>
          </cell>
          <cell r="EZ354">
            <v>0</v>
          </cell>
          <cell r="FA354">
            <v>0</v>
          </cell>
          <cell r="FB354">
            <v>0</v>
          </cell>
          <cell r="FC354">
            <v>0</v>
          </cell>
          <cell r="FD354">
            <v>0</v>
          </cell>
          <cell r="FE354">
            <v>0</v>
          </cell>
          <cell r="FF354">
            <v>0</v>
          </cell>
          <cell r="FG354">
            <v>0</v>
          </cell>
          <cell r="FH354">
            <v>0</v>
          </cell>
          <cell r="FI354">
            <v>0</v>
          </cell>
          <cell r="FJ354">
            <v>0</v>
          </cell>
          <cell r="FK354">
            <v>0</v>
          </cell>
          <cell r="FL354">
            <v>0</v>
          </cell>
          <cell r="FM354">
            <v>0</v>
          </cell>
          <cell r="FN354">
            <v>0</v>
          </cell>
          <cell r="FO354">
            <v>0</v>
          </cell>
          <cell r="FP354">
            <v>0</v>
          </cell>
          <cell r="FQ354">
            <v>0</v>
          </cell>
          <cell r="FR354">
            <v>0</v>
          </cell>
          <cell r="FS354">
            <v>0</v>
          </cell>
          <cell r="FT354">
            <v>0</v>
          </cell>
          <cell r="FU354">
            <v>0</v>
          </cell>
          <cell r="FV354">
            <v>0</v>
          </cell>
          <cell r="FW354">
            <v>0</v>
          </cell>
          <cell r="FX354">
            <v>0</v>
          </cell>
          <cell r="FY354">
            <v>0</v>
          </cell>
          <cell r="FZ354">
            <v>0</v>
          </cell>
          <cell r="GA354">
            <v>0</v>
          </cell>
          <cell r="GB354">
            <v>0</v>
          </cell>
          <cell r="GC354">
            <v>0</v>
          </cell>
          <cell r="GD354">
            <v>0</v>
          </cell>
          <cell r="GE354">
            <v>0</v>
          </cell>
          <cell r="GF354">
            <v>0</v>
          </cell>
          <cell r="GG354">
            <v>0</v>
          </cell>
          <cell r="GH354">
            <v>0</v>
          </cell>
          <cell r="GI354">
            <v>0</v>
          </cell>
          <cell r="GJ354">
            <v>0</v>
          </cell>
          <cell r="GK354">
            <v>0</v>
          </cell>
          <cell r="GL354">
            <v>0</v>
          </cell>
          <cell r="GM354">
            <v>0</v>
          </cell>
          <cell r="GN354">
            <v>0</v>
          </cell>
          <cell r="GO354">
            <v>0</v>
          </cell>
          <cell r="GP354">
            <v>0</v>
          </cell>
          <cell r="GQ354">
            <v>0</v>
          </cell>
          <cell r="GR354">
            <v>0</v>
          </cell>
          <cell r="GS354">
            <v>0</v>
          </cell>
          <cell r="GT354">
            <v>0</v>
          </cell>
          <cell r="GU354">
            <v>0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  <cell r="DD355">
            <v>0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DZ355">
            <v>0</v>
          </cell>
          <cell r="EA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  <cell r="EW355">
            <v>0</v>
          </cell>
          <cell r="EX355">
            <v>0</v>
          </cell>
          <cell r="EY355">
            <v>0</v>
          </cell>
          <cell r="EZ355">
            <v>0</v>
          </cell>
          <cell r="FA355">
            <v>0</v>
          </cell>
          <cell r="FB355">
            <v>0</v>
          </cell>
          <cell r="FC355">
            <v>0</v>
          </cell>
          <cell r="FD355">
            <v>0</v>
          </cell>
          <cell r="FE355">
            <v>0</v>
          </cell>
          <cell r="FF355">
            <v>0</v>
          </cell>
          <cell r="FG355">
            <v>0</v>
          </cell>
          <cell r="FH355">
            <v>0</v>
          </cell>
          <cell r="FI355">
            <v>0</v>
          </cell>
          <cell r="FJ355">
            <v>0</v>
          </cell>
          <cell r="FK355">
            <v>0</v>
          </cell>
          <cell r="FL355">
            <v>0</v>
          </cell>
          <cell r="FM355">
            <v>0</v>
          </cell>
          <cell r="FN355">
            <v>0</v>
          </cell>
          <cell r="FO355">
            <v>0</v>
          </cell>
          <cell r="FP355">
            <v>0</v>
          </cell>
          <cell r="FQ355">
            <v>0</v>
          </cell>
          <cell r="FR355">
            <v>0</v>
          </cell>
          <cell r="FS355">
            <v>0</v>
          </cell>
          <cell r="FT355">
            <v>0</v>
          </cell>
          <cell r="FU355">
            <v>0</v>
          </cell>
          <cell r="FV355">
            <v>0</v>
          </cell>
          <cell r="FW355">
            <v>0</v>
          </cell>
          <cell r="FX355">
            <v>0</v>
          </cell>
          <cell r="FY355">
            <v>0</v>
          </cell>
          <cell r="FZ355">
            <v>0</v>
          </cell>
          <cell r="GA355">
            <v>0</v>
          </cell>
          <cell r="GB355">
            <v>0</v>
          </cell>
          <cell r="GC355">
            <v>0</v>
          </cell>
          <cell r="GD355">
            <v>0</v>
          </cell>
          <cell r="GE355">
            <v>0</v>
          </cell>
          <cell r="GF355">
            <v>0</v>
          </cell>
          <cell r="GG355">
            <v>0</v>
          </cell>
          <cell r="GH355">
            <v>0</v>
          </cell>
          <cell r="GI355">
            <v>0</v>
          </cell>
          <cell r="GJ355">
            <v>0</v>
          </cell>
          <cell r="GK355">
            <v>0</v>
          </cell>
          <cell r="GL355">
            <v>0</v>
          </cell>
          <cell r="GM355">
            <v>0</v>
          </cell>
          <cell r="GN355">
            <v>0</v>
          </cell>
          <cell r="GO355">
            <v>0</v>
          </cell>
          <cell r="GP355">
            <v>0</v>
          </cell>
          <cell r="GQ355">
            <v>0</v>
          </cell>
          <cell r="GR355">
            <v>0</v>
          </cell>
          <cell r="GS355">
            <v>0</v>
          </cell>
          <cell r="GT355">
            <v>0</v>
          </cell>
          <cell r="GU355">
            <v>0</v>
          </cell>
        </row>
        <row r="356"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  <cell r="EW356">
            <v>0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>
            <v>0</v>
          </cell>
          <cell r="FC356">
            <v>0</v>
          </cell>
          <cell r="FD356">
            <v>0</v>
          </cell>
          <cell r="FE356">
            <v>0</v>
          </cell>
          <cell r="FF356">
            <v>0</v>
          </cell>
          <cell r="FG356">
            <v>0</v>
          </cell>
          <cell r="FH356">
            <v>0</v>
          </cell>
          <cell r="FI356">
            <v>0</v>
          </cell>
          <cell r="FJ356">
            <v>0</v>
          </cell>
          <cell r="FK356">
            <v>0</v>
          </cell>
          <cell r="FL356">
            <v>0</v>
          </cell>
          <cell r="FM356">
            <v>0</v>
          </cell>
          <cell r="FN356">
            <v>0</v>
          </cell>
          <cell r="FO356">
            <v>0</v>
          </cell>
          <cell r="FP356">
            <v>0</v>
          </cell>
          <cell r="FQ356">
            <v>0</v>
          </cell>
          <cell r="FR356">
            <v>0</v>
          </cell>
          <cell r="FS356">
            <v>0</v>
          </cell>
          <cell r="FT356">
            <v>0</v>
          </cell>
          <cell r="FU356">
            <v>0</v>
          </cell>
          <cell r="FV356">
            <v>0</v>
          </cell>
          <cell r="FW356">
            <v>0</v>
          </cell>
          <cell r="FX356">
            <v>0</v>
          </cell>
          <cell r="FY356">
            <v>0</v>
          </cell>
          <cell r="FZ356">
            <v>0</v>
          </cell>
          <cell r="GA356">
            <v>0</v>
          </cell>
          <cell r="GB356">
            <v>0</v>
          </cell>
          <cell r="GC356">
            <v>0</v>
          </cell>
          <cell r="GD356">
            <v>0</v>
          </cell>
          <cell r="GE356">
            <v>0</v>
          </cell>
          <cell r="GF356">
            <v>0</v>
          </cell>
          <cell r="GG356">
            <v>0</v>
          </cell>
          <cell r="GH356">
            <v>0</v>
          </cell>
          <cell r="GI356">
            <v>0</v>
          </cell>
          <cell r="GJ356">
            <v>0</v>
          </cell>
          <cell r="GK356">
            <v>0</v>
          </cell>
          <cell r="GL356">
            <v>0</v>
          </cell>
          <cell r="GM356">
            <v>0</v>
          </cell>
          <cell r="GN356">
            <v>0</v>
          </cell>
          <cell r="GO356">
            <v>0</v>
          </cell>
          <cell r="GP356">
            <v>0</v>
          </cell>
          <cell r="GQ356">
            <v>0</v>
          </cell>
          <cell r="GR356">
            <v>0</v>
          </cell>
          <cell r="GS356">
            <v>0</v>
          </cell>
          <cell r="GT356">
            <v>0</v>
          </cell>
          <cell r="GU356">
            <v>0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  <cell r="EW357">
            <v>0</v>
          </cell>
          <cell r="EX357">
            <v>0</v>
          </cell>
          <cell r="EY357">
            <v>0</v>
          </cell>
          <cell r="EZ357">
            <v>0</v>
          </cell>
          <cell r="FA357">
            <v>0</v>
          </cell>
          <cell r="FB357">
            <v>0</v>
          </cell>
          <cell r="FC357">
            <v>0</v>
          </cell>
          <cell r="FD357">
            <v>0</v>
          </cell>
          <cell r="FE357">
            <v>0</v>
          </cell>
          <cell r="FF357">
            <v>0</v>
          </cell>
          <cell r="FG357">
            <v>0</v>
          </cell>
          <cell r="FH357">
            <v>0</v>
          </cell>
          <cell r="FI357">
            <v>0</v>
          </cell>
          <cell r="FJ357">
            <v>0</v>
          </cell>
          <cell r="FK357">
            <v>0</v>
          </cell>
          <cell r="FL357">
            <v>0</v>
          </cell>
          <cell r="FM357">
            <v>0</v>
          </cell>
          <cell r="FN357">
            <v>0</v>
          </cell>
          <cell r="FO357">
            <v>0</v>
          </cell>
          <cell r="FP357">
            <v>0</v>
          </cell>
          <cell r="FQ357">
            <v>0</v>
          </cell>
          <cell r="FR357">
            <v>0</v>
          </cell>
          <cell r="FS357">
            <v>0</v>
          </cell>
          <cell r="FT357">
            <v>0</v>
          </cell>
          <cell r="FU357">
            <v>0</v>
          </cell>
          <cell r="FV357">
            <v>0</v>
          </cell>
          <cell r="FW357">
            <v>0</v>
          </cell>
          <cell r="FX357">
            <v>0</v>
          </cell>
          <cell r="FY357">
            <v>0</v>
          </cell>
          <cell r="FZ357">
            <v>0</v>
          </cell>
          <cell r="GA357">
            <v>0</v>
          </cell>
          <cell r="GB357">
            <v>0</v>
          </cell>
          <cell r="GC357">
            <v>0</v>
          </cell>
          <cell r="GD357">
            <v>0</v>
          </cell>
          <cell r="GE357">
            <v>0</v>
          </cell>
          <cell r="GF357">
            <v>0</v>
          </cell>
          <cell r="GG357">
            <v>0</v>
          </cell>
          <cell r="GH357">
            <v>0</v>
          </cell>
          <cell r="GI357">
            <v>0</v>
          </cell>
          <cell r="GJ357">
            <v>0</v>
          </cell>
          <cell r="GK357">
            <v>0</v>
          </cell>
          <cell r="GL357">
            <v>0</v>
          </cell>
          <cell r="GM357">
            <v>0</v>
          </cell>
          <cell r="GN357">
            <v>0</v>
          </cell>
          <cell r="GO357">
            <v>0</v>
          </cell>
          <cell r="GP357">
            <v>0</v>
          </cell>
          <cell r="GQ357">
            <v>0</v>
          </cell>
          <cell r="GR357">
            <v>0</v>
          </cell>
          <cell r="GS357">
            <v>0</v>
          </cell>
          <cell r="GT357">
            <v>0</v>
          </cell>
          <cell r="GU357">
            <v>0</v>
          </cell>
        </row>
        <row r="358"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DZ358">
            <v>0</v>
          </cell>
          <cell r="EA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0</v>
          </cell>
          <cell r="EH358">
            <v>0</v>
          </cell>
          <cell r="EI358">
            <v>0</v>
          </cell>
          <cell r="EJ358">
            <v>0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  <cell r="EW358">
            <v>0</v>
          </cell>
          <cell r="EX358">
            <v>0</v>
          </cell>
          <cell r="EY358">
            <v>0</v>
          </cell>
          <cell r="EZ358">
            <v>0</v>
          </cell>
          <cell r="FA358">
            <v>0</v>
          </cell>
          <cell r="FB358">
            <v>0</v>
          </cell>
          <cell r="FC358">
            <v>0</v>
          </cell>
          <cell r="FD358">
            <v>0</v>
          </cell>
          <cell r="FE358">
            <v>0</v>
          </cell>
          <cell r="FF358">
            <v>0</v>
          </cell>
          <cell r="FG358">
            <v>0</v>
          </cell>
          <cell r="FH358">
            <v>0</v>
          </cell>
          <cell r="FI358">
            <v>0</v>
          </cell>
          <cell r="FJ358">
            <v>0</v>
          </cell>
          <cell r="FK358">
            <v>0</v>
          </cell>
          <cell r="FL358">
            <v>0</v>
          </cell>
          <cell r="FM358">
            <v>0</v>
          </cell>
          <cell r="FN358">
            <v>0</v>
          </cell>
          <cell r="FO358">
            <v>0</v>
          </cell>
          <cell r="FP358">
            <v>0</v>
          </cell>
          <cell r="FQ358">
            <v>0</v>
          </cell>
          <cell r="FR358">
            <v>0</v>
          </cell>
          <cell r="FS358">
            <v>0</v>
          </cell>
          <cell r="FT358">
            <v>0</v>
          </cell>
          <cell r="FU358">
            <v>0</v>
          </cell>
          <cell r="FV358">
            <v>0</v>
          </cell>
          <cell r="FW358">
            <v>0</v>
          </cell>
          <cell r="FX358">
            <v>0</v>
          </cell>
          <cell r="FY358">
            <v>0</v>
          </cell>
          <cell r="FZ358">
            <v>0</v>
          </cell>
          <cell r="GA358">
            <v>0</v>
          </cell>
          <cell r="GB358">
            <v>0</v>
          </cell>
          <cell r="GC358">
            <v>0</v>
          </cell>
          <cell r="GD358">
            <v>0</v>
          </cell>
          <cell r="GE358">
            <v>0</v>
          </cell>
          <cell r="GF358">
            <v>0</v>
          </cell>
          <cell r="GG358">
            <v>0</v>
          </cell>
          <cell r="GH358">
            <v>0</v>
          </cell>
          <cell r="GI358">
            <v>0</v>
          </cell>
          <cell r="GJ358">
            <v>0</v>
          </cell>
          <cell r="GK358">
            <v>0</v>
          </cell>
          <cell r="GL358">
            <v>0</v>
          </cell>
          <cell r="GM358">
            <v>0</v>
          </cell>
          <cell r="GN358">
            <v>0</v>
          </cell>
          <cell r="GO358">
            <v>0</v>
          </cell>
          <cell r="GP358">
            <v>0</v>
          </cell>
          <cell r="GQ358">
            <v>0</v>
          </cell>
          <cell r="GR358">
            <v>0</v>
          </cell>
          <cell r="GS358">
            <v>0</v>
          </cell>
          <cell r="GT358">
            <v>0</v>
          </cell>
          <cell r="GU358">
            <v>0</v>
          </cell>
        </row>
        <row r="359"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  <cell r="DD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DZ359">
            <v>0</v>
          </cell>
          <cell r="EA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  <cell r="EW359">
            <v>0</v>
          </cell>
          <cell r="EX359">
            <v>0</v>
          </cell>
          <cell r="EY359">
            <v>0</v>
          </cell>
          <cell r="EZ359">
            <v>0</v>
          </cell>
          <cell r="FA359">
            <v>0</v>
          </cell>
          <cell r="FB359">
            <v>0</v>
          </cell>
          <cell r="FC359">
            <v>0</v>
          </cell>
          <cell r="FD359">
            <v>0</v>
          </cell>
          <cell r="FE359">
            <v>0</v>
          </cell>
          <cell r="FF359">
            <v>0</v>
          </cell>
          <cell r="FG359">
            <v>0</v>
          </cell>
          <cell r="FH359">
            <v>0</v>
          </cell>
          <cell r="FI359">
            <v>0</v>
          </cell>
          <cell r="FJ359">
            <v>0</v>
          </cell>
          <cell r="FK359">
            <v>0</v>
          </cell>
          <cell r="FL359">
            <v>0</v>
          </cell>
          <cell r="FM359">
            <v>0</v>
          </cell>
          <cell r="FN359">
            <v>0</v>
          </cell>
          <cell r="FO359">
            <v>0</v>
          </cell>
          <cell r="FP359">
            <v>0</v>
          </cell>
          <cell r="FQ359">
            <v>0</v>
          </cell>
          <cell r="FR359">
            <v>0</v>
          </cell>
          <cell r="FS359">
            <v>0</v>
          </cell>
          <cell r="FT359">
            <v>0</v>
          </cell>
          <cell r="FU359">
            <v>0</v>
          </cell>
          <cell r="FV359">
            <v>0</v>
          </cell>
          <cell r="FW359">
            <v>0</v>
          </cell>
          <cell r="FX359">
            <v>0</v>
          </cell>
          <cell r="FY359">
            <v>0</v>
          </cell>
          <cell r="FZ359">
            <v>0</v>
          </cell>
          <cell r="GA359">
            <v>0</v>
          </cell>
          <cell r="GB359">
            <v>0</v>
          </cell>
          <cell r="GC359">
            <v>0</v>
          </cell>
          <cell r="GD359">
            <v>0</v>
          </cell>
          <cell r="GE359">
            <v>0</v>
          </cell>
          <cell r="GF359">
            <v>0</v>
          </cell>
          <cell r="GG359">
            <v>0</v>
          </cell>
          <cell r="GH359">
            <v>0</v>
          </cell>
          <cell r="GI359">
            <v>0</v>
          </cell>
          <cell r="GJ359">
            <v>0</v>
          </cell>
          <cell r="GK359">
            <v>0</v>
          </cell>
          <cell r="GL359">
            <v>0</v>
          </cell>
          <cell r="GM359">
            <v>0</v>
          </cell>
          <cell r="GN359">
            <v>0</v>
          </cell>
          <cell r="GO359">
            <v>0</v>
          </cell>
          <cell r="GP359">
            <v>0</v>
          </cell>
          <cell r="GQ359">
            <v>0</v>
          </cell>
          <cell r="GR359">
            <v>0</v>
          </cell>
          <cell r="GS359">
            <v>0</v>
          </cell>
          <cell r="GT359">
            <v>0</v>
          </cell>
          <cell r="GU359">
            <v>0</v>
          </cell>
        </row>
        <row r="360"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DZ360">
            <v>0</v>
          </cell>
          <cell r="EA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  <cell r="EW360">
            <v>0</v>
          </cell>
          <cell r="EX360">
            <v>0</v>
          </cell>
          <cell r="EY360">
            <v>0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0</v>
          </cell>
          <cell r="FE360">
            <v>0</v>
          </cell>
          <cell r="FF360">
            <v>0</v>
          </cell>
          <cell r="FG360">
            <v>0</v>
          </cell>
          <cell r="FH360">
            <v>0</v>
          </cell>
          <cell r="FI360">
            <v>0</v>
          </cell>
          <cell r="FJ360">
            <v>0</v>
          </cell>
          <cell r="FK360">
            <v>0</v>
          </cell>
          <cell r="FL360">
            <v>0</v>
          </cell>
          <cell r="FM360">
            <v>0</v>
          </cell>
          <cell r="FN360">
            <v>0</v>
          </cell>
          <cell r="FO360">
            <v>0</v>
          </cell>
          <cell r="FP360">
            <v>0</v>
          </cell>
          <cell r="FQ360">
            <v>0</v>
          </cell>
          <cell r="FR360">
            <v>0</v>
          </cell>
          <cell r="FS360">
            <v>0</v>
          </cell>
          <cell r="FT360">
            <v>0</v>
          </cell>
          <cell r="FU360">
            <v>0</v>
          </cell>
          <cell r="FV360">
            <v>0</v>
          </cell>
          <cell r="FW360">
            <v>0</v>
          </cell>
          <cell r="FX360">
            <v>0</v>
          </cell>
          <cell r="FY360">
            <v>0</v>
          </cell>
          <cell r="FZ360">
            <v>0</v>
          </cell>
          <cell r="GA360">
            <v>0</v>
          </cell>
          <cell r="GB360">
            <v>0</v>
          </cell>
          <cell r="GC360">
            <v>0</v>
          </cell>
          <cell r="GD360">
            <v>0</v>
          </cell>
          <cell r="GE360">
            <v>0</v>
          </cell>
          <cell r="GF360">
            <v>0</v>
          </cell>
          <cell r="GG360">
            <v>0</v>
          </cell>
          <cell r="GH360">
            <v>0</v>
          </cell>
          <cell r="GI360">
            <v>0</v>
          </cell>
          <cell r="GJ360">
            <v>0</v>
          </cell>
          <cell r="GK360">
            <v>0</v>
          </cell>
          <cell r="GL360">
            <v>0</v>
          </cell>
          <cell r="GM360">
            <v>0</v>
          </cell>
          <cell r="GN360">
            <v>0</v>
          </cell>
          <cell r="GO360">
            <v>0</v>
          </cell>
          <cell r="GP360">
            <v>0</v>
          </cell>
          <cell r="GQ360">
            <v>0</v>
          </cell>
          <cell r="GR360">
            <v>0</v>
          </cell>
          <cell r="GS360">
            <v>0</v>
          </cell>
          <cell r="GT360">
            <v>0</v>
          </cell>
          <cell r="GU360">
            <v>0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  <cell r="EA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  <cell r="EW361">
            <v>0</v>
          </cell>
          <cell r="EX361">
            <v>0</v>
          </cell>
          <cell r="EY361">
            <v>0</v>
          </cell>
          <cell r="EZ361">
            <v>0</v>
          </cell>
          <cell r="FA361">
            <v>0</v>
          </cell>
          <cell r="FB361">
            <v>0</v>
          </cell>
          <cell r="FC361">
            <v>0</v>
          </cell>
          <cell r="FD361">
            <v>0</v>
          </cell>
          <cell r="FE361">
            <v>0</v>
          </cell>
          <cell r="FF361">
            <v>0</v>
          </cell>
          <cell r="FG361">
            <v>0</v>
          </cell>
          <cell r="FH361">
            <v>0</v>
          </cell>
          <cell r="FI361">
            <v>0</v>
          </cell>
          <cell r="FJ361">
            <v>0</v>
          </cell>
          <cell r="FK361">
            <v>0</v>
          </cell>
          <cell r="FL361">
            <v>0</v>
          </cell>
          <cell r="FM361">
            <v>0</v>
          </cell>
          <cell r="FN361">
            <v>0</v>
          </cell>
          <cell r="FO361">
            <v>0</v>
          </cell>
          <cell r="FP361">
            <v>0</v>
          </cell>
          <cell r="FQ361">
            <v>0</v>
          </cell>
          <cell r="FR361">
            <v>0</v>
          </cell>
          <cell r="FS361">
            <v>0</v>
          </cell>
          <cell r="FT361">
            <v>0</v>
          </cell>
          <cell r="FU361">
            <v>0</v>
          </cell>
          <cell r="FV361">
            <v>0</v>
          </cell>
          <cell r="FW361">
            <v>0</v>
          </cell>
          <cell r="FX361">
            <v>0</v>
          </cell>
          <cell r="FY361">
            <v>0</v>
          </cell>
          <cell r="FZ361">
            <v>0</v>
          </cell>
          <cell r="GA361">
            <v>0</v>
          </cell>
          <cell r="GB361">
            <v>0</v>
          </cell>
          <cell r="GC361">
            <v>0</v>
          </cell>
          <cell r="GD361">
            <v>0</v>
          </cell>
          <cell r="GE361">
            <v>0</v>
          </cell>
          <cell r="GF361">
            <v>0</v>
          </cell>
          <cell r="GG361">
            <v>0</v>
          </cell>
          <cell r="GH361">
            <v>0</v>
          </cell>
          <cell r="GI361">
            <v>0</v>
          </cell>
          <cell r="GJ361">
            <v>0</v>
          </cell>
          <cell r="GK361">
            <v>0</v>
          </cell>
          <cell r="GL361">
            <v>0</v>
          </cell>
          <cell r="GM361">
            <v>0</v>
          </cell>
          <cell r="GN361">
            <v>0</v>
          </cell>
          <cell r="GO361">
            <v>0</v>
          </cell>
          <cell r="GP361">
            <v>0</v>
          </cell>
          <cell r="GQ361">
            <v>0</v>
          </cell>
          <cell r="GR361">
            <v>0</v>
          </cell>
          <cell r="GS361">
            <v>0</v>
          </cell>
          <cell r="GT361">
            <v>0</v>
          </cell>
          <cell r="GU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  <cell r="EW362">
            <v>0</v>
          </cell>
          <cell r="EX362">
            <v>0</v>
          </cell>
          <cell r="EY362">
            <v>0</v>
          </cell>
          <cell r="EZ362">
            <v>0</v>
          </cell>
          <cell r="FA362">
            <v>0</v>
          </cell>
          <cell r="FB362">
            <v>0</v>
          </cell>
          <cell r="FC362">
            <v>0</v>
          </cell>
          <cell r="FD362">
            <v>0</v>
          </cell>
          <cell r="FE362">
            <v>0</v>
          </cell>
          <cell r="FF362">
            <v>0</v>
          </cell>
          <cell r="FG362">
            <v>0</v>
          </cell>
          <cell r="FH362">
            <v>0</v>
          </cell>
          <cell r="FI362">
            <v>0</v>
          </cell>
          <cell r="FJ362">
            <v>0</v>
          </cell>
          <cell r="FK362">
            <v>0</v>
          </cell>
          <cell r="FL362">
            <v>0</v>
          </cell>
          <cell r="FM362">
            <v>0</v>
          </cell>
          <cell r="FN362">
            <v>0</v>
          </cell>
          <cell r="FO362">
            <v>0</v>
          </cell>
          <cell r="FP362">
            <v>0</v>
          </cell>
          <cell r="FQ362">
            <v>0</v>
          </cell>
          <cell r="FR362">
            <v>0</v>
          </cell>
          <cell r="FS362">
            <v>0</v>
          </cell>
          <cell r="FT362">
            <v>0</v>
          </cell>
          <cell r="FU362">
            <v>0</v>
          </cell>
          <cell r="FV362">
            <v>0</v>
          </cell>
          <cell r="FW362">
            <v>0</v>
          </cell>
          <cell r="FX362">
            <v>0</v>
          </cell>
          <cell r="FY362">
            <v>0</v>
          </cell>
          <cell r="FZ362">
            <v>0</v>
          </cell>
          <cell r="GA362">
            <v>0</v>
          </cell>
          <cell r="GB362">
            <v>0</v>
          </cell>
          <cell r="GC362">
            <v>0</v>
          </cell>
          <cell r="GD362">
            <v>0</v>
          </cell>
          <cell r="GE362">
            <v>0</v>
          </cell>
          <cell r="GF362">
            <v>0</v>
          </cell>
          <cell r="GG362">
            <v>0</v>
          </cell>
          <cell r="GH362">
            <v>0</v>
          </cell>
          <cell r="GI362">
            <v>0</v>
          </cell>
          <cell r="GJ362">
            <v>0</v>
          </cell>
          <cell r="GK362">
            <v>0</v>
          </cell>
          <cell r="GL362">
            <v>0</v>
          </cell>
          <cell r="GM362">
            <v>0</v>
          </cell>
          <cell r="GN362">
            <v>0</v>
          </cell>
          <cell r="GO362">
            <v>0</v>
          </cell>
          <cell r="GP362">
            <v>0</v>
          </cell>
          <cell r="GQ362">
            <v>0</v>
          </cell>
          <cell r="GR362">
            <v>0</v>
          </cell>
          <cell r="GS362">
            <v>0</v>
          </cell>
          <cell r="GT362">
            <v>0</v>
          </cell>
          <cell r="GU362">
            <v>0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DZ363">
            <v>0</v>
          </cell>
          <cell r="EA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  <cell r="EW363">
            <v>0</v>
          </cell>
          <cell r="EX363">
            <v>0</v>
          </cell>
          <cell r="EY363">
            <v>0</v>
          </cell>
          <cell r="EZ363">
            <v>0</v>
          </cell>
          <cell r="FA363">
            <v>0</v>
          </cell>
          <cell r="FB363">
            <v>0</v>
          </cell>
          <cell r="FC363">
            <v>0</v>
          </cell>
          <cell r="FD363">
            <v>0</v>
          </cell>
          <cell r="FE363">
            <v>0</v>
          </cell>
          <cell r="FF363">
            <v>0</v>
          </cell>
          <cell r="FG363">
            <v>0</v>
          </cell>
          <cell r="FH363">
            <v>0</v>
          </cell>
          <cell r="FI363">
            <v>0</v>
          </cell>
          <cell r="FJ363">
            <v>0</v>
          </cell>
          <cell r="FK363">
            <v>0</v>
          </cell>
          <cell r="FL363">
            <v>0</v>
          </cell>
          <cell r="FM363">
            <v>0</v>
          </cell>
          <cell r="FN363">
            <v>0</v>
          </cell>
          <cell r="FO363">
            <v>0</v>
          </cell>
          <cell r="FP363">
            <v>0</v>
          </cell>
          <cell r="FQ363">
            <v>0</v>
          </cell>
          <cell r="FR363">
            <v>0</v>
          </cell>
          <cell r="FS363">
            <v>0</v>
          </cell>
          <cell r="FT363">
            <v>0</v>
          </cell>
          <cell r="FU363">
            <v>0</v>
          </cell>
          <cell r="FV363">
            <v>0</v>
          </cell>
          <cell r="FW363">
            <v>0</v>
          </cell>
          <cell r="FX363">
            <v>0</v>
          </cell>
          <cell r="FY363">
            <v>0</v>
          </cell>
          <cell r="FZ363">
            <v>0</v>
          </cell>
          <cell r="GA363">
            <v>0</v>
          </cell>
          <cell r="GB363">
            <v>0</v>
          </cell>
          <cell r="GC363">
            <v>0</v>
          </cell>
          <cell r="GD363">
            <v>0</v>
          </cell>
          <cell r="GE363">
            <v>0</v>
          </cell>
          <cell r="GF363">
            <v>0</v>
          </cell>
          <cell r="GG363">
            <v>0</v>
          </cell>
          <cell r="GH363">
            <v>0</v>
          </cell>
          <cell r="GI363">
            <v>0</v>
          </cell>
          <cell r="GJ363">
            <v>0</v>
          </cell>
          <cell r="GK363">
            <v>0</v>
          </cell>
          <cell r="GL363">
            <v>0</v>
          </cell>
          <cell r="GM363">
            <v>0</v>
          </cell>
          <cell r="GN363">
            <v>0</v>
          </cell>
          <cell r="GO363">
            <v>0</v>
          </cell>
          <cell r="GP363">
            <v>0</v>
          </cell>
          <cell r="GQ363">
            <v>0</v>
          </cell>
          <cell r="GR363">
            <v>0</v>
          </cell>
          <cell r="GS363">
            <v>0</v>
          </cell>
          <cell r="GT363">
            <v>0</v>
          </cell>
          <cell r="GU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DZ364">
            <v>0</v>
          </cell>
          <cell r="EA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  <cell r="EU364">
            <v>0</v>
          </cell>
          <cell r="EV364">
            <v>0</v>
          </cell>
          <cell r="EW364">
            <v>0</v>
          </cell>
          <cell r="EX364">
            <v>0</v>
          </cell>
          <cell r="EY364">
            <v>0</v>
          </cell>
          <cell r="EZ364">
            <v>0</v>
          </cell>
          <cell r="FA364">
            <v>0</v>
          </cell>
          <cell r="FB364">
            <v>0</v>
          </cell>
          <cell r="FC364">
            <v>0</v>
          </cell>
          <cell r="FD364">
            <v>0</v>
          </cell>
          <cell r="FE364">
            <v>0</v>
          </cell>
          <cell r="FF364">
            <v>0</v>
          </cell>
          <cell r="FG364">
            <v>0</v>
          </cell>
          <cell r="FH364">
            <v>0</v>
          </cell>
          <cell r="FI364">
            <v>0</v>
          </cell>
          <cell r="FJ364">
            <v>0</v>
          </cell>
          <cell r="FK364">
            <v>0</v>
          </cell>
          <cell r="FL364">
            <v>0</v>
          </cell>
          <cell r="FM364">
            <v>0</v>
          </cell>
          <cell r="FN364">
            <v>0</v>
          </cell>
          <cell r="FO364">
            <v>0</v>
          </cell>
          <cell r="FP364">
            <v>0</v>
          </cell>
          <cell r="FQ364">
            <v>0</v>
          </cell>
          <cell r="FR364">
            <v>0</v>
          </cell>
          <cell r="FS364">
            <v>0</v>
          </cell>
          <cell r="FT364">
            <v>0</v>
          </cell>
          <cell r="FU364">
            <v>0</v>
          </cell>
          <cell r="FV364">
            <v>0</v>
          </cell>
          <cell r="FW364">
            <v>0</v>
          </cell>
          <cell r="FX364">
            <v>0</v>
          </cell>
          <cell r="FY364">
            <v>0</v>
          </cell>
          <cell r="FZ364">
            <v>0</v>
          </cell>
          <cell r="GA364">
            <v>0</v>
          </cell>
          <cell r="GB364">
            <v>0</v>
          </cell>
          <cell r="GC364">
            <v>0</v>
          </cell>
          <cell r="GD364">
            <v>0</v>
          </cell>
          <cell r="GE364">
            <v>0</v>
          </cell>
          <cell r="GF364">
            <v>0</v>
          </cell>
          <cell r="GG364">
            <v>0</v>
          </cell>
          <cell r="GH364">
            <v>0</v>
          </cell>
          <cell r="GI364">
            <v>0</v>
          </cell>
          <cell r="GJ364">
            <v>0</v>
          </cell>
          <cell r="GK364">
            <v>0</v>
          </cell>
          <cell r="GL364">
            <v>0</v>
          </cell>
          <cell r="GM364">
            <v>0</v>
          </cell>
          <cell r="GN364">
            <v>0</v>
          </cell>
          <cell r="GO364">
            <v>0</v>
          </cell>
          <cell r="GP364">
            <v>0</v>
          </cell>
          <cell r="GQ364">
            <v>0</v>
          </cell>
          <cell r="GR364">
            <v>0</v>
          </cell>
          <cell r="GS364">
            <v>0</v>
          </cell>
          <cell r="GT364">
            <v>0</v>
          </cell>
          <cell r="GU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  <cell r="EA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  <cell r="EU365">
            <v>0</v>
          </cell>
          <cell r="EV365">
            <v>0</v>
          </cell>
          <cell r="EW365">
            <v>0</v>
          </cell>
          <cell r="EX365">
            <v>0</v>
          </cell>
          <cell r="EY365">
            <v>0</v>
          </cell>
          <cell r="EZ365">
            <v>0</v>
          </cell>
          <cell r="FA365">
            <v>0</v>
          </cell>
          <cell r="FB365">
            <v>0</v>
          </cell>
          <cell r="FC365">
            <v>0</v>
          </cell>
          <cell r="FD365">
            <v>0</v>
          </cell>
          <cell r="FE365">
            <v>0</v>
          </cell>
          <cell r="FF365">
            <v>0</v>
          </cell>
          <cell r="FG365">
            <v>0</v>
          </cell>
          <cell r="FH365">
            <v>0</v>
          </cell>
          <cell r="FI365">
            <v>0</v>
          </cell>
          <cell r="FJ365">
            <v>0</v>
          </cell>
          <cell r="FK365">
            <v>0</v>
          </cell>
          <cell r="FL365">
            <v>0</v>
          </cell>
          <cell r="FM365">
            <v>0</v>
          </cell>
          <cell r="FN365">
            <v>0</v>
          </cell>
          <cell r="FO365">
            <v>0</v>
          </cell>
          <cell r="FP365">
            <v>0</v>
          </cell>
          <cell r="FQ365">
            <v>0</v>
          </cell>
          <cell r="FR365">
            <v>0</v>
          </cell>
          <cell r="FS365">
            <v>0</v>
          </cell>
          <cell r="FT365">
            <v>0</v>
          </cell>
          <cell r="FU365">
            <v>0</v>
          </cell>
          <cell r="FV365">
            <v>0</v>
          </cell>
          <cell r="FW365">
            <v>0</v>
          </cell>
          <cell r="FX365">
            <v>0</v>
          </cell>
          <cell r="FY365">
            <v>0</v>
          </cell>
          <cell r="FZ365">
            <v>0</v>
          </cell>
          <cell r="GA365">
            <v>0</v>
          </cell>
          <cell r="GB365">
            <v>0</v>
          </cell>
          <cell r="GC365">
            <v>0</v>
          </cell>
          <cell r="GD365">
            <v>0</v>
          </cell>
          <cell r="GE365">
            <v>0</v>
          </cell>
          <cell r="GF365">
            <v>0</v>
          </cell>
          <cell r="GG365">
            <v>0</v>
          </cell>
          <cell r="GH365">
            <v>0</v>
          </cell>
          <cell r="GI365">
            <v>0</v>
          </cell>
          <cell r="GJ365">
            <v>0</v>
          </cell>
          <cell r="GK365">
            <v>0</v>
          </cell>
          <cell r="GL365">
            <v>0</v>
          </cell>
          <cell r="GM365">
            <v>0</v>
          </cell>
          <cell r="GN365">
            <v>0</v>
          </cell>
          <cell r="GO365">
            <v>0</v>
          </cell>
          <cell r="GP365">
            <v>0</v>
          </cell>
          <cell r="GQ365">
            <v>0</v>
          </cell>
          <cell r="GR365">
            <v>0</v>
          </cell>
          <cell r="GS365">
            <v>0</v>
          </cell>
          <cell r="GT365">
            <v>0</v>
          </cell>
          <cell r="GU365">
            <v>0</v>
          </cell>
        </row>
        <row r="366"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DZ366">
            <v>0</v>
          </cell>
          <cell r="EA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  <cell r="EU366">
            <v>0</v>
          </cell>
          <cell r="EV366">
            <v>0</v>
          </cell>
          <cell r="EW366">
            <v>0</v>
          </cell>
          <cell r="EX366">
            <v>0</v>
          </cell>
          <cell r="EY366">
            <v>0</v>
          </cell>
          <cell r="EZ366">
            <v>0</v>
          </cell>
          <cell r="FA366">
            <v>0</v>
          </cell>
          <cell r="FB366">
            <v>0</v>
          </cell>
          <cell r="FC366">
            <v>0</v>
          </cell>
          <cell r="FD366">
            <v>0</v>
          </cell>
          <cell r="FE366">
            <v>0</v>
          </cell>
          <cell r="FF366">
            <v>0</v>
          </cell>
          <cell r="FG366">
            <v>0</v>
          </cell>
          <cell r="FH366">
            <v>0</v>
          </cell>
          <cell r="FI366">
            <v>0</v>
          </cell>
          <cell r="FJ366">
            <v>0</v>
          </cell>
          <cell r="FK366">
            <v>0</v>
          </cell>
          <cell r="FL366">
            <v>0</v>
          </cell>
          <cell r="FM366">
            <v>0</v>
          </cell>
          <cell r="FN366">
            <v>0</v>
          </cell>
          <cell r="FO366">
            <v>0</v>
          </cell>
          <cell r="FP366">
            <v>0</v>
          </cell>
          <cell r="FQ366">
            <v>0</v>
          </cell>
          <cell r="FR366">
            <v>0</v>
          </cell>
          <cell r="FS366">
            <v>0</v>
          </cell>
          <cell r="FT366">
            <v>0</v>
          </cell>
          <cell r="FU366">
            <v>0</v>
          </cell>
          <cell r="FV366">
            <v>0</v>
          </cell>
          <cell r="FW366">
            <v>0</v>
          </cell>
          <cell r="FX366">
            <v>0</v>
          </cell>
          <cell r="FY366">
            <v>0</v>
          </cell>
          <cell r="FZ366">
            <v>0</v>
          </cell>
          <cell r="GA366">
            <v>0</v>
          </cell>
          <cell r="GB366">
            <v>0</v>
          </cell>
          <cell r="GC366">
            <v>0</v>
          </cell>
          <cell r="GD366">
            <v>0</v>
          </cell>
          <cell r="GE366">
            <v>0</v>
          </cell>
          <cell r="GF366">
            <v>0</v>
          </cell>
          <cell r="GG366">
            <v>0</v>
          </cell>
          <cell r="GH366">
            <v>0</v>
          </cell>
          <cell r="GI366">
            <v>0</v>
          </cell>
          <cell r="GJ366">
            <v>0</v>
          </cell>
          <cell r="GK366">
            <v>0</v>
          </cell>
          <cell r="GL366">
            <v>0</v>
          </cell>
          <cell r="GM366">
            <v>0</v>
          </cell>
          <cell r="GN366">
            <v>0</v>
          </cell>
          <cell r="GO366">
            <v>0</v>
          </cell>
          <cell r="GP366">
            <v>0</v>
          </cell>
          <cell r="GQ366">
            <v>0</v>
          </cell>
          <cell r="GR366">
            <v>0</v>
          </cell>
          <cell r="GS366">
            <v>0</v>
          </cell>
          <cell r="GT366">
            <v>0</v>
          </cell>
          <cell r="GU366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DZ367">
            <v>0</v>
          </cell>
          <cell r="EA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  <cell r="EW367">
            <v>0</v>
          </cell>
          <cell r="EX367">
            <v>0</v>
          </cell>
          <cell r="EY367">
            <v>0</v>
          </cell>
          <cell r="EZ367">
            <v>0</v>
          </cell>
          <cell r="FA367">
            <v>0</v>
          </cell>
          <cell r="FB367">
            <v>0</v>
          </cell>
          <cell r="FC367">
            <v>0</v>
          </cell>
          <cell r="FD367">
            <v>0</v>
          </cell>
          <cell r="FE367">
            <v>0</v>
          </cell>
          <cell r="FF367">
            <v>0</v>
          </cell>
          <cell r="FG367">
            <v>0</v>
          </cell>
          <cell r="FH367">
            <v>0</v>
          </cell>
          <cell r="FI367">
            <v>0</v>
          </cell>
          <cell r="FJ367">
            <v>0</v>
          </cell>
          <cell r="FK367">
            <v>0</v>
          </cell>
          <cell r="FL367">
            <v>0</v>
          </cell>
          <cell r="FM367">
            <v>0</v>
          </cell>
          <cell r="FN367">
            <v>0</v>
          </cell>
          <cell r="FO367">
            <v>0</v>
          </cell>
          <cell r="FP367">
            <v>0</v>
          </cell>
          <cell r="FQ367">
            <v>0</v>
          </cell>
          <cell r="FR367">
            <v>0</v>
          </cell>
          <cell r="FS367">
            <v>0</v>
          </cell>
          <cell r="FT367">
            <v>0</v>
          </cell>
          <cell r="FU367">
            <v>0</v>
          </cell>
          <cell r="FV367">
            <v>0</v>
          </cell>
          <cell r="FW367">
            <v>0</v>
          </cell>
          <cell r="FX367">
            <v>0</v>
          </cell>
          <cell r="FY367">
            <v>0</v>
          </cell>
          <cell r="FZ367">
            <v>0</v>
          </cell>
          <cell r="GA367">
            <v>0</v>
          </cell>
          <cell r="GB367">
            <v>0</v>
          </cell>
          <cell r="GC367">
            <v>0</v>
          </cell>
          <cell r="GD367">
            <v>0</v>
          </cell>
          <cell r="GE367">
            <v>0</v>
          </cell>
          <cell r="GF367">
            <v>0</v>
          </cell>
          <cell r="GG367">
            <v>0</v>
          </cell>
          <cell r="GH367">
            <v>0</v>
          </cell>
          <cell r="GI367">
            <v>0</v>
          </cell>
          <cell r="GJ367">
            <v>0</v>
          </cell>
          <cell r="GK367">
            <v>0</v>
          </cell>
          <cell r="GL367">
            <v>0</v>
          </cell>
          <cell r="GM367">
            <v>0</v>
          </cell>
          <cell r="GN367">
            <v>0</v>
          </cell>
          <cell r="GO367">
            <v>0</v>
          </cell>
          <cell r="GP367">
            <v>0</v>
          </cell>
          <cell r="GQ367">
            <v>0</v>
          </cell>
          <cell r="GR367">
            <v>0</v>
          </cell>
          <cell r="GS367">
            <v>0</v>
          </cell>
          <cell r="GT367">
            <v>0</v>
          </cell>
          <cell r="GU367">
            <v>0</v>
          </cell>
        </row>
        <row r="368"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DZ368">
            <v>0</v>
          </cell>
          <cell r="EA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  <cell r="EU368">
            <v>0</v>
          </cell>
          <cell r="EV368">
            <v>0</v>
          </cell>
          <cell r="EW368">
            <v>0</v>
          </cell>
          <cell r="EX368">
            <v>0</v>
          </cell>
          <cell r="EY368">
            <v>0</v>
          </cell>
          <cell r="EZ368">
            <v>0</v>
          </cell>
          <cell r="FA368">
            <v>0</v>
          </cell>
          <cell r="FB368">
            <v>0</v>
          </cell>
          <cell r="FC368">
            <v>0</v>
          </cell>
          <cell r="FD368">
            <v>0</v>
          </cell>
          <cell r="FE368">
            <v>0</v>
          </cell>
          <cell r="FF368">
            <v>0</v>
          </cell>
          <cell r="FG368">
            <v>0</v>
          </cell>
          <cell r="FH368">
            <v>0</v>
          </cell>
          <cell r="FI368">
            <v>0</v>
          </cell>
          <cell r="FJ368">
            <v>0</v>
          </cell>
          <cell r="FK368">
            <v>0</v>
          </cell>
          <cell r="FL368">
            <v>0</v>
          </cell>
          <cell r="FM368">
            <v>0</v>
          </cell>
          <cell r="FN368">
            <v>0</v>
          </cell>
          <cell r="FO368">
            <v>0</v>
          </cell>
          <cell r="FP368">
            <v>0</v>
          </cell>
          <cell r="FQ368">
            <v>0</v>
          </cell>
          <cell r="FR368">
            <v>0</v>
          </cell>
          <cell r="FS368">
            <v>0</v>
          </cell>
          <cell r="FT368">
            <v>0</v>
          </cell>
          <cell r="FU368">
            <v>0</v>
          </cell>
          <cell r="FV368">
            <v>0</v>
          </cell>
          <cell r="FW368">
            <v>0</v>
          </cell>
          <cell r="FX368">
            <v>0</v>
          </cell>
          <cell r="FY368">
            <v>0</v>
          </cell>
          <cell r="FZ368">
            <v>0</v>
          </cell>
          <cell r="GA368">
            <v>0</v>
          </cell>
          <cell r="GB368">
            <v>0</v>
          </cell>
          <cell r="GC368">
            <v>0</v>
          </cell>
          <cell r="GD368">
            <v>0</v>
          </cell>
          <cell r="GE368">
            <v>0</v>
          </cell>
          <cell r="GF368">
            <v>0</v>
          </cell>
          <cell r="GG368">
            <v>0</v>
          </cell>
          <cell r="GH368">
            <v>0</v>
          </cell>
          <cell r="GI368">
            <v>0</v>
          </cell>
          <cell r="GJ368">
            <v>0</v>
          </cell>
          <cell r="GK368">
            <v>0</v>
          </cell>
          <cell r="GL368">
            <v>0</v>
          </cell>
          <cell r="GM368">
            <v>0</v>
          </cell>
          <cell r="GN368">
            <v>0</v>
          </cell>
          <cell r="GO368">
            <v>0</v>
          </cell>
          <cell r="GP368">
            <v>0</v>
          </cell>
          <cell r="GQ368">
            <v>0</v>
          </cell>
          <cell r="GR368">
            <v>0</v>
          </cell>
          <cell r="GS368">
            <v>0</v>
          </cell>
          <cell r="GT368">
            <v>0</v>
          </cell>
          <cell r="GU368">
            <v>0</v>
          </cell>
        </row>
        <row r="369"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  <cell r="EW369">
            <v>0</v>
          </cell>
          <cell r="EX369">
            <v>0</v>
          </cell>
          <cell r="EY369">
            <v>0</v>
          </cell>
          <cell r="EZ369">
            <v>0</v>
          </cell>
          <cell r="FA369">
            <v>0</v>
          </cell>
          <cell r="FB369">
            <v>0</v>
          </cell>
          <cell r="FC369">
            <v>0</v>
          </cell>
          <cell r="FD369">
            <v>0</v>
          </cell>
          <cell r="FE369">
            <v>0</v>
          </cell>
          <cell r="FF369">
            <v>0</v>
          </cell>
          <cell r="FG369">
            <v>0</v>
          </cell>
          <cell r="FH369">
            <v>0</v>
          </cell>
          <cell r="FI369">
            <v>0</v>
          </cell>
          <cell r="FJ369">
            <v>0</v>
          </cell>
          <cell r="FK369">
            <v>0</v>
          </cell>
          <cell r="FL369">
            <v>0</v>
          </cell>
          <cell r="FM369">
            <v>0</v>
          </cell>
          <cell r="FN369">
            <v>0</v>
          </cell>
          <cell r="FO369">
            <v>0</v>
          </cell>
          <cell r="FP369">
            <v>0</v>
          </cell>
          <cell r="FQ369">
            <v>0</v>
          </cell>
          <cell r="FR369">
            <v>0</v>
          </cell>
          <cell r="FS369">
            <v>0</v>
          </cell>
          <cell r="FT369">
            <v>0</v>
          </cell>
          <cell r="FU369">
            <v>0</v>
          </cell>
          <cell r="FV369">
            <v>0</v>
          </cell>
          <cell r="FW369">
            <v>0</v>
          </cell>
          <cell r="FX369">
            <v>0</v>
          </cell>
          <cell r="FY369">
            <v>0</v>
          </cell>
          <cell r="FZ369">
            <v>0</v>
          </cell>
          <cell r="GA369">
            <v>0</v>
          </cell>
          <cell r="GB369">
            <v>0</v>
          </cell>
          <cell r="GC369">
            <v>0</v>
          </cell>
          <cell r="GD369">
            <v>0</v>
          </cell>
          <cell r="GE369">
            <v>0</v>
          </cell>
          <cell r="GF369">
            <v>0</v>
          </cell>
          <cell r="GG369">
            <v>0</v>
          </cell>
          <cell r="GH369">
            <v>0</v>
          </cell>
          <cell r="GI369">
            <v>0</v>
          </cell>
          <cell r="GJ369">
            <v>0</v>
          </cell>
          <cell r="GK369">
            <v>0</v>
          </cell>
          <cell r="GL369">
            <v>0</v>
          </cell>
          <cell r="GM369">
            <v>0</v>
          </cell>
          <cell r="GN369">
            <v>0</v>
          </cell>
          <cell r="GO369">
            <v>0</v>
          </cell>
          <cell r="GP369">
            <v>0</v>
          </cell>
          <cell r="GQ369">
            <v>0</v>
          </cell>
          <cell r="GR369">
            <v>0</v>
          </cell>
          <cell r="GS369">
            <v>0</v>
          </cell>
          <cell r="GT369">
            <v>0</v>
          </cell>
          <cell r="GU369">
            <v>0</v>
          </cell>
        </row>
        <row r="370"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  <cell r="EA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  <cell r="EW370">
            <v>0</v>
          </cell>
          <cell r="EX370">
            <v>0</v>
          </cell>
          <cell r="EY370">
            <v>0</v>
          </cell>
          <cell r="EZ370">
            <v>0</v>
          </cell>
          <cell r="FA370">
            <v>0</v>
          </cell>
          <cell r="FB370">
            <v>0</v>
          </cell>
          <cell r="FC370">
            <v>0</v>
          </cell>
          <cell r="FD370">
            <v>0</v>
          </cell>
          <cell r="FE370">
            <v>0</v>
          </cell>
          <cell r="FF370">
            <v>0</v>
          </cell>
          <cell r="FG370">
            <v>0</v>
          </cell>
          <cell r="FH370">
            <v>0</v>
          </cell>
          <cell r="FI370">
            <v>0</v>
          </cell>
          <cell r="FJ370">
            <v>0</v>
          </cell>
          <cell r="FK370">
            <v>0</v>
          </cell>
          <cell r="FL370">
            <v>0</v>
          </cell>
          <cell r="FM370">
            <v>0</v>
          </cell>
          <cell r="FN370">
            <v>0</v>
          </cell>
          <cell r="FO370">
            <v>0</v>
          </cell>
          <cell r="FP370">
            <v>0</v>
          </cell>
          <cell r="FQ370">
            <v>0</v>
          </cell>
          <cell r="FR370">
            <v>0</v>
          </cell>
          <cell r="FS370">
            <v>0</v>
          </cell>
          <cell r="FT370">
            <v>0</v>
          </cell>
          <cell r="FU370">
            <v>0</v>
          </cell>
          <cell r="FV370">
            <v>0</v>
          </cell>
          <cell r="FW370">
            <v>0</v>
          </cell>
          <cell r="FX370">
            <v>0</v>
          </cell>
          <cell r="FY370">
            <v>0</v>
          </cell>
          <cell r="FZ370">
            <v>0</v>
          </cell>
          <cell r="GA370">
            <v>0</v>
          </cell>
          <cell r="GB370">
            <v>0</v>
          </cell>
          <cell r="GC370">
            <v>0</v>
          </cell>
          <cell r="GD370">
            <v>0</v>
          </cell>
          <cell r="GE370">
            <v>0</v>
          </cell>
          <cell r="GF370">
            <v>0</v>
          </cell>
          <cell r="GG370">
            <v>0</v>
          </cell>
          <cell r="GH370">
            <v>0</v>
          </cell>
          <cell r="GI370">
            <v>0</v>
          </cell>
          <cell r="GJ370">
            <v>0</v>
          </cell>
          <cell r="GK370">
            <v>0</v>
          </cell>
          <cell r="GL370">
            <v>0</v>
          </cell>
          <cell r="GM370">
            <v>0</v>
          </cell>
          <cell r="GN370">
            <v>0</v>
          </cell>
          <cell r="GO370">
            <v>0</v>
          </cell>
          <cell r="GP370">
            <v>0</v>
          </cell>
          <cell r="GQ370">
            <v>0</v>
          </cell>
          <cell r="GR370">
            <v>0</v>
          </cell>
          <cell r="GS370">
            <v>0</v>
          </cell>
          <cell r="GT370">
            <v>0</v>
          </cell>
          <cell r="GU370">
            <v>0</v>
          </cell>
        </row>
        <row r="371"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  <cell r="EA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  <cell r="EW371">
            <v>0</v>
          </cell>
          <cell r="EX371">
            <v>0</v>
          </cell>
          <cell r="EY371">
            <v>0</v>
          </cell>
          <cell r="EZ371">
            <v>0</v>
          </cell>
          <cell r="FA371">
            <v>0</v>
          </cell>
          <cell r="FB371">
            <v>0</v>
          </cell>
          <cell r="FC371">
            <v>0</v>
          </cell>
          <cell r="FD371">
            <v>0</v>
          </cell>
          <cell r="FE371">
            <v>0</v>
          </cell>
          <cell r="FF371">
            <v>0</v>
          </cell>
          <cell r="FG371">
            <v>0</v>
          </cell>
          <cell r="FH371">
            <v>0</v>
          </cell>
          <cell r="FI371">
            <v>0</v>
          </cell>
          <cell r="FJ371">
            <v>0</v>
          </cell>
          <cell r="FK371">
            <v>0</v>
          </cell>
          <cell r="FL371">
            <v>0</v>
          </cell>
          <cell r="FM371">
            <v>0</v>
          </cell>
          <cell r="FN371">
            <v>0</v>
          </cell>
          <cell r="FO371">
            <v>0</v>
          </cell>
          <cell r="FP371">
            <v>0</v>
          </cell>
          <cell r="FQ371">
            <v>0</v>
          </cell>
          <cell r="FR371">
            <v>0</v>
          </cell>
          <cell r="FS371">
            <v>0</v>
          </cell>
          <cell r="FT371">
            <v>0</v>
          </cell>
          <cell r="FU371">
            <v>0</v>
          </cell>
          <cell r="FV371">
            <v>0</v>
          </cell>
          <cell r="FW371">
            <v>0</v>
          </cell>
          <cell r="FX371">
            <v>0</v>
          </cell>
          <cell r="FY371">
            <v>0</v>
          </cell>
          <cell r="FZ371">
            <v>0</v>
          </cell>
          <cell r="GA371">
            <v>0</v>
          </cell>
          <cell r="GB371">
            <v>0</v>
          </cell>
          <cell r="GC371">
            <v>0</v>
          </cell>
          <cell r="GD371">
            <v>0</v>
          </cell>
          <cell r="GE371">
            <v>0</v>
          </cell>
          <cell r="GF371">
            <v>0</v>
          </cell>
          <cell r="GG371">
            <v>0</v>
          </cell>
          <cell r="GH371">
            <v>0</v>
          </cell>
          <cell r="GI371">
            <v>0</v>
          </cell>
          <cell r="GJ371">
            <v>0</v>
          </cell>
          <cell r="GK371">
            <v>0</v>
          </cell>
          <cell r="GL371">
            <v>0</v>
          </cell>
          <cell r="GM371">
            <v>0</v>
          </cell>
          <cell r="GN371">
            <v>0</v>
          </cell>
          <cell r="GO371">
            <v>0</v>
          </cell>
          <cell r="GP371">
            <v>0</v>
          </cell>
          <cell r="GQ371">
            <v>0</v>
          </cell>
          <cell r="GR371">
            <v>0</v>
          </cell>
          <cell r="GS371">
            <v>0</v>
          </cell>
          <cell r="GT371">
            <v>0</v>
          </cell>
          <cell r="GU371">
            <v>0</v>
          </cell>
        </row>
        <row r="372"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  <cell r="EA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  <cell r="EW372">
            <v>0</v>
          </cell>
          <cell r="EX372">
            <v>0</v>
          </cell>
          <cell r="EY372">
            <v>0</v>
          </cell>
          <cell r="EZ372">
            <v>0</v>
          </cell>
          <cell r="FA372">
            <v>0</v>
          </cell>
          <cell r="FB372">
            <v>0</v>
          </cell>
          <cell r="FC372">
            <v>0</v>
          </cell>
          <cell r="FD372">
            <v>0</v>
          </cell>
          <cell r="FE372">
            <v>0</v>
          </cell>
          <cell r="FF372">
            <v>0</v>
          </cell>
          <cell r="FG372">
            <v>0</v>
          </cell>
          <cell r="FH372">
            <v>0</v>
          </cell>
          <cell r="FI372">
            <v>0</v>
          </cell>
          <cell r="FJ372">
            <v>0</v>
          </cell>
          <cell r="FK372">
            <v>0</v>
          </cell>
          <cell r="FL372">
            <v>0</v>
          </cell>
          <cell r="FM372">
            <v>0</v>
          </cell>
          <cell r="FN372">
            <v>0</v>
          </cell>
          <cell r="FO372">
            <v>0</v>
          </cell>
          <cell r="FP372">
            <v>0</v>
          </cell>
          <cell r="FQ372">
            <v>0</v>
          </cell>
          <cell r="FR372">
            <v>0</v>
          </cell>
          <cell r="FS372">
            <v>0</v>
          </cell>
          <cell r="FT372">
            <v>0</v>
          </cell>
          <cell r="FU372">
            <v>0</v>
          </cell>
          <cell r="FV372">
            <v>0</v>
          </cell>
          <cell r="FW372">
            <v>0</v>
          </cell>
          <cell r="FX372">
            <v>0</v>
          </cell>
          <cell r="FY372">
            <v>0</v>
          </cell>
          <cell r="FZ372">
            <v>0</v>
          </cell>
          <cell r="GA372">
            <v>0</v>
          </cell>
          <cell r="GB372">
            <v>0</v>
          </cell>
          <cell r="GC372">
            <v>0</v>
          </cell>
          <cell r="GD372">
            <v>0</v>
          </cell>
          <cell r="GE372">
            <v>0</v>
          </cell>
          <cell r="GF372">
            <v>0</v>
          </cell>
          <cell r="GG372">
            <v>0</v>
          </cell>
          <cell r="GH372">
            <v>0</v>
          </cell>
          <cell r="GI372">
            <v>0</v>
          </cell>
          <cell r="GJ372">
            <v>0</v>
          </cell>
          <cell r="GK372">
            <v>0</v>
          </cell>
          <cell r="GL372">
            <v>0</v>
          </cell>
          <cell r="GM372">
            <v>0</v>
          </cell>
          <cell r="GN372">
            <v>0</v>
          </cell>
          <cell r="GO372">
            <v>0</v>
          </cell>
          <cell r="GP372">
            <v>0</v>
          </cell>
          <cell r="GQ372">
            <v>0</v>
          </cell>
          <cell r="GR372">
            <v>0</v>
          </cell>
          <cell r="GS372">
            <v>0</v>
          </cell>
          <cell r="GT372">
            <v>0</v>
          </cell>
          <cell r="GU372">
            <v>0</v>
          </cell>
        </row>
        <row r="373"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  <cell r="EA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  <cell r="EW373">
            <v>0</v>
          </cell>
          <cell r="EX373">
            <v>0</v>
          </cell>
          <cell r="EY373">
            <v>0</v>
          </cell>
          <cell r="EZ373">
            <v>0</v>
          </cell>
          <cell r="FA373">
            <v>0</v>
          </cell>
          <cell r="FB373">
            <v>0</v>
          </cell>
          <cell r="FC373">
            <v>0</v>
          </cell>
          <cell r="FD373">
            <v>0</v>
          </cell>
          <cell r="FE373">
            <v>0</v>
          </cell>
          <cell r="FF373">
            <v>0</v>
          </cell>
          <cell r="FG373">
            <v>0</v>
          </cell>
          <cell r="FH373">
            <v>0</v>
          </cell>
          <cell r="FI373">
            <v>0</v>
          </cell>
          <cell r="FJ373">
            <v>0</v>
          </cell>
          <cell r="FK373">
            <v>0</v>
          </cell>
          <cell r="FL373">
            <v>0</v>
          </cell>
          <cell r="FM373">
            <v>0</v>
          </cell>
          <cell r="FN373">
            <v>0</v>
          </cell>
          <cell r="FO373">
            <v>0</v>
          </cell>
          <cell r="FP373">
            <v>0</v>
          </cell>
          <cell r="FQ373">
            <v>0</v>
          </cell>
          <cell r="FR373">
            <v>0</v>
          </cell>
          <cell r="FS373">
            <v>0</v>
          </cell>
          <cell r="FT373">
            <v>0</v>
          </cell>
          <cell r="FU373">
            <v>0</v>
          </cell>
          <cell r="FV373">
            <v>0</v>
          </cell>
          <cell r="FW373">
            <v>0</v>
          </cell>
          <cell r="FX373">
            <v>0</v>
          </cell>
          <cell r="FY373">
            <v>0</v>
          </cell>
          <cell r="FZ373">
            <v>0</v>
          </cell>
          <cell r="GA373">
            <v>0</v>
          </cell>
          <cell r="GB373">
            <v>0</v>
          </cell>
          <cell r="GC373">
            <v>0</v>
          </cell>
          <cell r="GD373">
            <v>0</v>
          </cell>
          <cell r="GE373">
            <v>0</v>
          </cell>
          <cell r="GF373">
            <v>0</v>
          </cell>
          <cell r="GG373">
            <v>0</v>
          </cell>
          <cell r="GH373">
            <v>0</v>
          </cell>
          <cell r="GI373">
            <v>0</v>
          </cell>
          <cell r="GJ373">
            <v>0</v>
          </cell>
          <cell r="GK373">
            <v>0</v>
          </cell>
          <cell r="GL373">
            <v>0</v>
          </cell>
          <cell r="GM373">
            <v>0</v>
          </cell>
          <cell r="GN373">
            <v>0</v>
          </cell>
          <cell r="GO373">
            <v>0</v>
          </cell>
          <cell r="GP373">
            <v>0</v>
          </cell>
          <cell r="GQ373">
            <v>0</v>
          </cell>
          <cell r="GR373">
            <v>0</v>
          </cell>
          <cell r="GS373">
            <v>0</v>
          </cell>
          <cell r="GT373">
            <v>0</v>
          </cell>
          <cell r="GU373">
            <v>0</v>
          </cell>
        </row>
        <row r="374"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DZ374">
            <v>0</v>
          </cell>
          <cell r="EA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  <cell r="EU374">
            <v>0</v>
          </cell>
          <cell r="EV374">
            <v>0</v>
          </cell>
          <cell r="EW374">
            <v>0</v>
          </cell>
          <cell r="EX374">
            <v>0</v>
          </cell>
          <cell r="EY374">
            <v>0</v>
          </cell>
          <cell r="EZ374">
            <v>0</v>
          </cell>
          <cell r="FA374">
            <v>0</v>
          </cell>
          <cell r="FB374">
            <v>0</v>
          </cell>
          <cell r="FC374">
            <v>0</v>
          </cell>
          <cell r="FD374">
            <v>0</v>
          </cell>
          <cell r="FE374">
            <v>0</v>
          </cell>
          <cell r="FF374">
            <v>0</v>
          </cell>
          <cell r="FG374">
            <v>0</v>
          </cell>
          <cell r="FH374">
            <v>0</v>
          </cell>
          <cell r="FI374">
            <v>0</v>
          </cell>
          <cell r="FJ374">
            <v>0</v>
          </cell>
          <cell r="FK374">
            <v>0</v>
          </cell>
          <cell r="FL374">
            <v>0</v>
          </cell>
          <cell r="FM374">
            <v>0</v>
          </cell>
          <cell r="FN374">
            <v>0</v>
          </cell>
          <cell r="FO374">
            <v>0</v>
          </cell>
          <cell r="FP374">
            <v>0</v>
          </cell>
          <cell r="FQ374">
            <v>0</v>
          </cell>
          <cell r="FR374">
            <v>0</v>
          </cell>
          <cell r="FS374">
            <v>0</v>
          </cell>
          <cell r="FT374">
            <v>0</v>
          </cell>
          <cell r="FU374">
            <v>0</v>
          </cell>
          <cell r="FV374">
            <v>0</v>
          </cell>
          <cell r="FW374">
            <v>0</v>
          </cell>
          <cell r="FX374">
            <v>0</v>
          </cell>
          <cell r="FY374">
            <v>0</v>
          </cell>
          <cell r="FZ374">
            <v>0</v>
          </cell>
          <cell r="GA374">
            <v>0</v>
          </cell>
          <cell r="GB374">
            <v>0</v>
          </cell>
          <cell r="GC374">
            <v>0</v>
          </cell>
          <cell r="GD374">
            <v>0</v>
          </cell>
          <cell r="GE374">
            <v>0</v>
          </cell>
          <cell r="GF374">
            <v>0</v>
          </cell>
          <cell r="GG374">
            <v>0</v>
          </cell>
          <cell r="GH374">
            <v>0</v>
          </cell>
          <cell r="GI374">
            <v>0</v>
          </cell>
          <cell r="GJ374">
            <v>0</v>
          </cell>
          <cell r="GK374">
            <v>0</v>
          </cell>
          <cell r="GL374">
            <v>0</v>
          </cell>
          <cell r="GM374">
            <v>0</v>
          </cell>
          <cell r="GN374">
            <v>0</v>
          </cell>
          <cell r="GO374">
            <v>0</v>
          </cell>
          <cell r="GP374">
            <v>0</v>
          </cell>
          <cell r="GQ374">
            <v>0</v>
          </cell>
          <cell r="GR374">
            <v>0</v>
          </cell>
          <cell r="GS374">
            <v>0</v>
          </cell>
          <cell r="GT374">
            <v>0</v>
          </cell>
          <cell r="GU374">
            <v>0</v>
          </cell>
        </row>
        <row r="375"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DZ375">
            <v>0</v>
          </cell>
          <cell r="EA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0</v>
          </cell>
          <cell r="EJ375">
            <v>0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  <cell r="EW375">
            <v>0</v>
          </cell>
          <cell r="EX375">
            <v>0</v>
          </cell>
          <cell r="EY375">
            <v>0</v>
          </cell>
          <cell r="EZ375">
            <v>0</v>
          </cell>
          <cell r="FA375">
            <v>0</v>
          </cell>
          <cell r="FB375">
            <v>0</v>
          </cell>
          <cell r="FC375">
            <v>0</v>
          </cell>
          <cell r="FD375">
            <v>0</v>
          </cell>
          <cell r="FE375">
            <v>0</v>
          </cell>
          <cell r="FF375">
            <v>0</v>
          </cell>
          <cell r="FG375">
            <v>0</v>
          </cell>
          <cell r="FH375">
            <v>0</v>
          </cell>
          <cell r="FI375">
            <v>0</v>
          </cell>
          <cell r="FJ375">
            <v>0</v>
          </cell>
          <cell r="FK375">
            <v>0</v>
          </cell>
          <cell r="FL375">
            <v>0</v>
          </cell>
          <cell r="FM375">
            <v>0</v>
          </cell>
          <cell r="FN375">
            <v>0</v>
          </cell>
          <cell r="FO375">
            <v>0</v>
          </cell>
          <cell r="FP375">
            <v>0</v>
          </cell>
          <cell r="FQ375">
            <v>0</v>
          </cell>
          <cell r="FR375">
            <v>0</v>
          </cell>
          <cell r="FS375">
            <v>0</v>
          </cell>
          <cell r="FT375">
            <v>0</v>
          </cell>
          <cell r="FU375">
            <v>0</v>
          </cell>
          <cell r="FV375">
            <v>0</v>
          </cell>
          <cell r="FW375">
            <v>0</v>
          </cell>
          <cell r="FX375">
            <v>0</v>
          </cell>
          <cell r="FY375">
            <v>0</v>
          </cell>
          <cell r="FZ375">
            <v>0</v>
          </cell>
          <cell r="GA375">
            <v>0</v>
          </cell>
          <cell r="GB375">
            <v>0</v>
          </cell>
          <cell r="GC375">
            <v>0</v>
          </cell>
          <cell r="GD375">
            <v>0</v>
          </cell>
          <cell r="GE375">
            <v>0</v>
          </cell>
          <cell r="GF375">
            <v>0</v>
          </cell>
          <cell r="GG375">
            <v>0</v>
          </cell>
          <cell r="GH375">
            <v>0</v>
          </cell>
          <cell r="GI375">
            <v>0</v>
          </cell>
          <cell r="GJ375">
            <v>0</v>
          </cell>
          <cell r="GK375">
            <v>0</v>
          </cell>
          <cell r="GL375">
            <v>0</v>
          </cell>
          <cell r="GM375">
            <v>0</v>
          </cell>
          <cell r="GN375">
            <v>0</v>
          </cell>
          <cell r="GO375">
            <v>0</v>
          </cell>
          <cell r="GP375">
            <v>0</v>
          </cell>
          <cell r="GQ375">
            <v>0</v>
          </cell>
          <cell r="GR375">
            <v>0</v>
          </cell>
          <cell r="GS375">
            <v>0</v>
          </cell>
          <cell r="GT375">
            <v>0</v>
          </cell>
          <cell r="GU375">
            <v>0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DZ376">
            <v>0</v>
          </cell>
          <cell r="EA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  <cell r="ES376">
            <v>0</v>
          </cell>
          <cell r="ET376">
            <v>0</v>
          </cell>
          <cell r="EU376">
            <v>0</v>
          </cell>
          <cell r="EV376">
            <v>0</v>
          </cell>
          <cell r="EW376">
            <v>0</v>
          </cell>
          <cell r="EX376">
            <v>0</v>
          </cell>
          <cell r="EY376">
            <v>0</v>
          </cell>
          <cell r="EZ376">
            <v>0</v>
          </cell>
          <cell r="FA376">
            <v>0</v>
          </cell>
          <cell r="FB376">
            <v>0</v>
          </cell>
          <cell r="FC376">
            <v>0</v>
          </cell>
          <cell r="FD376">
            <v>0</v>
          </cell>
          <cell r="FE376">
            <v>0</v>
          </cell>
          <cell r="FF376">
            <v>0</v>
          </cell>
          <cell r="FG376">
            <v>0</v>
          </cell>
          <cell r="FH376">
            <v>0</v>
          </cell>
          <cell r="FI376">
            <v>0</v>
          </cell>
          <cell r="FJ376">
            <v>0</v>
          </cell>
          <cell r="FK376">
            <v>0</v>
          </cell>
          <cell r="FL376">
            <v>0</v>
          </cell>
          <cell r="FM376">
            <v>0</v>
          </cell>
          <cell r="FN376">
            <v>0</v>
          </cell>
          <cell r="FO376">
            <v>0</v>
          </cell>
          <cell r="FP376">
            <v>0</v>
          </cell>
          <cell r="FQ376">
            <v>0</v>
          </cell>
          <cell r="FR376">
            <v>0</v>
          </cell>
          <cell r="FS376">
            <v>0</v>
          </cell>
          <cell r="FT376">
            <v>0</v>
          </cell>
          <cell r="FU376">
            <v>0</v>
          </cell>
          <cell r="FV376">
            <v>0</v>
          </cell>
          <cell r="FW376">
            <v>0</v>
          </cell>
          <cell r="FX376">
            <v>0</v>
          </cell>
          <cell r="FY376">
            <v>0</v>
          </cell>
          <cell r="FZ376">
            <v>0</v>
          </cell>
          <cell r="GA376">
            <v>0</v>
          </cell>
          <cell r="GB376">
            <v>0</v>
          </cell>
          <cell r="GC376">
            <v>0</v>
          </cell>
          <cell r="GD376">
            <v>0</v>
          </cell>
          <cell r="GE376">
            <v>0</v>
          </cell>
          <cell r="GF376">
            <v>0</v>
          </cell>
          <cell r="GG376">
            <v>0</v>
          </cell>
          <cell r="GH376">
            <v>0</v>
          </cell>
          <cell r="GI376">
            <v>0</v>
          </cell>
          <cell r="GJ376">
            <v>0</v>
          </cell>
          <cell r="GK376">
            <v>0</v>
          </cell>
          <cell r="GL376">
            <v>0</v>
          </cell>
          <cell r="GM376">
            <v>0</v>
          </cell>
          <cell r="GN376">
            <v>0</v>
          </cell>
          <cell r="GO376">
            <v>0</v>
          </cell>
          <cell r="GP376">
            <v>0</v>
          </cell>
          <cell r="GQ376">
            <v>0</v>
          </cell>
          <cell r="GR376">
            <v>0</v>
          </cell>
          <cell r="GS376">
            <v>0</v>
          </cell>
          <cell r="GT376">
            <v>0</v>
          </cell>
          <cell r="GU376">
            <v>0</v>
          </cell>
        </row>
        <row r="377"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  <cell r="EA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  <cell r="EW377">
            <v>0</v>
          </cell>
          <cell r="EX377">
            <v>0</v>
          </cell>
          <cell r="EY377">
            <v>0</v>
          </cell>
          <cell r="EZ377">
            <v>0</v>
          </cell>
          <cell r="FA377">
            <v>0</v>
          </cell>
          <cell r="FB377">
            <v>0</v>
          </cell>
          <cell r="FC377">
            <v>0</v>
          </cell>
          <cell r="FD377">
            <v>0</v>
          </cell>
          <cell r="FE377">
            <v>0</v>
          </cell>
          <cell r="FF377">
            <v>0</v>
          </cell>
          <cell r="FG377">
            <v>0</v>
          </cell>
          <cell r="FH377">
            <v>0</v>
          </cell>
          <cell r="FI377">
            <v>0</v>
          </cell>
          <cell r="FJ377">
            <v>0</v>
          </cell>
          <cell r="FK377">
            <v>0</v>
          </cell>
          <cell r="FL377">
            <v>0</v>
          </cell>
          <cell r="FM377">
            <v>0</v>
          </cell>
          <cell r="FN377">
            <v>0</v>
          </cell>
          <cell r="FO377">
            <v>0</v>
          </cell>
          <cell r="FP377">
            <v>0</v>
          </cell>
          <cell r="FQ377">
            <v>0</v>
          </cell>
          <cell r="FR377">
            <v>0</v>
          </cell>
          <cell r="FS377">
            <v>0</v>
          </cell>
          <cell r="FT377">
            <v>0</v>
          </cell>
          <cell r="FU377">
            <v>0</v>
          </cell>
          <cell r="FV377">
            <v>0</v>
          </cell>
          <cell r="FW377">
            <v>0</v>
          </cell>
          <cell r="FX377">
            <v>0</v>
          </cell>
          <cell r="FY377">
            <v>0</v>
          </cell>
          <cell r="FZ377">
            <v>0</v>
          </cell>
          <cell r="GA377">
            <v>0</v>
          </cell>
          <cell r="GB377">
            <v>0</v>
          </cell>
          <cell r="GC377">
            <v>0</v>
          </cell>
          <cell r="GD377">
            <v>0</v>
          </cell>
          <cell r="GE377">
            <v>0</v>
          </cell>
          <cell r="GF377">
            <v>0</v>
          </cell>
          <cell r="GG377">
            <v>0</v>
          </cell>
          <cell r="GH377">
            <v>0</v>
          </cell>
          <cell r="GI377">
            <v>0</v>
          </cell>
          <cell r="GJ377">
            <v>0</v>
          </cell>
          <cell r="GK377">
            <v>0</v>
          </cell>
          <cell r="GL377">
            <v>0</v>
          </cell>
          <cell r="GM377">
            <v>0</v>
          </cell>
          <cell r="GN377">
            <v>0</v>
          </cell>
          <cell r="GO377">
            <v>0</v>
          </cell>
          <cell r="GP377">
            <v>0</v>
          </cell>
          <cell r="GQ377">
            <v>0</v>
          </cell>
          <cell r="GR377">
            <v>0</v>
          </cell>
          <cell r="GS377">
            <v>0</v>
          </cell>
          <cell r="GT377">
            <v>0</v>
          </cell>
          <cell r="GU377">
            <v>0</v>
          </cell>
        </row>
        <row r="378"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DZ378">
            <v>0</v>
          </cell>
          <cell r="EA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  <cell r="EU378">
            <v>0</v>
          </cell>
          <cell r="EV378">
            <v>0</v>
          </cell>
          <cell r="EW378">
            <v>0</v>
          </cell>
          <cell r="EX378">
            <v>0</v>
          </cell>
          <cell r="EY378">
            <v>0</v>
          </cell>
          <cell r="EZ378">
            <v>0</v>
          </cell>
          <cell r="FA378">
            <v>0</v>
          </cell>
          <cell r="FB378">
            <v>0</v>
          </cell>
          <cell r="FC378">
            <v>0</v>
          </cell>
          <cell r="FD378">
            <v>0</v>
          </cell>
          <cell r="FE378">
            <v>0</v>
          </cell>
          <cell r="FF378">
            <v>0</v>
          </cell>
          <cell r="FG378">
            <v>0</v>
          </cell>
          <cell r="FH378">
            <v>0</v>
          </cell>
          <cell r="FI378">
            <v>0</v>
          </cell>
          <cell r="FJ378">
            <v>0</v>
          </cell>
          <cell r="FK378">
            <v>0</v>
          </cell>
          <cell r="FL378">
            <v>0</v>
          </cell>
          <cell r="FM378">
            <v>0</v>
          </cell>
          <cell r="FN378">
            <v>0</v>
          </cell>
          <cell r="FO378">
            <v>0</v>
          </cell>
          <cell r="FP378">
            <v>0</v>
          </cell>
          <cell r="FQ378">
            <v>0</v>
          </cell>
          <cell r="FR378">
            <v>0</v>
          </cell>
          <cell r="FS378">
            <v>0</v>
          </cell>
          <cell r="FT378">
            <v>0</v>
          </cell>
          <cell r="FU378">
            <v>0</v>
          </cell>
          <cell r="FV378">
            <v>0</v>
          </cell>
          <cell r="FW378">
            <v>0</v>
          </cell>
          <cell r="FX378">
            <v>0</v>
          </cell>
          <cell r="FY378">
            <v>0</v>
          </cell>
          <cell r="FZ378">
            <v>0</v>
          </cell>
          <cell r="GA378">
            <v>0</v>
          </cell>
          <cell r="GB378">
            <v>0</v>
          </cell>
          <cell r="GC378">
            <v>0</v>
          </cell>
          <cell r="GD378">
            <v>0</v>
          </cell>
          <cell r="GE378">
            <v>0</v>
          </cell>
          <cell r="GF378">
            <v>0</v>
          </cell>
          <cell r="GG378">
            <v>0</v>
          </cell>
          <cell r="GH378">
            <v>0</v>
          </cell>
          <cell r="GI378">
            <v>0</v>
          </cell>
          <cell r="GJ378">
            <v>0</v>
          </cell>
          <cell r="GK378">
            <v>0</v>
          </cell>
          <cell r="GL378">
            <v>0</v>
          </cell>
          <cell r="GM378">
            <v>0</v>
          </cell>
          <cell r="GN378">
            <v>0</v>
          </cell>
          <cell r="GO378">
            <v>0</v>
          </cell>
          <cell r="GP378">
            <v>0</v>
          </cell>
          <cell r="GQ378">
            <v>0</v>
          </cell>
          <cell r="GR378">
            <v>0</v>
          </cell>
          <cell r="GS378">
            <v>0</v>
          </cell>
          <cell r="GT378">
            <v>0</v>
          </cell>
          <cell r="GU378">
            <v>0</v>
          </cell>
        </row>
        <row r="379"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DZ379">
            <v>0</v>
          </cell>
          <cell r="EA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  <cell r="EW379">
            <v>0</v>
          </cell>
          <cell r="EX379">
            <v>0</v>
          </cell>
          <cell r="EY379">
            <v>0</v>
          </cell>
          <cell r="EZ379">
            <v>0</v>
          </cell>
          <cell r="FA379">
            <v>0</v>
          </cell>
          <cell r="FB379">
            <v>0</v>
          </cell>
          <cell r="FC379">
            <v>0</v>
          </cell>
          <cell r="FD379">
            <v>0</v>
          </cell>
          <cell r="FE379">
            <v>0</v>
          </cell>
          <cell r="FF379">
            <v>0</v>
          </cell>
          <cell r="FG379">
            <v>0</v>
          </cell>
          <cell r="FH379">
            <v>0</v>
          </cell>
          <cell r="FI379">
            <v>0</v>
          </cell>
          <cell r="FJ379">
            <v>0</v>
          </cell>
          <cell r="FK379">
            <v>0</v>
          </cell>
          <cell r="FL379">
            <v>0</v>
          </cell>
          <cell r="FM379">
            <v>0</v>
          </cell>
          <cell r="FN379">
            <v>0</v>
          </cell>
          <cell r="FO379">
            <v>0</v>
          </cell>
          <cell r="FP379">
            <v>0</v>
          </cell>
          <cell r="FQ379">
            <v>0</v>
          </cell>
          <cell r="FR379">
            <v>0</v>
          </cell>
          <cell r="FS379">
            <v>0</v>
          </cell>
          <cell r="FT379">
            <v>0</v>
          </cell>
          <cell r="FU379">
            <v>0</v>
          </cell>
          <cell r="FV379">
            <v>0</v>
          </cell>
          <cell r="FW379">
            <v>0</v>
          </cell>
          <cell r="FX379">
            <v>0</v>
          </cell>
          <cell r="FY379">
            <v>0</v>
          </cell>
          <cell r="FZ379">
            <v>0</v>
          </cell>
          <cell r="GA379">
            <v>0</v>
          </cell>
          <cell r="GB379">
            <v>0</v>
          </cell>
          <cell r="GC379">
            <v>0</v>
          </cell>
          <cell r="GD379">
            <v>0</v>
          </cell>
          <cell r="GE379">
            <v>0</v>
          </cell>
          <cell r="GF379">
            <v>0</v>
          </cell>
          <cell r="GG379">
            <v>0</v>
          </cell>
          <cell r="GH379">
            <v>0</v>
          </cell>
          <cell r="GI379">
            <v>0</v>
          </cell>
          <cell r="GJ379">
            <v>0</v>
          </cell>
          <cell r="GK379">
            <v>0</v>
          </cell>
          <cell r="GL379">
            <v>0</v>
          </cell>
          <cell r="GM379">
            <v>0</v>
          </cell>
          <cell r="GN379">
            <v>0</v>
          </cell>
          <cell r="GO379">
            <v>0</v>
          </cell>
          <cell r="GP379">
            <v>0</v>
          </cell>
          <cell r="GQ379">
            <v>0</v>
          </cell>
          <cell r="GR379">
            <v>0</v>
          </cell>
          <cell r="GS379">
            <v>0</v>
          </cell>
          <cell r="GT379">
            <v>0</v>
          </cell>
          <cell r="GU379">
            <v>0</v>
          </cell>
        </row>
        <row r="380"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  <cell r="EA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  <cell r="EW380">
            <v>0</v>
          </cell>
          <cell r="EX380">
            <v>0</v>
          </cell>
          <cell r="EY380">
            <v>0</v>
          </cell>
          <cell r="EZ380">
            <v>0</v>
          </cell>
          <cell r="FA380">
            <v>0</v>
          </cell>
          <cell r="FB380">
            <v>0</v>
          </cell>
          <cell r="FC380">
            <v>0</v>
          </cell>
          <cell r="FD380">
            <v>0</v>
          </cell>
          <cell r="FE380">
            <v>0</v>
          </cell>
          <cell r="FF380">
            <v>0</v>
          </cell>
          <cell r="FG380">
            <v>0</v>
          </cell>
          <cell r="FH380">
            <v>0</v>
          </cell>
          <cell r="FI380">
            <v>0</v>
          </cell>
          <cell r="FJ380">
            <v>0</v>
          </cell>
          <cell r="FK380">
            <v>0</v>
          </cell>
          <cell r="FL380">
            <v>0</v>
          </cell>
          <cell r="FM380">
            <v>0</v>
          </cell>
          <cell r="FN380">
            <v>0</v>
          </cell>
          <cell r="FO380">
            <v>0</v>
          </cell>
          <cell r="FP380">
            <v>0</v>
          </cell>
          <cell r="FQ380">
            <v>0</v>
          </cell>
          <cell r="FR380">
            <v>0</v>
          </cell>
          <cell r="FS380">
            <v>0</v>
          </cell>
          <cell r="FT380">
            <v>0</v>
          </cell>
          <cell r="FU380">
            <v>0</v>
          </cell>
          <cell r="FV380">
            <v>0</v>
          </cell>
          <cell r="FW380">
            <v>0</v>
          </cell>
          <cell r="FX380">
            <v>0</v>
          </cell>
          <cell r="FY380">
            <v>0</v>
          </cell>
          <cell r="FZ380">
            <v>0</v>
          </cell>
          <cell r="GA380">
            <v>0</v>
          </cell>
          <cell r="GB380">
            <v>0</v>
          </cell>
          <cell r="GC380">
            <v>0</v>
          </cell>
          <cell r="GD380">
            <v>0</v>
          </cell>
          <cell r="GE380">
            <v>0</v>
          </cell>
          <cell r="GF380">
            <v>0</v>
          </cell>
          <cell r="GG380">
            <v>0</v>
          </cell>
          <cell r="GH380">
            <v>0</v>
          </cell>
          <cell r="GI380">
            <v>0</v>
          </cell>
          <cell r="GJ380">
            <v>0</v>
          </cell>
          <cell r="GK380">
            <v>0</v>
          </cell>
          <cell r="GL380">
            <v>0</v>
          </cell>
          <cell r="GM380">
            <v>0</v>
          </cell>
          <cell r="GN380">
            <v>0</v>
          </cell>
          <cell r="GO380">
            <v>0</v>
          </cell>
          <cell r="GP380">
            <v>0</v>
          </cell>
          <cell r="GQ380">
            <v>0</v>
          </cell>
          <cell r="GR380">
            <v>0</v>
          </cell>
          <cell r="GS380">
            <v>0</v>
          </cell>
          <cell r="GT380">
            <v>0</v>
          </cell>
          <cell r="GU380">
            <v>0</v>
          </cell>
        </row>
        <row r="381"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  <cell r="EA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  <cell r="EW381">
            <v>0</v>
          </cell>
          <cell r="EX381">
            <v>0</v>
          </cell>
          <cell r="EY381">
            <v>0</v>
          </cell>
          <cell r="EZ381">
            <v>0</v>
          </cell>
          <cell r="FA381">
            <v>0</v>
          </cell>
          <cell r="FB381">
            <v>0</v>
          </cell>
          <cell r="FC381">
            <v>0</v>
          </cell>
          <cell r="FD381">
            <v>0</v>
          </cell>
          <cell r="FE381">
            <v>0</v>
          </cell>
          <cell r="FF381">
            <v>0</v>
          </cell>
          <cell r="FG381">
            <v>0</v>
          </cell>
          <cell r="FH381">
            <v>0</v>
          </cell>
          <cell r="FI381">
            <v>0</v>
          </cell>
          <cell r="FJ381">
            <v>0</v>
          </cell>
          <cell r="FK381">
            <v>0</v>
          </cell>
          <cell r="FL381">
            <v>0</v>
          </cell>
          <cell r="FM381">
            <v>0</v>
          </cell>
          <cell r="FN381">
            <v>0</v>
          </cell>
          <cell r="FO381">
            <v>0</v>
          </cell>
          <cell r="FP381">
            <v>0</v>
          </cell>
          <cell r="FQ381">
            <v>0</v>
          </cell>
          <cell r="FR381">
            <v>0</v>
          </cell>
          <cell r="FS381">
            <v>0</v>
          </cell>
          <cell r="FT381">
            <v>0</v>
          </cell>
          <cell r="FU381">
            <v>0</v>
          </cell>
          <cell r="FV381">
            <v>0</v>
          </cell>
          <cell r="FW381">
            <v>0</v>
          </cell>
          <cell r="FX381">
            <v>0</v>
          </cell>
          <cell r="FY381">
            <v>0</v>
          </cell>
          <cell r="FZ381">
            <v>0</v>
          </cell>
          <cell r="GA381">
            <v>0</v>
          </cell>
          <cell r="GB381">
            <v>0</v>
          </cell>
          <cell r="GC381">
            <v>0</v>
          </cell>
          <cell r="GD381">
            <v>0</v>
          </cell>
          <cell r="GE381">
            <v>0</v>
          </cell>
          <cell r="GF381">
            <v>0</v>
          </cell>
          <cell r="GG381">
            <v>0</v>
          </cell>
          <cell r="GH381">
            <v>0</v>
          </cell>
          <cell r="GI381">
            <v>0</v>
          </cell>
          <cell r="GJ381">
            <v>0</v>
          </cell>
          <cell r="GK381">
            <v>0</v>
          </cell>
          <cell r="GL381">
            <v>0</v>
          </cell>
          <cell r="GM381">
            <v>0</v>
          </cell>
          <cell r="GN381">
            <v>0</v>
          </cell>
          <cell r="GO381">
            <v>0</v>
          </cell>
          <cell r="GP381">
            <v>0</v>
          </cell>
          <cell r="GQ381">
            <v>0</v>
          </cell>
          <cell r="GR381">
            <v>0</v>
          </cell>
          <cell r="GS381">
            <v>0</v>
          </cell>
          <cell r="GT381">
            <v>0</v>
          </cell>
          <cell r="GU381">
            <v>0</v>
          </cell>
        </row>
        <row r="382"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DZ382">
            <v>0</v>
          </cell>
          <cell r="EA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  <cell r="EJ382">
            <v>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  <cell r="EU382">
            <v>0</v>
          </cell>
          <cell r="EV382">
            <v>0</v>
          </cell>
          <cell r="EW382">
            <v>0</v>
          </cell>
          <cell r="EX382">
            <v>0</v>
          </cell>
          <cell r="EY382">
            <v>0</v>
          </cell>
          <cell r="EZ382">
            <v>0</v>
          </cell>
          <cell r="FA382">
            <v>0</v>
          </cell>
          <cell r="FB382">
            <v>0</v>
          </cell>
          <cell r="FC382">
            <v>0</v>
          </cell>
          <cell r="FD382">
            <v>0</v>
          </cell>
          <cell r="FE382">
            <v>0</v>
          </cell>
          <cell r="FF382">
            <v>0</v>
          </cell>
          <cell r="FG382">
            <v>0</v>
          </cell>
          <cell r="FH382">
            <v>0</v>
          </cell>
          <cell r="FI382">
            <v>0</v>
          </cell>
          <cell r="FJ382">
            <v>0</v>
          </cell>
          <cell r="FK382">
            <v>0</v>
          </cell>
          <cell r="FL382">
            <v>0</v>
          </cell>
          <cell r="FM382">
            <v>0</v>
          </cell>
          <cell r="FN382">
            <v>0</v>
          </cell>
          <cell r="FO382">
            <v>0</v>
          </cell>
          <cell r="FP382">
            <v>0</v>
          </cell>
          <cell r="FQ382">
            <v>0</v>
          </cell>
          <cell r="FR382">
            <v>0</v>
          </cell>
          <cell r="FS382">
            <v>0</v>
          </cell>
          <cell r="FT382">
            <v>0</v>
          </cell>
          <cell r="FU382">
            <v>0</v>
          </cell>
          <cell r="FV382">
            <v>0</v>
          </cell>
          <cell r="FW382">
            <v>0</v>
          </cell>
          <cell r="FX382">
            <v>0</v>
          </cell>
          <cell r="FY382">
            <v>0</v>
          </cell>
          <cell r="FZ382">
            <v>0</v>
          </cell>
          <cell r="GA382">
            <v>0</v>
          </cell>
          <cell r="GB382">
            <v>0</v>
          </cell>
          <cell r="GC382">
            <v>0</v>
          </cell>
          <cell r="GD382">
            <v>0</v>
          </cell>
          <cell r="GE382">
            <v>0</v>
          </cell>
          <cell r="GF382">
            <v>0</v>
          </cell>
          <cell r="GG382">
            <v>0</v>
          </cell>
          <cell r="GH382">
            <v>0</v>
          </cell>
          <cell r="GI382">
            <v>0</v>
          </cell>
          <cell r="GJ382">
            <v>0</v>
          </cell>
          <cell r="GK382">
            <v>0</v>
          </cell>
          <cell r="GL382">
            <v>0</v>
          </cell>
          <cell r="GM382">
            <v>0</v>
          </cell>
          <cell r="GN382">
            <v>0</v>
          </cell>
          <cell r="GO382">
            <v>0</v>
          </cell>
          <cell r="GP382">
            <v>0</v>
          </cell>
          <cell r="GQ382">
            <v>0</v>
          </cell>
          <cell r="GR382">
            <v>0</v>
          </cell>
          <cell r="GS382">
            <v>0</v>
          </cell>
          <cell r="GT382">
            <v>0</v>
          </cell>
          <cell r="GU382">
            <v>0</v>
          </cell>
        </row>
        <row r="383"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DZ383">
            <v>0</v>
          </cell>
          <cell r="EA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0</v>
          </cell>
          <cell r="EJ383">
            <v>0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  <cell r="EU383">
            <v>0</v>
          </cell>
          <cell r="EV383">
            <v>0</v>
          </cell>
          <cell r="EW383">
            <v>0</v>
          </cell>
          <cell r="EX383">
            <v>0</v>
          </cell>
          <cell r="EY383">
            <v>0</v>
          </cell>
          <cell r="EZ383">
            <v>0</v>
          </cell>
          <cell r="FA383">
            <v>0</v>
          </cell>
          <cell r="FB383">
            <v>0</v>
          </cell>
          <cell r="FC383">
            <v>0</v>
          </cell>
          <cell r="FD383">
            <v>0</v>
          </cell>
          <cell r="FE383">
            <v>0</v>
          </cell>
          <cell r="FF383">
            <v>0</v>
          </cell>
          <cell r="FG383">
            <v>0</v>
          </cell>
          <cell r="FH383">
            <v>0</v>
          </cell>
          <cell r="FI383">
            <v>0</v>
          </cell>
          <cell r="FJ383">
            <v>0</v>
          </cell>
          <cell r="FK383">
            <v>0</v>
          </cell>
          <cell r="FL383">
            <v>0</v>
          </cell>
          <cell r="FM383">
            <v>0</v>
          </cell>
          <cell r="FN383">
            <v>0</v>
          </cell>
          <cell r="FO383">
            <v>0</v>
          </cell>
          <cell r="FP383">
            <v>0</v>
          </cell>
          <cell r="FQ383">
            <v>0</v>
          </cell>
          <cell r="FR383">
            <v>0</v>
          </cell>
          <cell r="FS383">
            <v>0</v>
          </cell>
          <cell r="FT383">
            <v>0</v>
          </cell>
          <cell r="FU383">
            <v>0</v>
          </cell>
          <cell r="FV383">
            <v>0</v>
          </cell>
          <cell r="FW383">
            <v>0</v>
          </cell>
          <cell r="FX383">
            <v>0</v>
          </cell>
          <cell r="FY383">
            <v>0</v>
          </cell>
          <cell r="FZ383">
            <v>0</v>
          </cell>
          <cell r="GA383">
            <v>0</v>
          </cell>
          <cell r="GB383">
            <v>0</v>
          </cell>
          <cell r="GC383">
            <v>0</v>
          </cell>
          <cell r="GD383">
            <v>0</v>
          </cell>
          <cell r="GE383">
            <v>0</v>
          </cell>
          <cell r="GF383">
            <v>0</v>
          </cell>
          <cell r="GG383">
            <v>0</v>
          </cell>
          <cell r="GH383">
            <v>0</v>
          </cell>
          <cell r="GI383">
            <v>0</v>
          </cell>
          <cell r="GJ383">
            <v>0</v>
          </cell>
          <cell r="GK383">
            <v>0</v>
          </cell>
          <cell r="GL383">
            <v>0</v>
          </cell>
          <cell r="GM383">
            <v>0</v>
          </cell>
          <cell r="GN383">
            <v>0</v>
          </cell>
          <cell r="GO383">
            <v>0</v>
          </cell>
          <cell r="GP383">
            <v>0</v>
          </cell>
          <cell r="GQ383">
            <v>0</v>
          </cell>
          <cell r="GR383">
            <v>0</v>
          </cell>
          <cell r="GS383">
            <v>0</v>
          </cell>
          <cell r="GT383">
            <v>0</v>
          </cell>
          <cell r="GU383">
            <v>0</v>
          </cell>
        </row>
        <row r="384"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DZ384">
            <v>0</v>
          </cell>
          <cell r="EA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0</v>
          </cell>
          <cell r="EH384">
            <v>0</v>
          </cell>
          <cell r="EI384">
            <v>0</v>
          </cell>
          <cell r="EJ384">
            <v>0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  <cell r="EU384">
            <v>0</v>
          </cell>
          <cell r="EV384">
            <v>0</v>
          </cell>
          <cell r="EW384">
            <v>0</v>
          </cell>
          <cell r="EX384">
            <v>0</v>
          </cell>
          <cell r="EY384">
            <v>0</v>
          </cell>
          <cell r="EZ384">
            <v>0</v>
          </cell>
          <cell r="FA384">
            <v>0</v>
          </cell>
          <cell r="FB384">
            <v>0</v>
          </cell>
          <cell r="FC384">
            <v>0</v>
          </cell>
          <cell r="FD384">
            <v>0</v>
          </cell>
          <cell r="FE384">
            <v>0</v>
          </cell>
          <cell r="FF384">
            <v>0</v>
          </cell>
          <cell r="FG384">
            <v>0</v>
          </cell>
          <cell r="FH384">
            <v>0</v>
          </cell>
          <cell r="FI384">
            <v>0</v>
          </cell>
          <cell r="FJ384">
            <v>0</v>
          </cell>
          <cell r="FK384">
            <v>0</v>
          </cell>
          <cell r="FL384">
            <v>0</v>
          </cell>
          <cell r="FM384">
            <v>0</v>
          </cell>
          <cell r="FN384">
            <v>0</v>
          </cell>
          <cell r="FO384">
            <v>0</v>
          </cell>
          <cell r="FP384">
            <v>0</v>
          </cell>
          <cell r="FQ384">
            <v>0</v>
          </cell>
          <cell r="FR384">
            <v>0</v>
          </cell>
          <cell r="FS384">
            <v>0</v>
          </cell>
          <cell r="FT384">
            <v>0</v>
          </cell>
          <cell r="FU384">
            <v>0</v>
          </cell>
          <cell r="FV384">
            <v>0</v>
          </cell>
          <cell r="FW384">
            <v>0</v>
          </cell>
          <cell r="FX384">
            <v>0</v>
          </cell>
          <cell r="FY384">
            <v>0</v>
          </cell>
          <cell r="FZ384">
            <v>0</v>
          </cell>
          <cell r="GA384">
            <v>0</v>
          </cell>
          <cell r="GB384">
            <v>0</v>
          </cell>
          <cell r="GC384">
            <v>0</v>
          </cell>
          <cell r="GD384">
            <v>0</v>
          </cell>
          <cell r="GE384">
            <v>0</v>
          </cell>
          <cell r="GF384">
            <v>0</v>
          </cell>
          <cell r="GG384">
            <v>0</v>
          </cell>
          <cell r="GH384">
            <v>0</v>
          </cell>
          <cell r="GI384">
            <v>0</v>
          </cell>
          <cell r="GJ384">
            <v>0</v>
          </cell>
          <cell r="GK384">
            <v>0</v>
          </cell>
          <cell r="GL384">
            <v>0</v>
          </cell>
          <cell r="GM384">
            <v>0</v>
          </cell>
          <cell r="GN384">
            <v>0</v>
          </cell>
          <cell r="GO384">
            <v>0</v>
          </cell>
          <cell r="GP384">
            <v>0</v>
          </cell>
          <cell r="GQ384">
            <v>0</v>
          </cell>
          <cell r="GR384">
            <v>0</v>
          </cell>
          <cell r="GS384">
            <v>0</v>
          </cell>
          <cell r="GT384">
            <v>0</v>
          </cell>
          <cell r="GU384">
            <v>0</v>
          </cell>
        </row>
        <row r="385"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DZ385">
            <v>0</v>
          </cell>
          <cell r="EA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0</v>
          </cell>
          <cell r="EJ385">
            <v>0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  <cell r="EU385">
            <v>0</v>
          </cell>
          <cell r="EV385">
            <v>0</v>
          </cell>
          <cell r="EW385">
            <v>0</v>
          </cell>
          <cell r="EX385">
            <v>0</v>
          </cell>
          <cell r="EY385">
            <v>0</v>
          </cell>
          <cell r="EZ385">
            <v>0</v>
          </cell>
          <cell r="FA385">
            <v>0</v>
          </cell>
          <cell r="FB385">
            <v>0</v>
          </cell>
          <cell r="FC385">
            <v>0</v>
          </cell>
          <cell r="FD385">
            <v>0</v>
          </cell>
          <cell r="FE385">
            <v>0</v>
          </cell>
          <cell r="FF385">
            <v>0</v>
          </cell>
          <cell r="FG385">
            <v>0</v>
          </cell>
          <cell r="FH385">
            <v>0</v>
          </cell>
          <cell r="FI385">
            <v>0</v>
          </cell>
          <cell r="FJ385">
            <v>0</v>
          </cell>
          <cell r="FK385">
            <v>0</v>
          </cell>
          <cell r="FL385">
            <v>0</v>
          </cell>
          <cell r="FM385">
            <v>0</v>
          </cell>
          <cell r="FN385">
            <v>0</v>
          </cell>
          <cell r="FO385">
            <v>0</v>
          </cell>
          <cell r="FP385">
            <v>0</v>
          </cell>
          <cell r="FQ385">
            <v>0</v>
          </cell>
          <cell r="FR385">
            <v>0</v>
          </cell>
          <cell r="FS385">
            <v>0</v>
          </cell>
          <cell r="FT385">
            <v>0</v>
          </cell>
          <cell r="FU385">
            <v>0</v>
          </cell>
          <cell r="FV385">
            <v>0</v>
          </cell>
          <cell r="FW385">
            <v>0</v>
          </cell>
          <cell r="FX385">
            <v>0</v>
          </cell>
          <cell r="FY385">
            <v>0</v>
          </cell>
          <cell r="FZ385">
            <v>0</v>
          </cell>
          <cell r="GA385">
            <v>0</v>
          </cell>
          <cell r="GB385">
            <v>0</v>
          </cell>
          <cell r="GC385">
            <v>0</v>
          </cell>
          <cell r="GD385">
            <v>0</v>
          </cell>
          <cell r="GE385">
            <v>0</v>
          </cell>
          <cell r="GF385">
            <v>0</v>
          </cell>
          <cell r="GG385">
            <v>0</v>
          </cell>
          <cell r="GH385">
            <v>0</v>
          </cell>
          <cell r="GI385">
            <v>0</v>
          </cell>
          <cell r="GJ385">
            <v>0</v>
          </cell>
          <cell r="GK385">
            <v>0</v>
          </cell>
          <cell r="GL385">
            <v>0</v>
          </cell>
          <cell r="GM385">
            <v>0</v>
          </cell>
          <cell r="GN385">
            <v>0</v>
          </cell>
          <cell r="GO385">
            <v>0</v>
          </cell>
          <cell r="GP385">
            <v>0</v>
          </cell>
          <cell r="GQ385">
            <v>0</v>
          </cell>
          <cell r="GR385">
            <v>0</v>
          </cell>
          <cell r="GS385">
            <v>0</v>
          </cell>
          <cell r="GT385">
            <v>0</v>
          </cell>
          <cell r="GU385">
            <v>0</v>
          </cell>
        </row>
        <row r="386"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0</v>
          </cell>
          <cell r="DZ386">
            <v>0</v>
          </cell>
          <cell r="EA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0</v>
          </cell>
          <cell r="EJ386">
            <v>0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  <cell r="EU386">
            <v>0</v>
          </cell>
          <cell r="EV386">
            <v>0</v>
          </cell>
          <cell r="EW386">
            <v>0</v>
          </cell>
          <cell r="EX386">
            <v>0</v>
          </cell>
          <cell r="EY386">
            <v>0</v>
          </cell>
          <cell r="EZ386">
            <v>0</v>
          </cell>
          <cell r="FA386">
            <v>0</v>
          </cell>
          <cell r="FB386">
            <v>0</v>
          </cell>
          <cell r="FC386">
            <v>0</v>
          </cell>
          <cell r="FD386">
            <v>0</v>
          </cell>
          <cell r="FE386">
            <v>0</v>
          </cell>
          <cell r="FF386">
            <v>0</v>
          </cell>
          <cell r="FG386">
            <v>0</v>
          </cell>
          <cell r="FH386">
            <v>0</v>
          </cell>
          <cell r="FI386">
            <v>0</v>
          </cell>
          <cell r="FJ386">
            <v>0</v>
          </cell>
          <cell r="FK386">
            <v>0</v>
          </cell>
          <cell r="FL386">
            <v>0</v>
          </cell>
          <cell r="FM386">
            <v>0</v>
          </cell>
          <cell r="FN386">
            <v>0</v>
          </cell>
          <cell r="FO386">
            <v>0</v>
          </cell>
          <cell r="FP386">
            <v>0</v>
          </cell>
          <cell r="FQ386">
            <v>0</v>
          </cell>
          <cell r="FR386">
            <v>0</v>
          </cell>
          <cell r="FS386">
            <v>0</v>
          </cell>
          <cell r="FT386">
            <v>0</v>
          </cell>
          <cell r="FU386">
            <v>0</v>
          </cell>
          <cell r="FV386">
            <v>0</v>
          </cell>
          <cell r="FW386">
            <v>0</v>
          </cell>
          <cell r="FX386">
            <v>0</v>
          </cell>
          <cell r="FY386">
            <v>0</v>
          </cell>
          <cell r="FZ386">
            <v>0</v>
          </cell>
          <cell r="GA386">
            <v>0</v>
          </cell>
          <cell r="GB386">
            <v>0</v>
          </cell>
          <cell r="GC386">
            <v>0</v>
          </cell>
          <cell r="GD386">
            <v>0</v>
          </cell>
          <cell r="GE386">
            <v>0</v>
          </cell>
          <cell r="GF386">
            <v>0</v>
          </cell>
          <cell r="GG386">
            <v>0</v>
          </cell>
          <cell r="GH386">
            <v>0</v>
          </cell>
          <cell r="GI386">
            <v>0</v>
          </cell>
          <cell r="GJ386">
            <v>0</v>
          </cell>
          <cell r="GK386">
            <v>0</v>
          </cell>
          <cell r="GL386">
            <v>0</v>
          </cell>
          <cell r="GM386">
            <v>0</v>
          </cell>
          <cell r="GN386">
            <v>0</v>
          </cell>
          <cell r="GO386">
            <v>0</v>
          </cell>
          <cell r="GP386">
            <v>0</v>
          </cell>
          <cell r="GQ386">
            <v>0</v>
          </cell>
          <cell r="GR386">
            <v>0</v>
          </cell>
          <cell r="GS386">
            <v>0</v>
          </cell>
          <cell r="GT386">
            <v>0</v>
          </cell>
          <cell r="GU386">
            <v>0</v>
          </cell>
        </row>
        <row r="387"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0</v>
          </cell>
          <cell r="DZ387">
            <v>0</v>
          </cell>
          <cell r="EA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0</v>
          </cell>
          <cell r="EJ387">
            <v>0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  <cell r="EP387">
            <v>0</v>
          </cell>
          <cell r="EQ387">
            <v>0</v>
          </cell>
          <cell r="ER387">
            <v>0</v>
          </cell>
          <cell r="ES387">
            <v>0</v>
          </cell>
          <cell r="ET387">
            <v>0</v>
          </cell>
          <cell r="EU387">
            <v>0</v>
          </cell>
          <cell r="EV387">
            <v>0</v>
          </cell>
          <cell r="EW387">
            <v>0</v>
          </cell>
          <cell r="EX387">
            <v>0</v>
          </cell>
          <cell r="EY387">
            <v>0</v>
          </cell>
          <cell r="EZ387">
            <v>0</v>
          </cell>
          <cell r="FA387">
            <v>0</v>
          </cell>
          <cell r="FB387">
            <v>0</v>
          </cell>
          <cell r="FC387">
            <v>0</v>
          </cell>
          <cell r="FD387">
            <v>0</v>
          </cell>
          <cell r="FE387">
            <v>0</v>
          </cell>
          <cell r="FF387">
            <v>0</v>
          </cell>
          <cell r="FG387">
            <v>0</v>
          </cell>
          <cell r="FH387">
            <v>0</v>
          </cell>
          <cell r="FI387">
            <v>0</v>
          </cell>
          <cell r="FJ387">
            <v>0</v>
          </cell>
          <cell r="FK387">
            <v>0</v>
          </cell>
          <cell r="FL387">
            <v>0</v>
          </cell>
          <cell r="FM387">
            <v>0</v>
          </cell>
          <cell r="FN387">
            <v>0</v>
          </cell>
          <cell r="FO387">
            <v>0</v>
          </cell>
          <cell r="FP387">
            <v>0</v>
          </cell>
          <cell r="FQ387">
            <v>0</v>
          </cell>
          <cell r="FR387">
            <v>0</v>
          </cell>
          <cell r="FS387">
            <v>0</v>
          </cell>
          <cell r="FT387">
            <v>0</v>
          </cell>
          <cell r="FU387">
            <v>0</v>
          </cell>
          <cell r="FV387">
            <v>0</v>
          </cell>
          <cell r="FW387">
            <v>0</v>
          </cell>
          <cell r="FX387">
            <v>0</v>
          </cell>
          <cell r="FY387">
            <v>0</v>
          </cell>
          <cell r="FZ387">
            <v>0</v>
          </cell>
          <cell r="GA387">
            <v>0</v>
          </cell>
          <cell r="GB387">
            <v>0</v>
          </cell>
          <cell r="GC387">
            <v>0</v>
          </cell>
          <cell r="GD387">
            <v>0</v>
          </cell>
          <cell r="GE387">
            <v>0</v>
          </cell>
          <cell r="GF387">
            <v>0</v>
          </cell>
          <cell r="GG387">
            <v>0</v>
          </cell>
          <cell r="GH387">
            <v>0</v>
          </cell>
          <cell r="GI387">
            <v>0</v>
          </cell>
          <cell r="GJ387">
            <v>0</v>
          </cell>
          <cell r="GK387">
            <v>0</v>
          </cell>
          <cell r="GL387">
            <v>0</v>
          </cell>
          <cell r="GM387">
            <v>0</v>
          </cell>
          <cell r="GN387">
            <v>0</v>
          </cell>
          <cell r="GO387">
            <v>0</v>
          </cell>
          <cell r="GP387">
            <v>0</v>
          </cell>
          <cell r="GQ387">
            <v>0</v>
          </cell>
          <cell r="GR387">
            <v>0</v>
          </cell>
          <cell r="GS387">
            <v>0</v>
          </cell>
          <cell r="GT387">
            <v>0</v>
          </cell>
          <cell r="GU387">
            <v>0</v>
          </cell>
        </row>
        <row r="388"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DZ388">
            <v>0</v>
          </cell>
          <cell r="EA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0</v>
          </cell>
          <cell r="EJ388">
            <v>0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  <cell r="ES388">
            <v>0</v>
          </cell>
          <cell r="ET388">
            <v>0</v>
          </cell>
          <cell r="EU388">
            <v>0</v>
          </cell>
          <cell r="EV388">
            <v>0</v>
          </cell>
          <cell r="EW388">
            <v>0</v>
          </cell>
          <cell r="EX388">
            <v>0</v>
          </cell>
          <cell r="EY388">
            <v>0</v>
          </cell>
          <cell r="EZ388">
            <v>0</v>
          </cell>
          <cell r="FA388">
            <v>0</v>
          </cell>
          <cell r="FB388">
            <v>0</v>
          </cell>
          <cell r="FC388">
            <v>0</v>
          </cell>
          <cell r="FD388">
            <v>0</v>
          </cell>
          <cell r="FE388">
            <v>0</v>
          </cell>
          <cell r="FF388">
            <v>0</v>
          </cell>
          <cell r="FG388">
            <v>0</v>
          </cell>
          <cell r="FH388">
            <v>0</v>
          </cell>
          <cell r="FI388">
            <v>0</v>
          </cell>
          <cell r="FJ388">
            <v>0</v>
          </cell>
          <cell r="FK388">
            <v>0</v>
          </cell>
          <cell r="FL388">
            <v>0</v>
          </cell>
          <cell r="FM388">
            <v>0</v>
          </cell>
          <cell r="FN388">
            <v>0</v>
          </cell>
          <cell r="FO388">
            <v>0</v>
          </cell>
          <cell r="FP388">
            <v>0</v>
          </cell>
          <cell r="FQ388">
            <v>0</v>
          </cell>
          <cell r="FR388">
            <v>0</v>
          </cell>
          <cell r="FS388">
            <v>0</v>
          </cell>
          <cell r="FT388">
            <v>0</v>
          </cell>
          <cell r="FU388">
            <v>0</v>
          </cell>
          <cell r="FV388">
            <v>0</v>
          </cell>
          <cell r="FW388">
            <v>0</v>
          </cell>
          <cell r="FX388">
            <v>0</v>
          </cell>
          <cell r="FY388">
            <v>0</v>
          </cell>
          <cell r="FZ388">
            <v>0</v>
          </cell>
          <cell r="GA388">
            <v>0</v>
          </cell>
          <cell r="GB388">
            <v>0</v>
          </cell>
          <cell r="GC388">
            <v>0</v>
          </cell>
          <cell r="GD388">
            <v>0</v>
          </cell>
          <cell r="GE388">
            <v>0</v>
          </cell>
          <cell r="GF388">
            <v>0</v>
          </cell>
          <cell r="GG388">
            <v>0</v>
          </cell>
          <cell r="GH388">
            <v>0</v>
          </cell>
          <cell r="GI388">
            <v>0</v>
          </cell>
          <cell r="GJ388">
            <v>0</v>
          </cell>
          <cell r="GK388">
            <v>0</v>
          </cell>
          <cell r="GL388">
            <v>0</v>
          </cell>
          <cell r="GM388">
            <v>0</v>
          </cell>
          <cell r="GN388">
            <v>0</v>
          </cell>
          <cell r="GO388">
            <v>0</v>
          </cell>
          <cell r="GP388">
            <v>0</v>
          </cell>
          <cell r="GQ388">
            <v>0</v>
          </cell>
          <cell r="GR388">
            <v>0</v>
          </cell>
          <cell r="GS388">
            <v>0</v>
          </cell>
          <cell r="GT388">
            <v>0</v>
          </cell>
          <cell r="GU388">
            <v>0</v>
          </cell>
        </row>
        <row r="389"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0</v>
          </cell>
          <cell r="DZ389">
            <v>0</v>
          </cell>
          <cell r="EA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0</v>
          </cell>
          <cell r="EJ389">
            <v>0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  <cell r="EU389">
            <v>0</v>
          </cell>
          <cell r="EV389">
            <v>0</v>
          </cell>
          <cell r="EW389">
            <v>0</v>
          </cell>
          <cell r="EX389">
            <v>0</v>
          </cell>
          <cell r="EY389">
            <v>0</v>
          </cell>
          <cell r="EZ389">
            <v>0</v>
          </cell>
          <cell r="FA389">
            <v>0</v>
          </cell>
          <cell r="FB389">
            <v>0</v>
          </cell>
          <cell r="FC389">
            <v>0</v>
          </cell>
          <cell r="FD389">
            <v>0</v>
          </cell>
          <cell r="FE389">
            <v>0</v>
          </cell>
          <cell r="FF389">
            <v>0</v>
          </cell>
          <cell r="FG389">
            <v>0</v>
          </cell>
          <cell r="FH389">
            <v>0</v>
          </cell>
          <cell r="FI389">
            <v>0</v>
          </cell>
          <cell r="FJ389">
            <v>0</v>
          </cell>
          <cell r="FK389">
            <v>0</v>
          </cell>
          <cell r="FL389">
            <v>0</v>
          </cell>
          <cell r="FM389">
            <v>0</v>
          </cell>
          <cell r="FN389">
            <v>0</v>
          </cell>
          <cell r="FO389">
            <v>0</v>
          </cell>
          <cell r="FP389">
            <v>0</v>
          </cell>
          <cell r="FQ389">
            <v>0</v>
          </cell>
          <cell r="FR389">
            <v>0</v>
          </cell>
          <cell r="FS389">
            <v>0</v>
          </cell>
          <cell r="FT389">
            <v>0</v>
          </cell>
          <cell r="FU389">
            <v>0</v>
          </cell>
          <cell r="FV389">
            <v>0</v>
          </cell>
          <cell r="FW389">
            <v>0</v>
          </cell>
          <cell r="FX389">
            <v>0</v>
          </cell>
          <cell r="FY389">
            <v>0</v>
          </cell>
          <cell r="FZ389">
            <v>0</v>
          </cell>
          <cell r="GA389">
            <v>0</v>
          </cell>
          <cell r="GB389">
            <v>0</v>
          </cell>
          <cell r="GC389">
            <v>0</v>
          </cell>
          <cell r="GD389">
            <v>0</v>
          </cell>
          <cell r="GE389">
            <v>0</v>
          </cell>
          <cell r="GF389">
            <v>0</v>
          </cell>
          <cell r="GG389">
            <v>0</v>
          </cell>
          <cell r="GH389">
            <v>0</v>
          </cell>
          <cell r="GI389">
            <v>0</v>
          </cell>
          <cell r="GJ389">
            <v>0</v>
          </cell>
          <cell r="GK389">
            <v>0</v>
          </cell>
          <cell r="GL389">
            <v>0</v>
          </cell>
          <cell r="GM389">
            <v>0</v>
          </cell>
          <cell r="GN389">
            <v>0</v>
          </cell>
          <cell r="GO389">
            <v>0</v>
          </cell>
          <cell r="GP389">
            <v>0</v>
          </cell>
          <cell r="GQ389">
            <v>0</v>
          </cell>
          <cell r="GR389">
            <v>0</v>
          </cell>
          <cell r="GS389">
            <v>0</v>
          </cell>
          <cell r="GT389">
            <v>0</v>
          </cell>
          <cell r="GU389">
            <v>0</v>
          </cell>
        </row>
        <row r="390"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DZ390">
            <v>0</v>
          </cell>
          <cell r="EA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  <cell r="EW390">
            <v>0</v>
          </cell>
          <cell r="EX390">
            <v>0</v>
          </cell>
          <cell r="EY390">
            <v>0</v>
          </cell>
          <cell r="EZ390">
            <v>0</v>
          </cell>
          <cell r="FA390">
            <v>0</v>
          </cell>
          <cell r="FB390">
            <v>0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  <cell r="FG390">
            <v>0</v>
          </cell>
          <cell r="FH390">
            <v>0</v>
          </cell>
          <cell r="FI390">
            <v>0</v>
          </cell>
          <cell r="FJ390">
            <v>0</v>
          </cell>
          <cell r="FK390">
            <v>0</v>
          </cell>
          <cell r="FL390">
            <v>0</v>
          </cell>
          <cell r="FM390">
            <v>0</v>
          </cell>
          <cell r="FN390">
            <v>0</v>
          </cell>
          <cell r="FO390">
            <v>0</v>
          </cell>
          <cell r="FP390">
            <v>0</v>
          </cell>
          <cell r="FQ390">
            <v>0</v>
          </cell>
          <cell r="FR390">
            <v>0</v>
          </cell>
          <cell r="FS390">
            <v>0</v>
          </cell>
          <cell r="FT390">
            <v>0</v>
          </cell>
          <cell r="FU390">
            <v>0</v>
          </cell>
          <cell r="FV390">
            <v>0</v>
          </cell>
          <cell r="FW390">
            <v>0</v>
          </cell>
          <cell r="FX390">
            <v>0</v>
          </cell>
          <cell r="FY390">
            <v>0</v>
          </cell>
          <cell r="FZ390">
            <v>0</v>
          </cell>
          <cell r="GA390">
            <v>0</v>
          </cell>
          <cell r="GB390">
            <v>0</v>
          </cell>
          <cell r="GC390">
            <v>0</v>
          </cell>
          <cell r="GD390">
            <v>0</v>
          </cell>
          <cell r="GE390">
            <v>0</v>
          </cell>
          <cell r="GF390">
            <v>0</v>
          </cell>
          <cell r="GG390">
            <v>0</v>
          </cell>
          <cell r="GH390">
            <v>0</v>
          </cell>
          <cell r="GI390">
            <v>0</v>
          </cell>
          <cell r="GJ390">
            <v>0</v>
          </cell>
          <cell r="GK390">
            <v>0</v>
          </cell>
          <cell r="GL390">
            <v>0</v>
          </cell>
          <cell r="GM390">
            <v>0</v>
          </cell>
          <cell r="GN390">
            <v>0</v>
          </cell>
          <cell r="GO390">
            <v>0</v>
          </cell>
          <cell r="GP390">
            <v>0</v>
          </cell>
          <cell r="GQ390">
            <v>0</v>
          </cell>
          <cell r="GR390">
            <v>0</v>
          </cell>
          <cell r="GS390">
            <v>0</v>
          </cell>
          <cell r="GT390">
            <v>0</v>
          </cell>
          <cell r="GU390">
            <v>0</v>
          </cell>
        </row>
        <row r="391"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0</v>
          </cell>
          <cell r="DZ391">
            <v>0</v>
          </cell>
          <cell r="EA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0</v>
          </cell>
          <cell r="EI391">
            <v>0</v>
          </cell>
          <cell r="EJ391">
            <v>0</v>
          </cell>
          <cell r="EK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  <cell r="EU391">
            <v>0</v>
          </cell>
          <cell r="EV391">
            <v>0</v>
          </cell>
          <cell r="EW391">
            <v>0</v>
          </cell>
          <cell r="EX391">
            <v>0</v>
          </cell>
          <cell r="EY391">
            <v>0</v>
          </cell>
          <cell r="EZ391">
            <v>0</v>
          </cell>
          <cell r="FA391">
            <v>0</v>
          </cell>
          <cell r="FB391">
            <v>0</v>
          </cell>
          <cell r="FC391">
            <v>0</v>
          </cell>
          <cell r="FD391">
            <v>0</v>
          </cell>
          <cell r="FE391">
            <v>0</v>
          </cell>
          <cell r="FF391">
            <v>0</v>
          </cell>
          <cell r="FG391">
            <v>0</v>
          </cell>
          <cell r="FH391">
            <v>0</v>
          </cell>
          <cell r="FI391">
            <v>0</v>
          </cell>
          <cell r="FJ391">
            <v>0</v>
          </cell>
          <cell r="FK391">
            <v>0</v>
          </cell>
          <cell r="FL391">
            <v>0</v>
          </cell>
          <cell r="FM391">
            <v>0</v>
          </cell>
          <cell r="FN391">
            <v>0</v>
          </cell>
          <cell r="FO391">
            <v>0</v>
          </cell>
          <cell r="FP391">
            <v>0</v>
          </cell>
          <cell r="FQ391">
            <v>0</v>
          </cell>
          <cell r="FR391">
            <v>0</v>
          </cell>
          <cell r="FS391">
            <v>0</v>
          </cell>
          <cell r="FT391">
            <v>0</v>
          </cell>
          <cell r="FU391">
            <v>0</v>
          </cell>
          <cell r="FV391">
            <v>0</v>
          </cell>
          <cell r="FW391">
            <v>0</v>
          </cell>
          <cell r="FX391">
            <v>0</v>
          </cell>
          <cell r="FY391">
            <v>0</v>
          </cell>
          <cell r="FZ391">
            <v>0</v>
          </cell>
          <cell r="GA391">
            <v>0</v>
          </cell>
          <cell r="GB391">
            <v>0</v>
          </cell>
          <cell r="GC391">
            <v>0</v>
          </cell>
          <cell r="GD391">
            <v>0</v>
          </cell>
          <cell r="GE391">
            <v>0</v>
          </cell>
          <cell r="GF391">
            <v>0</v>
          </cell>
          <cell r="GG391">
            <v>0</v>
          </cell>
          <cell r="GH391">
            <v>0</v>
          </cell>
          <cell r="GI391">
            <v>0</v>
          </cell>
          <cell r="GJ391">
            <v>0</v>
          </cell>
          <cell r="GK391">
            <v>0</v>
          </cell>
          <cell r="GL391">
            <v>0</v>
          </cell>
          <cell r="GM391">
            <v>0</v>
          </cell>
          <cell r="GN391">
            <v>0</v>
          </cell>
          <cell r="GO391">
            <v>0</v>
          </cell>
          <cell r="GP391">
            <v>0</v>
          </cell>
          <cell r="GQ391">
            <v>0</v>
          </cell>
          <cell r="GR391">
            <v>0</v>
          </cell>
          <cell r="GS391">
            <v>0</v>
          </cell>
          <cell r="GT391">
            <v>0</v>
          </cell>
          <cell r="GU391">
            <v>0</v>
          </cell>
        </row>
        <row r="392"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DZ392">
            <v>0</v>
          </cell>
          <cell r="EA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  <cell r="EU392">
            <v>0</v>
          </cell>
          <cell r="EV392">
            <v>0</v>
          </cell>
          <cell r="EW392">
            <v>0</v>
          </cell>
          <cell r="EX392">
            <v>0</v>
          </cell>
          <cell r="EY392">
            <v>0</v>
          </cell>
          <cell r="EZ392">
            <v>0</v>
          </cell>
          <cell r="FA392">
            <v>0</v>
          </cell>
          <cell r="FB392">
            <v>0</v>
          </cell>
          <cell r="FC392">
            <v>0</v>
          </cell>
          <cell r="FD392">
            <v>0</v>
          </cell>
          <cell r="FE392">
            <v>0</v>
          </cell>
          <cell r="FF392">
            <v>0</v>
          </cell>
          <cell r="FG392">
            <v>0</v>
          </cell>
          <cell r="FH392">
            <v>0</v>
          </cell>
          <cell r="FI392">
            <v>0</v>
          </cell>
          <cell r="FJ392">
            <v>0</v>
          </cell>
          <cell r="FK392">
            <v>0</v>
          </cell>
          <cell r="FL392">
            <v>0</v>
          </cell>
          <cell r="FM392">
            <v>0</v>
          </cell>
          <cell r="FN392">
            <v>0</v>
          </cell>
          <cell r="FO392">
            <v>0</v>
          </cell>
          <cell r="FP392">
            <v>0</v>
          </cell>
          <cell r="FQ392">
            <v>0</v>
          </cell>
          <cell r="FR392">
            <v>0</v>
          </cell>
          <cell r="FS392">
            <v>0</v>
          </cell>
          <cell r="FT392">
            <v>0</v>
          </cell>
          <cell r="FU392">
            <v>0</v>
          </cell>
          <cell r="FV392">
            <v>0</v>
          </cell>
          <cell r="FW392">
            <v>0</v>
          </cell>
          <cell r="FX392">
            <v>0</v>
          </cell>
          <cell r="FY392">
            <v>0</v>
          </cell>
          <cell r="FZ392">
            <v>0</v>
          </cell>
          <cell r="GA392">
            <v>0</v>
          </cell>
          <cell r="GB392">
            <v>0</v>
          </cell>
          <cell r="GC392">
            <v>0</v>
          </cell>
          <cell r="GD392">
            <v>0</v>
          </cell>
          <cell r="GE392">
            <v>0</v>
          </cell>
          <cell r="GF392">
            <v>0</v>
          </cell>
          <cell r="GG392">
            <v>0</v>
          </cell>
          <cell r="GH392">
            <v>0</v>
          </cell>
          <cell r="GI392">
            <v>0</v>
          </cell>
          <cell r="GJ392">
            <v>0</v>
          </cell>
          <cell r="GK392">
            <v>0</v>
          </cell>
          <cell r="GL392">
            <v>0</v>
          </cell>
          <cell r="GM392">
            <v>0</v>
          </cell>
          <cell r="GN392">
            <v>0</v>
          </cell>
          <cell r="GO392">
            <v>0</v>
          </cell>
          <cell r="GP392">
            <v>0</v>
          </cell>
          <cell r="GQ392">
            <v>0</v>
          </cell>
          <cell r="GR392">
            <v>0</v>
          </cell>
          <cell r="GS392">
            <v>0</v>
          </cell>
          <cell r="GT392">
            <v>0</v>
          </cell>
          <cell r="GU392">
            <v>0</v>
          </cell>
        </row>
        <row r="393"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  <cell r="DX393">
            <v>0</v>
          </cell>
          <cell r="DY393">
            <v>0</v>
          </cell>
          <cell r="DZ393">
            <v>0</v>
          </cell>
          <cell r="EA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  <cell r="EW393">
            <v>0</v>
          </cell>
          <cell r="EX393">
            <v>0</v>
          </cell>
          <cell r="EY393">
            <v>0</v>
          </cell>
          <cell r="EZ393">
            <v>0</v>
          </cell>
          <cell r="FA393">
            <v>0</v>
          </cell>
          <cell r="FB393">
            <v>0</v>
          </cell>
          <cell r="FC393">
            <v>0</v>
          </cell>
          <cell r="FD393">
            <v>0</v>
          </cell>
          <cell r="FE393">
            <v>0</v>
          </cell>
          <cell r="FF393">
            <v>0</v>
          </cell>
          <cell r="FG393">
            <v>0</v>
          </cell>
          <cell r="FH393">
            <v>0</v>
          </cell>
          <cell r="FI393">
            <v>0</v>
          </cell>
          <cell r="FJ393">
            <v>0</v>
          </cell>
          <cell r="FK393">
            <v>0</v>
          </cell>
          <cell r="FL393">
            <v>0</v>
          </cell>
          <cell r="FM393">
            <v>0</v>
          </cell>
          <cell r="FN393">
            <v>0</v>
          </cell>
          <cell r="FO393">
            <v>0</v>
          </cell>
          <cell r="FP393">
            <v>0</v>
          </cell>
          <cell r="FQ393">
            <v>0</v>
          </cell>
          <cell r="FR393">
            <v>0</v>
          </cell>
          <cell r="FS393">
            <v>0</v>
          </cell>
          <cell r="FT393">
            <v>0</v>
          </cell>
          <cell r="FU393">
            <v>0</v>
          </cell>
          <cell r="FV393">
            <v>0</v>
          </cell>
          <cell r="FW393">
            <v>0</v>
          </cell>
          <cell r="FX393">
            <v>0</v>
          </cell>
          <cell r="FY393">
            <v>0</v>
          </cell>
          <cell r="FZ393">
            <v>0</v>
          </cell>
          <cell r="GA393">
            <v>0</v>
          </cell>
          <cell r="GB393">
            <v>0</v>
          </cell>
          <cell r="GC393">
            <v>0</v>
          </cell>
          <cell r="GD393">
            <v>0</v>
          </cell>
          <cell r="GE393">
            <v>0</v>
          </cell>
          <cell r="GF393">
            <v>0</v>
          </cell>
          <cell r="GG393">
            <v>0</v>
          </cell>
          <cell r="GH393">
            <v>0</v>
          </cell>
          <cell r="GI393">
            <v>0</v>
          </cell>
          <cell r="GJ393">
            <v>0</v>
          </cell>
          <cell r="GK393">
            <v>0</v>
          </cell>
          <cell r="GL393">
            <v>0</v>
          </cell>
          <cell r="GM393">
            <v>0</v>
          </cell>
          <cell r="GN393">
            <v>0</v>
          </cell>
          <cell r="GO393">
            <v>0</v>
          </cell>
          <cell r="GP393">
            <v>0</v>
          </cell>
          <cell r="GQ393">
            <v>0</v>
          </cell>
          <cell r="GR393">
            <v>0</v>
          </cell>
          <cell r="GS393">
            <v>0</v>
          </cell>
          <cell r="GT393">
            <v>0</v>
          </cell>
          <cell r="GU393">
            <v>0</v>
          </cell>
        </row>
        <row r="394"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DZ394">
            <v>0</v>
          </cell>
          <cell r="EA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  <cell r="EU394">
            <v>0</v>
          </cell>
          <cell r="EV394">
            <v>0</v>
          </cell>
          <cell r="EW394">
            <v>0</v>
          </cell>
          <cell r="EX394">
            <v>0</v>
          </cell>
          <cell r="EY394">
            <v>0</v>
          </cell>
          <cell r="EZ394">
            <v>0</v>
          </cell>
          <cell r="FA394">
            <v>0</v>
          </cell>
          <cell r="FB394">
            <v>0</v>
          </cell>
          <cell r="FC394">
            <v>0</v>
          </cell>
          <cell r="FD394">
            <v>0</v>
          </cell>
          <cell r="FE394">
            <v>0</v>
          </cell>
          <cell r="FF394">
            <v>0</v>
          </cell>
          <cell r="FG394">
            <v>0</v>
          </cell>
          <cell r="FH394">
            <v>0</v>
          </cell>
          <cell r="FI394">
            <v>0</v>
          </cell>
          <cell r="FJ394">
            <v>0</v>
          </cell>
          <cell r="FK394">
            <v>0</v>
          </cell>
          <cell r="FL394">
            <v>0</v>
          </cell>
          <cell r="FM394">
            <v>0</v>
          </cell>
          <cell r="FN394">
            <v>0</v>
          </cell>
          <cell r="FO394">
            <v>0</v>
          </cell>
          <cell r="FP394">
            <v>0</v>
          </cell>
          <cell r="FQ394">
            <v>0</v>
          </cell>
          <cell r="FR394">
            <v>0</v>
          </cell>
          <cell r="FS394">
            <v>0</v>
          </cell>
          <cell r="FT394">
            <v>0</v>
          </cell>
          <cell r="FU394">
            <v>0</v>
          </cell>
          <cell r="FV394">
            <v>0</v>
          </cell>
          <cell r="FW394">
            <v>0</v>
          </cell>
          <cell r="FX394">
            <v>0</v>
          </cell>
          <cell r="FY394">
            <v>0</v>
          </cell>
          <cell r="FZ394">
            <v>0</v>
          </cell>
          <cell r="GA394">
            <v>0</v>
          </cell>
          <cell r="GB394">
            <v>0</v>
          </cell>
          <cell r="GC394">
            <v>0</v>
          </cell>
          <cell r="GD394">
            <v>0</v>
          </cell>
          <cell r="GE394">
            <v>0</v>
          </cell>
          <cell r="GF394">
            <v>0</v>
          </cell>
          <cell r="GG394">
            <v>0</v>
          </cell>
          <cell r="GH394">
            <v>0</v>
          </cell>
          <cell r="GI394">
            <v>0</v>
          </cell>
          <cell r="GJ394">
            <v>0</v>
          </cell>
          <cell r="GK394">
            <v>0</v>
          </cell>
          <cell r="GL394">
            <v>0</v>
          </cell>
          <cell r="GM394">
            <v>0</v>
          </cell>
          <cell r="GN394">
            <v>0</v>
          </cell>
          <cell r="GO394">
            <v>0</v>
          </cell>
          <cell r="GP394">
            <v>0</v>
          </cell>
          <cell r="GQ394">
            <v>0</v>
          </cell>
          <cell r="GR394">
            <v>0</v>
          </cell>
          <cell r="GS394">
            <v>0</v>
          </cell>
          <cell r="GT394">
            <v>0</v>
          </cell>
          <cell r="GU394">
            <v>0</v>
          </cell>
        </row>
        <row r="395"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DZ395">
            <v>0</v>
          </cell>
          <cell r="EA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  <cell r="EU395">
            <v>0</v>
          </cell>
          <cell r="EV395">
            <v>0</v>
          </cell>
          <cell r="EW395">
            <v>0</v>
          </cell>
          <cell r="EX395">
            <v>0</v>
          </cell>
          <cell r="EY395">
            <v>0</v>
          </cell>
          <cell r="EZ395">
            <v>0</v>
          </cell>
          <cell r="FA395">
            <v>0</v>
          </cell>
          <cell r="FB395">
            <v>0</v>
          </cell>
          <cell r="FC395">
            <v>0</v>
          </cell>
          <cell r="FD395">
            <v>0</v>
          </cell>
          <cell r="FE395">
            <v>0</v>
          </cell>
          <cell r="FF395">
            <v>0</v>
          </cell>
          <cell r="FG395">
            <v>0</v>
          </cell>
          <cell r="FH395">
            <v>0</v>
          </cell>
          <cell r="FI395">
            <v>0</v>
          </cell>
          <cell r="FJ395">
            <v>0</v>
          </cell>
          <cell r="FK395">
            <v>0</v>
          </cell>
          <cell r="FL395">
            <v>0</v>
          </cell>
          <cell r="FM395">
            <v>0</v>
          </cell>
          <cell r="FN395">
            <v>0</v>
          </cell>
          <cell r="FO395">
            <v>0</v>
          </cell>
          <cell r="FP395">
            <v>0</v>
          </cell>
          <cell r="FQ395">
            <v>0</v>
          </cell>
          <cell r="FR395">
            <v>0</v>
          </cell>
          <cell r="FS395">
            <v>0</v>
          </cell>
          <cell r="FT395">
            <v>0</v>
          </cell>
          <cell r="FU395">
            <v>0</v>
          </cell>
          <cell r="FV395">
            <v>0</v>
          </cell>
          <cell r="FW395">
            <v>0</v>
          </cell>
          <cell r="FX395">
            <v>0</v>
          </cell>
          <cell r="FY395">
            <v>0</v>
          </cell>
          <cell r="FZ395">
            <v>0</v>
          </cell>
          <cell r="GA395">
            <v>0</v>
          </cell>
          <cell r="GB395">
            <v>0</v>
          </cell>
          <cell r="GC395">
            <v>0</v>
          </cell>
          <cell r="GD395">
            <v>0</v>
          </cell>
          <cell r="GE395">
            <v>0</v>
          </cell>
          <cell r="GF395">
            <v>0</v>
          </cell>
          <cell r="GG395">
            <v>0</v>
          </cell>
          <cell r="GH395">
            <v>0</v>
          </cell>
          <cell r="GI395">
            <v>0</v>
          </cell>
          <cell r="GJ395">
            <v>0</v>
          </cell>
          <cell r="GK395">
            <v>0</v>
          </cell>
          <cell r="GL395">
            <v>0</v>
          </cell>
          <cell r="GM395">
            <v>0</v>
          </cell>
          <cell r="GN395">
            <v>0</v>
          </cell>
          <cell r="GO395">
            <v>0</v>
          </cell>
          <cell r="GP395">
            <v>0</v>
          </cell>
          <cell r="GQ395">
            <v>0</v>
          </cell>
          <cell r="GR395">
            <v>0</v>
          </cell>
          <cell r="GS395">
            <v>0</v>
          </cell>
          <cell r="GT395">
            <v>0</v>
          </cell>
          <cell r="GU395">
            <v>0</v>
          </cell>
        </row>
        <row r="396"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DZ396">
            <v>0</v>
          </cell>
          <cell r="EA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  <cell r="EW396">
            <v>0</v>
          </cell>
          <cell r="EX396">
            <v>0</v>
          </cell>
          <cell r="EY396">
            <v>0</v>
          </cell>
          <cell r="EZ396">
            <v>0</v>
          </cell>
          <cell r="FA396">
            <v>0</v>
          </cell>
          <cell r="FB396">
            <v>0</v>
          </cell>
          <cell r="FC396">
            <v>0</v>
          </cell>
          <cell r="FD396">
            <v>0</v>
          </cell>
          <cell r="FE396">
            <v>0</v>
          </cell>
          <cell r="FF396">
            <v>0</v>
          </cell>
          <cell r="FG396">
            <v>0</v>
          </cell>
          <cell r="FH396">
            <v>0</v>
          </cell>
          <cell r="FI396">
            <v>0</v>
          </cell>
          <cell r="FJ396">
            <v>0</v>
          </cell>
          <cell r="FK396">
            <v>0</v>
          </cell>
          <cell r="FL396">
            <v>0</v>
          </cell>
          <cell r="FM396">
            <v>0</v>
          </cell>
          <cell r="FN396">
            <v>0</v>
          </cell>
          <cell r="FO396">
            <v>0</v>
          </cell>
          <cell r="FP396">
            <v>0</v>
          </cell>
          <cell r="FQ396">
            <v>0</v>
          </cell>
          <cell r="FR396">
            <v>0</v>
          </cell>
          <cell r="FS396">
            <v>0</v>
          </cell>
          <cell r="FT396">
            <v>0</v>
          </cell>
          <cell r="FU396">
            <v>0</v>
          </cell>
          <cell r="FV396">
            <v>0</v>
          </cell>
          <cell r="FW396">
            <v>0</v>
          </cell>
          <cell r="FX396">
            <v>0</v>
          </cell>
          <cell r="FY396">
            <v>0</v>
          </cell>
          <cell r="FZ396">
            <v>0</v>
          </cell>
          <cell r="GA396">
            <v>0</v>
          </cell>
          <cell r="GB396">
            <v>0</v>
          </cell>
          <cell r="GC396">
            <v>0</v>
          </cell>
          <cell r="GD396">
            <v>0</v>
          </cell>
          <cell r="GE396">
            <v>0</v>
          </cell>
          <cell r="GF396">
            <v>0</v>
          </cell>
          <cell r="GG396">
            <v>0</v>
          </cell>
          <cell r="GH396">
            <v>0</v>
          </cell>
          <cell r="GI396">
            <v>0</v>
          </cell>
          <cell r="GJ396">
            <v>0</v>
          </cell>
          <cell r="GK396">
            <v>0</v>
          </cell>
          <cell r="GL396">
            <v>0</v>
          </cell>
          <cell r="GM396">
            <v>0</v>
          </cell>
          <cell r="GN396">
            <v>0</v>
          </cell>
          <cell r="GO396">
            <v>0</v>
          </cell>
          <cell r="GP396">
            <v>0</v>
          </cell>
          <cell r="GQ396">
            <v>0</v>
          </cell>
          <cell r="GR396">
            <v>0</v>
          </cell>
          <cell r="GS396">
            <v>0</v>
          </cell>
          <cell r="GT396">
            <v>0</v>
          </cell>
          <cell r="GU396">
            <v>0</v>
          </cell>
        </row>
        <row r="397"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DZ397">
            <v>0</v>
          </cell>
          <cell r="EA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0</v>
          </cell>
          <cell r="EV397">
            <v>0</v>
          </cell>
          <cell r="EW397">
            <v>0</v>
          </cell>
          <cell r="EX397">
            <v>0</v>
          </cell>
          <cell r="EY397">
            <v>0</v>
          </cell>
          <cell r="EZ397">
            <v>0</v>
          </cell>
          <cell r="FA397">
            <v>0</v>
          </cell>
          <cell r="FB397">
            <v>0</v>
          </cell>
          <cell r="FC397">
            <v>0</v>
          </cell>
          <cell r="FD397">
            <v>0</v>
          </cell>
          <cell r="FE397">
            <v>0</v>
          </cell>
          <cell r="FF397">
            <v>0</v>
          </cell>
          <cell r="FG397">
            <v>0</v>
          </cell>
          <cell r="FH397">
            <v>0</v>
          </cell>
          <cell r="FI397">
            <v>0</v>
          </cell>
          <cell r="FJ397">
            <v>0</v>
          </cell>
          <cell r="FK397">
            <v>0</v>
          </cell>
          <cell r="FL397">
            <v>0</v>
          </cell>
          <cell r="FM397">
            <v>0</v>
          </cell>
          <cell r="FN397">
            <v>0</v>
          </cell>
          <cell r="FO397">
            <v>0</v>
          </cell>
          <cell r="FP397">
            <v>0</v>
          </cell>
          <cell r="FQ397">
            <v>0</v>
          </cell>
          <cell r="FR397">
            <v>0</v>
          </cell>
          <cell r="FS397">
            <v>0</v>
          </cell>
          <cell r="FT397">
            <v>0</v>
          </cell>
          <cell r="FU397">
            <v>0</v>
          </cell>
          <cell r="FV397">
            <v>0</v>
          </cell>
          <cell r="FW397">
            <v>0</v>
          </cell>
          <cell r="FX397">
            <v>0</v>
          </cell>
          <cell r="FY397">
            <v>0</v>
          </cell>
          <cell r="FZ397">
            <v>0</v>
          </cell>
          <cell r="GA397">
            <v>0</v>
          </cell>
          <cell r="GB397">
            <v>0</v>
          </cell>
          <cell r="GC397">
            <v>0</v>
          </cell>
          <cell r="GD397">
            <v>0</v>
          </cell>
          <cell r="GE397">
            <v>0</v>
          </cell>
          <cell r="GF397">
            <v>0</v>
          </cell>
          <cell r="GG397">
            <v>0</v>
          </cell>
          <cell r="GH397">
            <v>0</v>
          </cell>
          <cell r="GI397">
            <v>0</v>
          </cell>
          <cell r="GJ397">
            <v>0</v>
          </cell>
          <cell r="GK397">
            <v>0</v>
          </cell>
          <cell r="GL397">
            <v>0</v>
          </cell>
          <cell r="GM397">
            <v>0</v>
          </cell>
          <cell r="GN397">
            <v>0</v>
          </cell>
          <cell r="GO397">
            <v>0</v>
          </cell>
          <cell r="GP397">
            <v>0</v>
          </cell>
          <cell r="GQ397">
            <v>0</v>
          </cell>
          <cell r="GR397">
            <v>0</v>
          </cell>
          <cell r="GS397">
            <v>0</v>
          </cell>
          <cell r="GT397">
            <v>0</v>
          </cell>
          <cell r="GU397">
            <v>0</v>
          </cell>
        </row>
        <row r="398"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DZ398">
            <v>0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  <cell r="EW398">
            <v>0</v>
          </cell>
          <cell r="EX398">
            <v>0</v>
          </cell>
          <cell r="EY398">
            <v>0</v>
          </cell>
          <cell r="EZ398">
            <v>0</v>
          </cell>
          <cell r="FA398">
            <v>0</v>
          </cell>
          <cell r="FB398">
            <v>0</v>
          </cell>
          <cell r="FC398">
            <v>0</v>
          </cell>
          <cell r="FD398">
            <v>0</v>
          </cell>
          <cell r="FE398">
            <v>0</v>
          </cell>
          <cell r="FF398">
            <v>0</v>
          </cell>
          <cell r="FG398">
            <v>0</v>
          </cell>
          <cell r="FH398">
            <v>0</v>
          </cell>
          <cell r="FI398">
            <v>0</v>
          </cell>
          <cell r="FJ398">
            <v>0</v>
          </cell>
          <cell r="FK398">
            <v>0</v>
          </cell>
          <cell r="FL398">
            <v>0</v>
          </cell>
          <cell r="FM398">
            <v>0</v>
          </cell>
          <cell r="FN398">
            <v>0</v>
          </cell>
          <cell r="FO398">
            <v>0</v>
          </cell>
          <cell r="FP398">
            <v>0</v>
          </cell>
          <cell r="FQ398">
            <v>0</v>
          </cell>
          <cell r="FR398">
            <v>0</v>
          </cell>
          <cell r="FS398">
            <v>0</v>
          </cell>
          <cell r="FT398">
            <v>0</v>
          </cell>
          <cell r="FU398">
            <v>0</v>
          </cell>
          <cell r="FV398">
            <v>0</v>
          </cell>
          <cell r="FW398">
            <v>0</v>
          </cell>
          <cell r="FX398">
            <v>0</v>
          </cell>
          <cell r="FY398">
            <v>0</v>
          </cell>
          <cell r="FZ398">
            <v>0</v>
          </cell>
          <cell r="GA398">
            <v>0</v>
          </cell>
          <cell r="GB398">
            <v>0</v>
          </cell>
          <cell r="GC398">
            <v>0</v>
          </cell>
          <cell r="GD398">
            <v>0</v>
          </cell>
          <cell r="GE398">
            <v>0</v>
          </cell>
          <cell r="GF398">
            <v>0</v>
          </cell>
          <cell r="GG398">
            <v>0</v>
          </cell>
          <cell r="GH398">
            <v>0</v>
          </cell>
          <cell r="GI398">
            <v>0</v>
          </cell>
          <cell r="GJ398">
            <v>0</v>
          </cell>
          <cell r="GK398">
            <v>0</v>
          </cell>
          <cell r="GL398">
            <v>0</v>
          </cell>
          <cell r="GM398">
            <v>0</v>
          </cell>
          <cell r="GN398">
            <v>0</v>
          </cell>
          <cell r="GO398">
            <v>0</v>
          </cell>
          <cell r="GP398">
            <v>0</v>
          </cell>
          <cell r="GQ398">
            <v>0</v>
          </cell>
          <cell r="GR398">
            <v>0</v>
          </cell>
          <cell r="GS398">
            <v>0</v>
          </cell>
          <cell r="GT398">
            <v>0</v>
          </cell>
          <cell r="GU398">
            <v>0</v>
          </cell>
        </row>
        <row r="399"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DZ399">
            <v>0</v>
          </cell>
          <cell r="EA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  <cell r="EW399">
            <v>0</v>
          </cell>
          <cell r="EX399">
            <v>0</v>
          </cell>
          <cell r="EY399">
            <v>0</v>
          </cell>
          <cell r="EZ399">
            <v>0</v>
          </cell>
          <cell r="FA399">
            <v>0</v>
          </cell>
          <cell r="FB399">
            <v>0</v>
          </cell>
          <cell r="FC399">
            <v>0</v>
          </cell>
          <cell r="FD399">
            <v>0</v>
          </cell>
          <cell r="FE399">
            <v>0</v>
          </cell>
          <cell r="FF399">
            <v>0</v>
          </cell>
          <cell r="FG399">
            <v>0</v>
          </cell>
          <cell r="FH399">
            <v>0</v>
          </cell>
          <cell r="FI399">
            <v>0</v>
          </cell>
          <cell r="FJ399">
            <v>0</v>
          </cell>
          <cell r="FK399">
            <v>0</v>
          </cell>
          <cell r="FL399">
            <v>0</v>
          </cell>
          <cell r="FM399">
            <v>0</v>
          </cell>
          <cell r="FN399">
            <v>0</v>
          </cell>
          <cell r="FO399">
            <v>0</v>
          </cell>
          <cell r="FP399">
            <v>0</v>
          </cell>
          <cell r="FQ399">
            <v>0</v>
          </cell>
          <cell r="FR399">
            <v>0</v>
          </cell>
          <cell r="FS399">
            <v>0</v>
          </cell>
          <cell r="FT399">
            <v>0</v>
          </cell>
          <cell r="FU399">
            <v>0</v>
          </cell>
          <cell r="FV399">
            <v>0</v>
          </cell>
          <cell r="FW399">
            <v>0</v>
          </cell>
          <cell r="FX399">
            <v>0</v>
          </cell>
          <cell r="FY399">
            <v>0</v>
          </cell>
          <cell r="FZ399">
            <v>0</v>
          </cell>
          <cell r="GA399">
            <v>0</v>
          </cell>
          <cell r="GB399">
            <v>0</v>
          </cell>
          <cell r="GC399">
            <v>0</v>
          </cell>
          <cell r="GD399">
            <v>0</v>
          </cell>
          <cell r="GE399">
            <v>0</v>
          </cell>
          <cell r="GF399">
            <v>0</v>
          </cell>
          <cell r="GG399">
            <v>0</v>
          </cell>
          <cell r="GH399">
            <v>0</v>
          </cell>
          <cell r="GI399">
            <v>0</v>
          </cell>
          <cell r="GJ399">
            <v>0</v>
          </cell>
          <cell r="GK399">
            <v>0</v>
          </cell>
          <cell r="GL399">
            <v>0</v>
          </cell>
          <cell r="GM399">
            <v>0</v>
          </cell>
          <cell r="GN399">
            <v>0</v>
          </cell>
          <cell r="GO399">
            <v>0</v>
          </cell>
          <cell r="GP399">
            <v>0</v>
          </cell>
          <cell r="GQ399">
            <v>0</v>
          </cell>
          <cell r="GR399">
            <v>0</v>
          </cell>
          <cell r="GS399">
            <v>0</v>
          </cell>
          <cell r="GT399">
            <v>0</v>
          </cell>
          <cell r="GU399">
            <v>0</v>
          </cell>
        </row>
        <row r="400"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DZ400">
            <v>0</v>
          </cell>
          <cell r="EA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  <cell r="EW400">
            <v>0</v>
          </cell>
          <cell r="EX400">
            <v>0</v>
          </cell>
          <cell r="EY400">
            <v>0</v>
          </cell>
          <cell r="EZ400">
            <v>0</v>
          </cell>
          <cell r="FA400">
            <v>0</v>
          </cell>
          <cell r="FB400">
            <v>0</v>
          </cell>
          <cell r="FC400">
            <v>0</v>
          </cell>
          <cell r="FD400">
            <v>0</v>
          </cell>
          <cell r="FE400">
            <v>0</v>
          </cell>
          <cell r="FF400">
            <v>0</v>
          </cell>
          <cell r="FG400">
            <v>0</v>
          </cell>
          <cell r="FH400">
            <v>0</v>
          </cell>
          <cell r="FI400">
            <v>0</v>
          </cell>
          <cell r="FJ400">
            <v>0</v>
          </cell>
          <cell r="FK400">
            <v>0</v>
          </cell>
          <cell r="FL400">
            <v>0</v>
          </cell>
          <cell r="FM400">
            <v>0</v>
          </cell>
          <cell r="FN400">
            <v>0</v>
          </cell>
          <cell r="FO400">
            <v>0</v>
          </cell>
          <cell r="FP400">
            <v>0</v>
          </cell>
          <cell r="FQ400">
            <v>0</v>
          </cell>
          <cell r="FR400">
            <v>0</v>
          </cell>
          <cell r="FS400">
            <v>0</v>
          </cell>
          <cell r="FT400">
            <v>0</v>
          </cell>
          <cell r="FU400">
            <v>0</v>
          </cell>
          <cell r="FV400">
            <v>0</v>
          </cell>
          <cell r="FW400">
            <v>0</v>
          </cell>
          <cell r="FX400">
            <v>0</v>
          </cell>
          <cell r="FY400">
            <v>0</v>
          </cell>
          <cell r="FZ400">
            <v>0</v>
          </cell>
          <cell r="GA400">
            <v>0</v>
          </cell>
          <cell r="GB400">
            <v>0</v>
          </cell>
          <cell r="GC400">
            <v>0</v>
          </cell>
          <cell r="GD400">
            <v>0</v>
          </cell>
          <cell r="GE400">
            <v>0</v>
          </cell>
          <cell r="GF400">
            <v>0</v>
          </cell>
          <cell r="GG400">
            <v>0</v>
          </cell>
          <cell r="GH400">
            <v>0</v>
          </cell>
          <cell r="GI400">
            <v>0</v>
          </cell>
          <cell r="GJ400">
            <v>0</v>
          </cell>
          <cell r="GK400">
            <v>0</v>
          </cell>
          <cell r="GL400">
            <v>0</v>
          </cell>
          <cell r="GM400">
            <v>0</v>
          </cell>
          <cell r="GN400">
            <v>0</v>
          </cell>
          <cell r="GO400">
            <v>0</v>
          </cell>
          <cell r="GP400">
            <v>0</v>
          </cell>
          <cell r="GQ400">
            <v>0</v>
          </cell>
          <cell r="GR400">
            <v>0</v>
          </cell>
          <cell r="GS400">
            <v>0</v>
          </cell>
          <cell r="GT400">
            <v>0</v>
          </cell>
          <cell r="GU400">
            <v>0</v>
          </cell>
        </row>
      </sheetData>
      <sheetData sheetId="9">
        <row r="3">
          <cell r="B3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BU"/>
      <sheetName val="COA"/>
      <sheetName val="PL"/>
      <sheetName val="143210"/>
      <sheetName val="143211"/>
      <sheetName val="143440"/>
      <sheetName val="161110"/>
      <sheetName val="161210"/>
      <sheetName val="311510"/>
      <sheetName val="311520"/>
      <sheetName val="411110"/>
      <sheetName val="411120"/>
      <sheetName val="412110"/>
      <sheetName val="413110"/>
      <sheetName val="414110"/>
      <sheetName val="415310"/>
      <sheetName val="415410"/>
      <sheetName val="415420"/>
      <sheetName val="415430"/>
      <sheetName val="431110"/>
      <sheetName val="431310"/>
      <sheetName val="433110"/>
      <sheetName val="511110"/>
      <sheetName val="512110"/>
      <sheetName val="513120"/>
      <sheetName val="514110"/>
      <sheetName val="515110"/>
      <sheetName val="516110"/>
      <sheetName val="517110"/>
      <sheetName val="711110"/>
      <sheetName val="713110"/>
      <sheetName val="713120"/>
      <sheetName val="714110"/>
      <sheetName val="715110"/>
      <sheetName val="715120"/>
      <sheetName val="716110"/>
      <sheetName val="716120"/>
      <sheetName val="716130"/>
      <sheetName val="716140"/>
      <sheetName val="716180"/>
      <sheetName val="731110"/>
      <sheetName val="731111"/>
      <sheetName val="751140"/>
      <sheetName val="751160"/>
      <sheetName val="751200"/>
      <sheetName val="752130"/>
      <sheetName val="752150"/>
      <sheetName val="781110"/>
      <sheetName val="781510"/>
      <sheetName val="812110"/>
      <sheetName val="851120"/>
      <sheetName val="899999"/>
      <sheetName val="891110"/>
      <sheetName val="Input"/>
    </sheetNames>
    <sheetDataSet>
      <sheetData sheetId="0">
        <row r="2">
          <cell r="B2">
            <v>0.05</v>
          </cell>
        </row>
      </sheetData>
      <sheetData sheetId="1">
        <row r="5">
          <cell r="H5" t="str">
            <v>Japan Onshore Total (GLP 100% Owned)</v>
          </cell>
          <cell r="I5" t="str">
            <v>Cosmos TMK Total</v>
          </cell>
          <cell r="J5" t="str">
            <v>Azalea TMK Total</v>
          </cell>
          <cell r="K5" t="str">
            <v>REIT excl call option</v>
          </cell>
          <cell r="L5" t="str">
            <v>REIT incl call option</v>
          </cell>
          <cell r="M5" t="str">
            <v>Light Year TMK</v>
          </cell>
          <cell r="N5" t="str">
            <v>Misato Three TMK</v>
          </cell>
          <cell r="O5" t="str">
            <v>Soja TMK</v>
          </cell>
          <cell r="P5" t="str">
            <v>JDF Total</v>
          </cell>
          <cell r="Q5" t="str">
            <v>Ichikawashiohama TMK</v>
          </cell>
          <cell r="R5" t="str">
            <v>All</v>
          </cell>
          <cell r="S5" t="str">
            <v>Scenario A (Excl. REIT)</v>
          </cell>
          <cell r="T5" t="str">
            <v>JLP2+3</v>
          </cell>
          <cell r="AX5" t="str">
            <v>GLP Shinkiba</v>
          </cell>
          <cell r="AY5" t="str">
            <v>GLP Urayasu</v>
          </cell>
          <cell r="AZ5" t="str">
            <v>GLP Shinsuna</v>
          </cell>
          <cell r="BA5" t="str">
            <v>GLP Tatsumi</v>
          </cell>
          <cell r="BB5" t="str">
            <v>GLP Narita</v>
          </cell>
          <cell r="BC5" t="str">
            <v>GLP Tokyo</v>
          </cell>
          <cell r="BD5" t="str">
            <v>GLP Urayasu II</v>
          </cell>
          <cell r="BE5" t="str">
            <v>GLP Tokai</v>
          </cell>
          <cell r="BF5" t="str">
            <v>GLP Fukusaki</v>
          </cell>
          <cell r="BG5" t="str">
            <v>GLP Narashino</v>
          </cell>
          <cell r="BH5" t="str">
            <v>GLP Hachioji</v>
          </cell>
          <cell r="BI5" t="str">
            <v>GLP Kazo</v>
          </cell>
          <cell r="BJ5" t="str">
            <v>GLP Funabashi</v>
          </cell>
          <cell r="BK5" t="str">
            <v>GLP Osaka</v>
          </cell>
          <cell r="BL5" t="str">
            <v>GLP Yokohama</v>
          </cell>
          <cell r="BM5" t="str">
            <v>GLP Kasukabe</v>
          </cell>
          <cell r="BN5" t="str">
            <v>GLP Narashino II</v>
          </cell>
          <cell r="BO5" t="str">
            <v>GLP Sugito</v>
          </cell>
          <cell r="BP5" t="str">
            <v>GLP Hirakata</v>
          </cell>
          <cell r="BQ5" t="str">
            <v>GLP Hirakata II</v>
          </cell>
          <cell r="BR5" t="str">
            <v>GLP Seishin</v>
          </cell>
          <cell r="BS5" t="str">
            <v>GLP Okegawa</v>
          </cell>
          <cell r="BT5" t="str">
            <v>GLP Amagasaki II</v>
          </cell>
          <cell r="BU5" t="str">
            <v>GLP Fukaehama</v>
          </cell>
          <cell r="BV5" t="str">
            <v>GLP Higashi Ogishima</v>
          </cell>
          <cell r="BW5" t="str">
            <v>GLP Fukaya</v>
          </cell>
          <cell r="BX5" t="str">
            <v>GLP Fujimae</v>
          </cell>
          <cell r="BY5" t="str">
            <v>GLP Rokko</v>
          </cell>
          <cell r="BZ5" t="str">
            <v>GLP Nishinomiya</v>
          </cell>
          <cell r="CA5" t="str">
            <v>GLP Tosu III</v>
          </cell>
          <cell r="CB5" t="str">
            <v>(Dormant 1)</v>
          </cell>
          <cell r="CC5" t="str">
            <v>GLP Funabashi II</v>
          </cell>
          <cell r="CD5" t="str">
            <v>GLP Sakai</v>
          </cell>
          <cell r="CE5" t="str">
            <v>GLP Urayasu III</v>
          </cell>
          <cell r="CF5" t="str">
            <v>GLP Misato</v>
          </cell>
          <cell r="CG5" t="str">
            <v>GLP Tomiya</v>
          </cell>
          <cell r="CH5" t="str">
            <v>GLP Hayashima</v>
          </cell>
          <cell r="CI5" t="str">
            <v>GLP Narita II</v>
          </cell>
          <cell r="CJ5" t="str">
            <v>GLP Maishima I</v>
          </cell>
          <cell r="CK5" t="str">
            <v>GLP Koshigaya II</v>
          </cell>
          <cell r="CL5" t="str">
            <v>GLP Maishima II</v>
          </cell>
          <cell r="CM5" t="str">
            <v>GLP Tokyo II</v>
          </cell>
          <cell r="CN5" t="str">
            <v>GLP Sendai</v>
          </cell>
          <cell r="CO5" t="str">
            <v>GLP Hayashima II</v>
          </cell>
          <cell r="CP5" t="str">
            <v>GLP Tomisato</v>
          </cell>
          <cell r="CQ5" t="str">
            <v xml:space="preserve">GLP Amagasaki </v>
          </cell>
          <cell r="CR5" t="str">
            <v>GLP Sugito II</v>
          </cell>
          <cell r="CS5" t="str">
            <v>GLP Tosu I</v>
          </cell>
          <cell r="CT5" t="str">
            <v>GLP Tsumori</v>
          </cell>
          <cell r="CU5" t="str">
            <v>(Dormant 2)</v>
          </cell>
          <cell r="CV5" t="str">
            <v>(Dormant 3)</v>
          </cell>
          <cell r="CW5" t="str">
            <v>(Dormant 4)</v>
          </cell>
          <cell r="CX5" t="str">
            <v>(Dormant 5)</v>
          </cell>
          <cell r="CY5" t="str">
            <v>GLP Akishima</v>
          </cell>
          <cell r="CZ5" t="str">
            <v>GLP Iwatsuki</v>
          </cell>
          <cell r="DA5" t="str">
            <v>GLP Komaki</v>
          </cell>
          <cell r="DB5" t="str">
            <v>GLP Koriyama I</v>
          </cell>
          <cell r="DC5" t="str">
            <v>GLP Kiyama</v>
          </cell>
          <cell r="DD5" t="str">
            <v>GLP Misato II</v>
          </cell>
          <cell r="DE5" t="str">
            <v>GLP Sapporo</v>
          </cell>
          <cell r="DF5" t="str">
            <v>GLP Tomiya IV</v>
          </cell>
          <cell r="DG5" t="str">
            <v>GLP Soka</v>
          </cell>
          <cell r="DH5" t="str">
            <v>GLP Urayasu IV</v>
          </cell>
          <cell r="DI5" t="str">
            <v>GLP Shiga</v>
          </cell>
          <cell r="DJ5" t="str">
            <v>GLP Nara</v>
          </cell>
          <cell r="DK5" t="str">
            <v>GLP Settsu</v>
          </cell>
          <cell r="DL5" t="str">
            <v>GLP Kadoma</v>
          </cell>
          <cell r="DM5" t="str">
            <v>GLP Hiroshima</v>
          </cell>
          <cell r="DN5" t="str">
            <v>GLP Fukuoka</v>
          </cell>
          <cell r="DO5" t="str">
            <v>GLP Chikushino</v>
          </cell>
          <cell r="DP5" t="str">
            <v>GLP Shonan</v>
          </cell>
          <cell r="DQ5" t="str">
            <v>GLP Koriyama III</v>
          </cell>
          <cell r="DR5" t="str">
            <v>GLP Morioka</v>
          </cell>
          <cell r="DS5" t="str">
            <v>GLP Ogimachi</v>
          </cell>
          <cell r="DT5" t="str">
            <v>GLP Urayasu Two YK</v>
          </cell>
          <cell r="DU5" t="str">
            <v>GLP Wakasu</v>
          </cell>
          <cell r="DV5" t="str">
            <v>GLP Kawasaki</v>
          </cell>
          <cell r="DW5" t="str">
            <v>GLP Osaka II</v>
          </cell>
          <cell r="DX5" t="str">
            <v>GLP Kashiwa</v>
          </cell>
          <cell r="DY5" t="str">
            <v>GLP Ichikawa</v>
          </cell>
          <cell r="DZ5" t="str">
            <v>GLP Sodegaura</v>
          </cell>
          <cell r="EA5" t="str">
            <v>GLP Hamura</v>
          </cell>
          <cell r="EB5" t="str">
            <v>GLP Ebetsu</v>
          </cell>
          <cell r="EC5" t="str">
            <v>GLP Zama</v>
          </cell>
          <cell r="ED5" t="str">
            <v>GLP Higashi Hiroshima</v>
          </cell>
          <cell r="EE5" t="str">
            <v>GLP Funabashi III</v>
          </cell>
          <cell r="EF5" t="str">
            <v>GLP Funabashi IV</v>
          </cell>
          <cell r="EG5" t="str">
            <v>GLP Hatsukaichi</v>
          </cell>
          <cell r="EH5" t="str">
            <v>GLP Kuwana</v>
          </cell>
          <cell r="EI5" t="str">
            <v>GLP Rokko II</v>
          </cell>
          <cell r="EJ5" t="str">
            <v>GLP Misato III</v>
          </cell>
          <cell r="EK5" t="str">
            <v>GLP Soja</v>
          </cell>
          <cell r="EL5" t="str">
            <v>GLP Ichikawashiohama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Elim rule"/>
      <sheetName val="cover"/>
      <sheetName val="BS"/>
      <sheetName val="BS (by period)"/>
      <sheetName val="BS (by subgroup)"/>
      <sheetName val="BS (segment)"/>
      <sheetName val="IS"/>
      <sheetName val="IS (by period)"/>
      <sheetName val="IS (by subgroup)"/>
      <sheetName val="IS (segment)"/>
      <sheetName val="OCI"/>
      <sheetName val="Equity movement"/>
      <sheetName val="Equity movement (Prior IS)"/>
      <sheetName val="EM elim journal"/>
      <sheetName val="Cashflow"/>
      <sheetName val="CF elim journal"/>
      <sheetName val="BS&amp;IS elim journal"/>
      <sheetName val="Notes elim journal"/>
      <sheetName val="1.IP"/>
      <sheetName val="2.JV"/>
      <sheetName val="3.DT"/>
      <sheetName val="4.FA"/>
      <sheetName val="5.IA"/>
      <sheetName val="6.Financial derivatives"/>
      <sheetName val="7.Other noncurrent assets"/>
      <sheetName val="8.OR"/>
      <sheetName val="9.Cash"/>
      <sheetName val="10.Share capital"/>
      <sheetName val="11.Reserves"/>
      <sheetName val="12.NCI"/>
      <sheetName val="13.Financial liabilities"/>
      <sheetName val="14.Other noncurrent liabilities"/>
      <sheetName val="15.OP"/>
      <sheetName val="16.Revenue"/>
      <sheetName val="17.Other income"/>
      <sheetName val="18.Finance cost"/>
      <sheetName val="19.PBT"/>
      <sheetName val="20.EIT"/>
      <sheetName val="21.EPS"/>
      <sheetName val="22.Property-related exp"/>
      <sheetName val="23.Other exp"/>
      <sheetName val="24.Commitments"/>
      <sheetName val="25.RPT"/>
      <sheetName val="26.Acquisition"/>
      <sheetName val="BU"/>
    </sheetNames>
    <sheetDataSet>
      <sheetData sheetId="0" refreshError="1"/>
      <sheetData sheetId="1" refreshError="1"/>
      <sheetData sheetId="2" refreshError="1">
        <row r="27">
          <cell r="D27">
            <v>1000</v>
          </cell>
        </row>
        <row r="32">
          <cell r="D32" t="str">
            <v>CONSOL;Scenario#Actual;View#YTD;Year#2012;Value#&lt;Entity Curr Total&gt;;Custom1#ALLDATA;Period#FM05;Custom4#TOPC4;Entity#GLPGROUP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iverables Checklist"/>
      <sheetName val="PL USD"/>
      <sheetName val="PL JPY"/>
      <sheetName val="BS USD"/>
      <sheetName val="BS JPY"/>
      <sheetName val="Segment BS"/>
      <sheetName val="Avg Borrowing Cost"/>
      <sheetName val="Hist"/>
      <sheetName val="Data"/>
      <sheetName val="PLBD_Apr_FY15"/>
      <sheetName val="BGT FY15"/>
      <sheetName val="FLASH (Cty)"/>
      <sheetName val="FLASH (Cty)JREIT"/>
      <sheetName val="Japan PL"/>
      <sheetName val="Cap rate info"/>
      <sheetName val="Sheet2"/>
      <sheetName val="FX calc"/>
      <sheetName val="JCE FMV and JCE OP"/>
      <sheetName val="Fee income summary"/>
      <sheetName val="budget analysis support"/>
      <sheetName val="Japan BS"/>
      <sheetName val="JCE FV"/>
      <sheetName val="other expenseq2"/>
      <sheetName val="BSHFM(old)"/>
      <sheetName val="JDV fee breakdown"/>
      <sheetName val="FY13 Q3 tax data"/>
      <sheetName val="PLBD_Mar_FY14"/>
      <sheetName val="PLBD_Feb_FY14 "/>
      <sheetName val="PLBD_Jan_FY14"/>
      <sheetName val="PLBD_Dec_FY14"/>
      <sheetName val="PLBD_Nov_FY14"/>
      <sheetName val="PLBD_Oct_FY14"/>
      <sheetName val="PLBD_Sep_FY14"/>
      <sheetName val="PL BD_Aug_FY14 "/>
      <sheetName val="PL BD_July_FY14"/>
      <sheetName val="PL BD_June_FY14"/>
      <sheetName val="PL BD_May_FY14"/>
      <sheetName val="PL BD_Apr_FY14"/>
      <sheetName val="PL BD_Mar_FY13"/>
      <sheetName val="Other expense"/>
      <sheetName val="WO PPT"/>
      <sheetName val="Prior Y Q1"/>
      <sheetName val="201212"/>
      <sheetName val="Land portfolio info"/>
      <sheetName val="Valuation"/>
      <sheetName val="Tax in Q3FY14 analysis"/>
      <sheetName val="GP margin analysis"/>
      <sheetName val="Worksheet for v budget"/>
      <sheetName val="Valuation Summary Sep"/>
      <sheetName val="Sheet1"/>
      <sheetName val="cover"/>
      <sheetName val="B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AI6" t="str">
            <v>FY2012</v>
          </cell>
          <cell r="AN6" t="str">
            <v>FY2013</v>
          </cell>
          <cell r="AS6" t="str">
            <v>FY2013</v>
          </cell>
          <cell r="AW6" t="str">
            <v>FY2014</v>
          </cell>
          <cell r="BB6" t="str">
            <v>FY2015</v>
          </cell>
        </row>
        <row r="7">
          <cell r="D7" t="str">
            <v>USD</v>
          </cell>
          <cell r="AI7" t="str">
            <v>Actuals</v>
          </cell>
          <cell r="AN7" t="str">
            <v>Actuals</v>
          </cell>
          <cell r="AS7" t="str">
            <v>YTD Actuals</v>
          </cell>
          <cell r="AW7" t="str">
            <v>Actuals</v>
          </cell>
          <cell r="BB7" t="str">
            <v>Actuals</v>
          </cell>
          <cell r="BG7" t="str">
            <v>Bgt</v>
          </cell>
        </row>
        <row r="8">
          <cell r="D8" t="str">
            <v>$'000</v>
          </cell>
          <cell r="AI8" t="str">
            <v>Q1 FY12</v>
          </cell>
          <cell r="AJ8" t="str">
            <v>Q2 FY12</v>
          </cell>
          <cell r="AK8" t="str">
            <v>Q3 FY12</v>
          </cell>
          <cell r="AL8" t="str">
            <v>Q4 FY12</v>
          </cell>
          <cell r="AM8" t="str">
            <v>FY12</v>
          </cell>
          <cell r="AN8" t="str">
            <v>Q1 FY13</v>
          </cell>
          <cell r="AO8" t="str">
            <v>Q2 FY13</v>
          </cell>
          <cell r="AP8" t="str">
            <v>Q3 FY13</v>
          </cell>
          <cell r="AQ8" t="str">
            <v>Q4 FY13</v>
          </cell>
          <cell r="AR8" t="str">
            <v>FY13</v>
          </cell>
          <cell r="AS8" t="str">
            <v>YTD Q1 FY13</v>
          </cell>
          <cell r="AT8" t="str">
            <v>YTD Q2 FY13</v>
          </cell>
          <cell r="AU8" t="str">
            <v>YTD Q3 FY13</v>
          </cell>
          <cell r="AV8" t="str">
            <v>YTD Q4 FY13</v>
          </cell>
          <cell r="AW8" t="str">
            <v>Q1 FY14</v>
          </cell>
          <cell r="AX8" t="str">
            <v>Q2 FY14</v>
          </cell>
          <cell r="AY8" t="str">
            <v>Q3 FY14</v>
          </cell>
          <cell r="AZ8" t="str">
            <v>Q4 FY14</v>
          </cell>
          <cell r="BA8" t="str">
            <v>FY14</v>
          </cell>
          <cell r="BB8" t="str">
            <v>Q1 FY15</v>
          </cell>
          <cell r="BC8" t="str">
            <v>Q2 FY14</v>
          </cell>
          <cell r="BD8" t="str">
            <v>Q3 FY14</v>
          </cell>
          <cell r="BE8" t="str">
            <v>Q4 FY14</v>
          </cell>
          <cell r="BF8" t="str">
            <v>FY15</v>
          </cell>
          <cell r="BG8" t="str">
            <v>Q1 FY15</v>
          </cell>
          <cell r="BH8" t="str">
            <v>Q2 FY15</v>
          </cell>
          <cell r="BI8" t="str">
            <v>Q3 FY15</v>
          </cell>
          <cell r="BJ8" t="str">
            <v>Q4 FY15</v>
          </cell>
          <cell r="BK8" t="str">
            <v>FY15</v>
          </cell>
        </row>
        <row r="9">
          <cell r="D9" t="str">
            <v>FX rate</v>
          </cell>
          <cell r="AI9">
            <v>81.595600000000005</v>
          </cell>
          <cell r="AJ9">
            <v>79.684600000000003</v>
          </cell>
          <cell r="AK9">
            <v>78.895300000000006</v>
          </cell>
          <cell r="AL9">
            <v>78.989699999999999</v>
          </cell>
          <cell r="AN9">
            <v>80.147189999999995</v>
          </cell>
          <cell r="AO9">
            <v>79.40652</v>
          </cell>
          <cell r="AP9">
            <v>79.909149999999997</v>
          </cell>
          <cell r="AQ9">
            <v>82.898619999999994</v>
          </cell>
          <cell r="AS9">
            <v>80.147189999999995</v>
          </cell>
          <cell r="AT9">
            <v>79.40652</v>
          </cell>
          <cell r="AU9">
            <v>79.909149999999997</v>
          </cell>
          <cell r="AV9">
            <v>82.898619999999994</v>
          </cell>
          <cell r="AW9">
            <v>98.621650000000002</v>
          </cell>
          <cell r="AX9">
            <v>98.764539999999997</v>
          </cell>
          <cell r="AY9">
            <v>99.260869999999997</v>
          </cell>
          <cell r="AZ9">
            <v>100.14843</v>
          </cell>
          <cell r="BG9">
            <v>103.3</v>
          </cell>
          <cell r="BH9">
            <v>103.3</v>
          </cell>
          <cell r="BI9">
            <v>103.3</v>
          </cell>
          <cell r="BJ9">
            <v>103.3</v>
          </cell>
        </row>
        <row r="10">
          <cell r="D10" t="str">
            <v>Revenue</v>
          </cell>
          <cell r="AI10">
            <v>7903966.9119999995</v>
          </cell>
          <cell r="AJ10">
            <v>8065032.5420000004</v>
          </cell>
          <cell r="AK10">
            <v>7979975.8380000852</v>
          </cell>
          <cell r="AL10">
            <v>8122055.2783758938</v>
          </cell>
          <cell r="AM10">
            <v>32071030.570375979</v>
          </cell>
          <cell r="AN10">
            <v>9135537.9915651213</v>
          </cell>
          <cell r="AO10">
            <v>8935050.9149372112</v>
          </cell>
          <cell r="AP10">
            <v>8469608.1194739565</v>
          </cell>
          <cell r="AQ10">
            <v>5612284.8540237136</v>
          </cell>
          <cell r="AR10">
            <v>32152481.880000003</v>
          </cell>
          <cell r="AS10">
            <v>9135537.9915651213</v>
          </cell>
          <cell r="AT10">
            <v>18070588.906502333</v>
          </cell>
          <cell r="AU10">
            <v>26540197.025976289</v>
          </cell>
          <cell r="AV10">
            <v>32152481.880000003</v>
          </cell>
          <cell r="AW10">
            <v>5562134.6889999993</v>
          </cell>
          <cell r="AX10">
            <v>5582677.607450908</v>
          </cell>
          <cell r="AY10">
            <v>6401065.2181173395</v>
          </cell>
          <cell r="AZ10">
            <v>5642635.8193189595</v>
          </cell>
          <cell r="BA10">
            <v>23188513.333887205</v>
          </cell>
          <cell r="BF10">
            <v>0</v>
          </cell>
          <cell r="BG10">
            <v>6147730.9580725841</v>
          </cell>
          <cell r="BH10">
            <v>5815587.1461764369</v>
          </cell>
          <cell r="BI10">
            <v>5639832.1240778659</v>
          </cell>
          <cell r="BJ10">
            <v>4893704.3964160234</v>
          </cell>
          <cell r="BK10">
            <v>22496854.62474291</v>
          </cell>
        </row>
        <row r="11">
          <cell r="D11" t="str">
            <v>Breakdown: a) Rental Income</v>
          </cell>
          <cell r="AI11">
            <v>7884405.7948000003</v>
          </cell>
          <cell r="AJ11">
            <v>8045400.0871999934</v>
          </cell>
          <cell r="AK11">
            <v>7960379.0520000886</v>
          </cell>
          <cell r="AL11">
            <v>7993767.0489999168</v>
          </cell>
          <cell r="AM11">
            <v>31883951.982999999</v>
          </cell>
          <cell r="AN11">
            <v>8703849.4930000007</v>
          </cell>
          <cell r="AO11">
            <v>8104638.8719999976</v>
          </cell>
          <cell r="AP11">
            <v>7995596.6110000014</v>
          </cell>
          <cell r="AQ11">
            <v>4680479.7800000012</v>
          </cell>
          <cell r="AR11">
            <v>29484564.756000001</v>
          </cell>
          <cell r="AS11">
            <v>8703849.4930000007</v>
          </cell>
          <cell r="AT11">
            <v>16808488.364999998</v>
          </cell>
          <cell r="AU11">
            <v>24804084.976</v>
          </cell>
          <cell r="AV11">
            <v>29484564.756000001</v>
          </cell>
          <cell r="AW11">
            <v>4455090.3049999997</v>
          </cell>
          <cell r="AX11">
            <v>4520535.0710000005</v>
          </cell>
          <cell r="AY11">
            <v>4515780.1160000004</v>
          </cell>
          <cell r="AZ11">
            <v>4460761.9570000004</v>
          </cell>
          <cell r="BA11">
            <v>17952167.449000001</v>
          </cell>
          <cell r="BF11">
            <v>0</v>
          </cell>
          <cell r="BG11">
            <v>4279716.4938205685</v>
          </cell>
          <cell r="BH11">
            <v>4447596.1225521471</v>
          </cell>
          <cell r="BI11">
            <v>3646473.9764901288</v>
          </cell>
          <cell r="BJ11">
            <v>3369010.6366982013</v>
          </cell>
          <cell r="BK11">
            <v>15742797.229561046</v>
          </cell>
        </row>
        <row r="12">
          <cell r="D12" t="str">
            <v xml:space="preserve">                      b) Fee Income</v>
          </cell>
          <cell r="AI12">
            <v>19596.786</v>
          </cell>
          <cell r="AJ12">
            <v>19596.786</v>
          </cell>
          <cell r="AK12">
            <v>19596.786</v>
          </cell>
          <cell r="AL12">
            <v>128288.22937597948</v>
          </cell>
          <cell r="AM12">
            <v>187078.58737597949</v>
          </cell>
          <cell r="AN12">
            <v>431688.49856511998</v>
          </cell>
          <cell r="AO12">
            <v>830412.04293721518</v>
          </cell>
          <cell r="AP12">
            <v>474011.50847395486</v>
          </cell>
          <cell r="AQ12">
            <v>931805.07402371033</v>
          </cell>
          <cell r="AR12">
            <v>2667917.1240000003</v>
          </cell>
          <cell r="AS12">
            <v>431688.49856511998</v>
          </cell>
          <cell r="AT12">
            <v>1262100.5415023351</v>
          </cell>
          <cell r="AU12">
            <v>1736112.04997629</v>
          </cell>
          <cell r="AV12">
            <v>2667917.1240000003</v>
          </cell>
          <cell r="AW12">
            <v>1107044.3840000001</v>
          </cell>
          <cell r="AX12">
            <v>1062142.5364509076</v>
          </cell>
          <cell r="AY12">
            <v>1885285.1021173373</v>
          </cell>
          <cell r="AZ12">
            <v>1181873.8623189586</v>
          </cell>
          <cell r="BA12">
            <v>5236345.8848872036</v>
          </cell>
          <cell r="BF12">
            <v>0</v>
          </cell>
          <cell r="BG12">
            <v>1868014.4642520163</v>
          </cell>
          <cell r="BH12">
            <v>1367991.0236242872</v>
          </cell>
          <cell r="BI12">
            <v>1993358.1475877371</v>
          </cell>
          <cell r="BJ12">
            <v>1524693.7597178258</v>
          </cell>
          <cell r="BK12">
            <v>6754057.3951818664</v>
          </cell>
        </row>
        <row r="13">
          <cell r="D13" t="str">
            <v>Other income</v>
          </cell>
          <cell r="AI13">
            <v>148311.90900000001</v>
          </cell>
          <cell r="AJ13">
            <v>49491.746999999974</v>
          </cell>
          <cell r="AK13">
            <v>32594.313000000693</v>
          </cell>
          <cell r="AL13">
            <v>48960.330999999191</v>
          </cell>
          <cell r="AM13">
            <v>279358.29999999987</v>
          </cell>
          <cell r="AN13">
            <v>103629.6149999997</v>
          </cell>
          <cell r="AO13">
            <v>83967.944000000309</v>
          </cell>
          <cell r="AP13">
            <v>32804.505999999994</v>
          </cell>
          <cell r="AQ13">
            <v>59597.989000000001</v>
          </cell>
          <cell r="AR13">
            <v>280000.054</v>
          </cell>
          <cell r="AS13">
            <v>103629.6149999997</v>
          </cell>
          <cell r="AT13">
            <v>187597.55900000001</v>
          </cell>
          <cell r="AU13">
            <v>220402.065</v>
          </cell>
          <cell r="AV13">
            <v>280000.054</v>
          </cell>
          <cell r="AW13">
            <v>43920</v>
          </cell>
          <cell r="AX13">
            <v>22467.527000000002</v>
          </cell>
          <cell r="AY13">
            <v>2584.5149999999994</v>
          </cell>
          <cell r="AZ13">
            <v>30467</v>
          </cell>
          <cell r="BA13">
            <v>99439.042000000001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</row>
        <row r="14">
          <cell r="D14" t="str">
            <v>Asset and property management fees</v>
          </cell>
          <cell r="AI14">
            <v>0</v>
          </cell>
          <cell r="AJ14">
            <v>0</v>
          </cell>
          <cell r="AK14">
            <v>0</v>
          </cell>
          <cell r="AL14">
            <v>2.1985985793583103E-4</v>
          </cell>
          <cell r="AM14">
            <v>2.1985985793583103E-4</v>
          </cell>
          <cell r="AN14">
            <v>-4.413450111091133E-4</v>
          </cell>
          <cell r="AO14">
            <v>4.413450111091133E-4</v>
          </cell>
          <cell r="AP14">
            <v>0</v>
          </cell>
          <cell r="AQ14">
            <v>0</v>
          </cell>
          <cell r="AR14">
            <v>0</v>
          </cell>
          <cell r="AS14">
            <v>-4.413450111091133E-4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</row>
        <row r="15">
          <cell r="D15" t="str">
            <v>Property-related expenses</v>
          </cell>
          <cell r="AI15">
            <v>-1046675.8799999999</v>
          </cell>
          <cell r="AJ15">
            <v>-1029296.9470000002</v>
          </cell>
          <cell r="AK15">
            <v>-1099868.4750000024</v>
          </cell>
          <cell r="AL15">
            <v>-1145382.1110000038</v>
          </cell>
          <cell r="AM15">
            <v>-4321223.4130000062</v>
          </cell>
          <cell r="AN15">
            <v>-974488.49900000042</v>
          </cell>
          <cell r="AO15">
            <v>-1030960.9069999995</v>
          </cell>
          <cell r="AP15">
            <v>-1007785.071</v>
          </cell>
          <cell r="AQ15">
            <v>-634430.18800000008</v>
          </cell>
          <cell r="AR15">
            <v>-3647664.665</v>
          </cell>
          <cell r="AS15">
            <v>-974488.49900000042</v>
          </cell>
          <cell r="AT15">
            <v>-2005449.406</v>
          </cell>
          <cell r="AU15">
            <v>-3013234.477</v>
          </cell>
          <cell r="AV15">
            <v>-3647664.665</v>
          </cell>
          <cell r="AW15">
            <v>-600140.01</v>
          </cell>
          <cell r="AX15">
            <v>-557017.58400000003</v>
          </cell>
          <cell r="AY15">
            <v>-633814.93699999992</v>
          </cell>
          <cell r="AZ15">
            <v>-500796.44100000011</v>
          </cell>
          <cell r="BA15">
            <v>-2291768.9720000001</v>
          </cell>
          <cell r="BF15">
            <v>0</v>
          </cell>
          <cell r="BG15">
            <v>-550971.04628704814</v>
          </cell>
          <cell r="BH15">
            <v>-571323.10069433739</v>
          </cell>
          <cell r="BI15">
            <v>-482959.14482984995</v>
          </cell>
          <cell r="BJ15">
            <v>-458445.01401340775</v>
          </cell>
          <cell r="BK15">
            <v>-2063698.3058246432</v>
          </cell>
        </row>
        <row r="16">
          <cell r="D16" t="str">
            <v>Other expenses</v>
          </cell>
          <cell r="AI16">
            <v>-385986.30900000001</v>
          </cell>
          <cell r="AJ16">
            <v>-414358.63542120194</v>
          </cell>
          <cell r="AK16">
            <v>-504825.90036964603</v>
          </cell>
          <cell r="AL16">
            <v>-541778.5370749922</v>
          </cell>
          <cell r="AM16">
            <v>-1846949.3818658402</v>
          </cell>
          <cell r="AN16">
            <v>-620628.68177107221</v>
          </cell>
          <cell r="AO16">
            <v>-654995.54202924867</v>
          </cell>
          <cell r="AP16">
            <v>-619390.57987446617</v>
          </cell>
          <cell r="AQ16">
            <v>-872214.54800466006</v>
          </cell>
          <cell r="AR16">
            <v>-2767229.3516794471</v>
          </cell>
          <cell r="AS16">
            <v>-620628.68177107221</v>
          </cell>
          <cell r="AT16">
            <v>-1275624.2238003209</v>
          </cell>
          <cell r="AU16">
            <v>-1895014.8036747871</v>
          </cell>
          <cell r="AV16">
            <v>-2767229.3516794471</v>
          </cell>
          <cell r="AW16">
            <v>-687566.77579999994</v>
          </cell>
          <cell r="AX16">
            <v>-724039.72787259892</v>
          </cell>
          <cell r="AY16">
            <v>-838229.84636070533</v>
          </cell>
          <cell r="AZ16">
            <v>-850447.99419538677</v>
          </cell>
          <cell r="BA16">
            <v>-3100284.344228691</v>
          </cell>
          <cell r="BF16">
            <v>0</v>
          </cell>
          <cell r="BG16">
            <v>-969718.94299228466</v>
          </cell>
          <cell r="BH16">
            <v>-929079.21286568791</v>
          </cell>
          <cell r="BI16">
            <v>-978838.37030254747</v>
          </cell>
          <cell r="BJ16">
            <v>-932821.06273239665</v>
          </cell>
          <cell r="BK16">
            <v>-3810457.5888929167</v>
          </cell>
        </row>
        <row r="17">
          <cell r="D17" t="str">
            <v>Gross profit</v>
          </cell>
          <cell r="AI17">
            <v>6619616.6319999993</v>
          </cell>
          <cell r="AJ17">
            <v>6670868.7065787986</v>
          </cell>
          <cell r="AK17">
            <v>6407875.7756304378</v>
          </cell>
          <cell r="AL17">
            <v>6483854.9615207566</v>
          </cell>
          <cell r="AM17">
            <v>26182216.075729992</v>
          </cell>
          <cell r="AN17">
            <v>7644050.4253527001</v>
          </cell>
          <cell r="AO17">
            <v>7333062.4103493076</v>
          </cell>
          <cell r="AP17">
            <v>6875236.974599489</v>
          </cell>
          <cell r="AQ17">
            <v>4165238.1070190538</v>
          </cell>
          <cell r="AR17">
            <v>26017587.917320549</v>
          </cell>
          <cell r="AS17">
            <v>7644050.4253527001</v>
          </cell>
          <cell r="AT17">
            <v>14977112.835702008</v>
          </cell>
          <cell r="AU17">
            <v>21852349.810301498</v>
          </cell>
          <cell r="AV17">
            <v>26017587.917320549</v>
          </cell>
          <cell r="AW17">
            <v>4318347.8151999991</v>
          </cell>
          <cell r="AX17">
            <v>4324087.8225783091</v>
          </cell>
          <cell r="AY17">
            <v>4931604.9497566335</v>
          </cell>
          <cell r="AZ17">
            <v>4321858.6301235706</v>
          </cell>
          <cell r="BA17">
            <v>17895899.217658512</v>
          </cell>
          <cell r="BF17">
            <v>0</v>
          </cell>
          <cell r="BG17">
            <v>4627040.9687932506</v>
          </cell>
          <cell r="BH17">
            <v>4315184.8326164111</v>
          </cell>
          <cell r="BI17">
            <v>4178034.6089454666</v>
          </cell>
          <cell r="BJ17">
            <v>3502438.3196702227</v>
          </cell>
          <cell r="BK17">
            <v>16622698.730025351</v>
          </cell>
        </row>
        <row r="18">
          <cell r="D18" t="str">
            <v>Share of operating results (net of tax) of JCE</v>
          </cell>
          <cell r="AI18">
            <v>0</v>
          </cell>
          <cell r="AJ18">
            <v>0</v>
          </cell>
          <cell r="AK18">
            <v>-464.29599999999976</v>
          </cell>
          <cell r="AL18">
            <v>942140.02759665763</v>
          </cell>
          <cell r="AM18">
            <v>941675.73159665766</v>
          </cell>
          <cell r="AN18">
            <v>473752.70719166339</v>
          </cell>
          <cell r="AO18">
            <v>272282.74722500634</v>
          </cell>
          <cell r="AP18">
            <v>404469.92212535965</v>
          </cell>
          <cell r="AQ18">
            <v>341264.2168065221</v>
          </cell>
          <cell r="AR18">
            <v>1491769.5933485515</v>
          </cell>
          <cell r="AS18">
            <v>473752.70719166339</v>
          </cell>
          <cell r="AT18">
            <v>746035.45441666967</v>
          </cell>
          <cell r="AU18">
            <v>1150505.3765420294</v>
          </cell>
          <cell r="AV18">
            <v>1491769.5933485515</v>
          </cell>
          <cell r="AW18">
            <v>320683.25438333332</v>
          </cell>
          <cell r="AX18">
            <v>586358.58595259022</v>
          </cell>
          <cell r="AY18">
            <v>246605.15474087023</v>
          </cell>
          <cell r="AZ18">
            <v>384697.62856167927</v>
          </cell>
          <cell r="BA18">
            <v>1538344.623638473</v>
          </cell>
          <cell r="BF18">
            <v>0</v>
          </cell>
          <cell r="BG18">
            <v>484864.06720170134</v>
          </cell>
          <cell r="BH18">
            <v>467353.40042735962</v>
          </cell>
          <cell r="BI18">
            <v>510264.15299270267</v>
          </cell>
          <cell r="BJ18">
            <v>662535.9087711242</v>
          </cell>
          <cell r="BK18">
            <v>2125017.5293928878</v>
          </cell>
        </row>
        <row r="19">
          <cell r="D19" t="str">
            <v>Share of changes in fair value of invt prop</v>
          </cell>
          <cell r="AI19">
            <v>0</v>
          </cell>
          <cell r="AJ19">
            <v>0</v>
          </cell>
          <cell r="AL19">
            <v>3366491.6559033361</v>
          </cell>
          <cell r="AM19">
            <v>3366491.6559033361</v>
          </cell>
          <cell r="AN19">
            <v>600177.11733333301</v>
          </cell>
          <cell r="AO19">
            <v>351571.83677500032</v>
          </cell>
          <cell r="AP19">
            <v>199042.5504833333</v>
          </cell>
          <cell r="AQ19">
            <v>1943609.56415</v>
          </cell>
          <cell r="AR19">
            <v>3094401.0687416666</v>
          </cell>
          <cell r="AS19">
            <v>600177.11733333301</v>
          </cell>
          <cell r="AT19">
            <v>951748.95410833333</v>
          </cell>
          <cell r="AU19">
            <v>1150791.5045916666</v>
          </cell>
          <cell r="AV19">
            <v>3094401.0687416666</v>
          </cell>
          <cell r="AW19">
            <v>2111945.1456166669</v>
          </cell>
          <cell r="AX19">
            <v>368383.73064999998</v>
          </cell>
          <cell r="AY19">
            <v>3556605.8779499996</v>
          </cell>
          <cell r="AZ19">
            <v>3312212.5482750004</v>
          </cell>
          <cell r="BA19">
            <v>9349147.3024916667</v>
          </cell>
          <cell r="BF19">
            <v>0</v>
          </cell>
          <cell r="BG19">
            <v>1643830.7425121535</v>
          </cell>
          <cell r="BH19">
            <v>557586.21404324612</v>
          </cell>
          <cell r="BI19">
            <v>1904927.0864448841</v>
          </cell>
          <cell r="BJ19">
            <v>2564788.3745278269</v>
          </cell>
          <cell r="BK19">
            <v>6671132.4175281106</v>
          </cell>
        </row>
        <row r="20">
          <cell r="D20" t="str">
            <v>Share of results (net of income tax) of JCE</v>
          </cell>
          <cell r="AI20">
            <v>0</v>
          </cell>
          <cell r="AJ20">
            <v>0</v>
          </cell>
          <cell r="AK20">
            <v>-464.29599999999976</v>
          </cell>
          <cell r="AL20">
            <v>4308631.6834999938</v>
          </cell>
          <cell r="AM20">
            <v>4308167.3874999937</v>
          </cell>
          <cell r="AN20">
            <v>1073929.8253333336</v>
          </cell>
          <cell r="AO20">
            <v>623854.58283333294</v>
          </cell>
          <cell r="AP20">
            <v>603512.47344202921</v>
          </cell>
          <cell r="AQ20">
            <v>2284873.7813478261</v>
          </cell>
          <cell r="AR20">
            <v>4586170.6629565218</v>
          </cell>
          <cell r="AS20">
            <v>1073929.8253333336</v>
          </cell>
          <cell r="AT20">
            <v>1697784.4081666665</v>
          </cell>
          <cell r="AU20">
            <v>2301296.8816086957</v>
          </cell>
          <cell r="AV20">
            <v>4586170.6629565218</v>
          </cell>
          <cell r="AW20">
            <v>2432628.4000000004</v>
          </cell>
          <cell r="AX20">
            <v>954742.31660259026</v>
          </cell>
          <cell r="AY20">
            <v>3803211.0326908687</v>
          </cell>
          <cell r="AZ20">
            <v>3696910.1768366806</v>
          </cell>
          <cell r="BA20">
            <v>10887491.92613014</v>
          </cell>
          <cell r="BF20">
            <v>0</v>
          </cell>
          <cell r="BG20">
            <v>2128694.8097138549</v>
          </cell>
          <cell r="BH20">
            <v>1024939.6144706057</v>
          </cell>
          <cell r="BI20">
            <v>2415191.2394375871</v>
          </cell>
          <cell r="BJ20">
            <v>3227324.2832989506</v>
          </cell>
          <cell r="BK20">
            <v>8796149.9469209984</v>
          </cell>
        </row>
        <row r="21">
          <cell r="D21" t="str">
            <v>Changes in fair value of invt prop</v>
          </cell>
          <cell r="AI21">
            <v>1723437.11</v>
          </cell>
          <cell r="AJ21">
            <v>183052.15399999986</v>
          </cell>
          <cell r="AK21">
            <v>-312178.53899999894</v>
          </cell>
          <cell r="AL21">
            <v>508630.90200000443</v>
          </cell>
          <cell r="AM21">
            <v>2102941.6270000055</v>
          </cell>
          <cell r="AN21">
            <v>354972.18300000002</v>
          </cell>
          <cell r="AO21">
            <v>2934369.2900000005</v>
          </cell>
          <cell r="AP21">
            <v>227779.37599999952</v>
          </cell>
          <cell r="AQ21">
            <v>295104.29799999995</v>
          </cell>
          <cell r="AR21">
            <v>3812225.1470000003</v>
          </cell>
          <cell r="AS21">
            <v>354972.18300000002</v>
          </cell>
          <cell r="AT21">
            <v>3289341.4730000007</v>
          </cell>
          <cell r="AU21">
            <v>3517120.8490000004</v>
          </cell>
          <cell r="AV21">
            <v>3812225.1470000003</v>
          </cell>
          <cell r="AW21">
            <v>7758906.4529999997</v>
          </cell>
          <cell r="AX21">
            <v>1098410.578</v>
          </cell>
          <cell r="AY21">
            <v>-327263.62700000044</v>
          </cell>
          <cell r="AZ21">
            <v>1715943.8020000001</v>
          </cell>
          <cell r="BA21">
            <v>10245997.206</v>
          </cell>
          <cell r="BF21">
            <v>0</v>
          </cell>
          <cell r="BG21">
            <v>-90717.130137500339</v>
          </cell>
          <cell r="BH21">
            <v>5554023.9960498447</v>
          </cell>
          <cell r="BI21">
            <v>-441361.00360092055</v>
          </cell>
          <cell r="BJ21">
            <v>-369162.51804953441</v>
          </cell>
          <cell r="BK21">
            <v>4652783.3442618893</v>
          </cell>
        </row>
        <row r="22">
          <cell r="D22" t="str">
            <v>Breakdown: a) EQ damage est. improve</v>
          </cell>
          <cell r="AI22">
            <v>797000</v>
          </cell>
          <cell r="AJ22">
            <v>167000</v>
          </cell>
          <cell r="AK22">
            <v>23142</v>
          </cell>
          <cell r="AL22">
            <v>4056</v>
          </cell>
          <cell r="AM22">
            <v>991198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</row>
        <row r="23">
          <cell r="D23" t="str">
            <v xml:space="preserve">                      b) Future EQ rent loss revised</v>
          </cell>
          <cell r="AI23">
            <v>634000</v>
          </cell>
          <cell r="AJ23">
            <v>188000</v>
          </cell>
          <cell r="AK23">
            <v>0</v>
          </cell>
          <cell r="AL23">
            <v>0</v>
          </cell>
          <cell r="AM23">
            <v>822000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</row>
        <row r="24">
          <cell r="D24" t="str">
            <v xml:space="preserve">                      c) Valuation gain</v>
          </cell>
          <cell r="AI24">
            <v>260000</v>
          </cell>
          <cell r="AJ24">
            <v>10000</v>
          </cell>
          <cell r="AK24">
            <v>20000</v>
          </cell>
          <cell r="AL24">
            <v>1232000</v>
          </cell>
          <cell r="AM24">
            <v>1522000</v>
          </cell>
          <cell r="AN24">
            <v>773381.10000000009</v>
          </cell>
          <cell r="AO24">
            <v>3158000</v>
          </cell>
          <cell r="AP24">
            <v>720000</v>
          </cell>
          <cell r="AQ24">
            <v>868279.63500000001</v>
          </cell>
          <cell r="AR24">
            <v>5519660.7349999994</v>
          </cell>
          <cell r="AS24">
            <v>773381.10000000009</v>
          </cell>
          <cell r="AT24">
            <v>3931381.1</v>
          </cell>
          <cell r="AU24">
            <v>4651381.0999999996</v>
          </cell>
          <cell r="AV24">
            <v>5519660.7349999994</v>
          </cell>
          <cell r="AW24">
            <v>8040000</v>
          </cell>
          <cell r="AX24">
            <v>1443716</v>
          </cell>
          <cell r="AY24">
            <v>-119000.13900000043</v>
          </cell>
          <cell r="AZ24">
            <v>2396000</v>
          </cell>
          <cell r="BA24">
            <v>11760715.861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</row>
        <row r="25">
          <cell r="D25" t="str">
            <v xml:space="preserve">                     d) Capex (adj down in valuation) </v>
          </cell>
          <cell r="AI25">
            <v>-9000</v>
          </cell>
          <cell r="AJ25">
            <v>-130000</v>
          </cell>
          <cell r="AK25">
            <v>-367051.37799999892</v>
          </cell>
          <cell r="AL25">
            <v>-777715.72099999571</v>
          </cell>
          <cell r="AN25">
            <v>-414193.99900000001</v>
          </cell>
          <cell r="AO25">
            <v>-191245.23099999974</v>
          </cell>
          <cell r="AP25">
            <v>-536690.28700000001</v>
          </cell>
          <cell r="AQ25">
            <v>-585429.80000000005</v>
          </cell>
          <cell r="AW25">
            <v>-287474.88299999997</v>
          </cell>
          <cell r="AX25">
            <v>-337374.56800000003</v>
          </cell>
          <cell r="AY25">
            <v>-224514.76300000004</v>
          </cell>
          <cell r="AZ25">
            <v>-611291.59600000002</v>
          </cell>
          <cell r="BA25">
            <v>-1460655.81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</row>
        <row r="26">
          <cell r="D26" t="str">
            <v xml:space="preserve">                     e) Rent levelling adjustment</v>
          </cell>
          <cell r="AI26">
            <v>41000</v>
          </cell>
          <cell r="AJ26">
            <v>-53000</v>
          </cell>
          <cell r="AK26">
            <v>11730.839</v>
          </cell>
          <cell r="AL26">
            <v>50290.623</v>
          </cell>
          <cell r="AM26">
            <v>50021.462</v>
          </cell>
          <cell r="AN26">
            <v>-4214.9179999999997</v>
          </cell>
          <cell r="AO26">
            <v>-32385.478999999999</v>
          </cell>
          <cell r="AP26">
            <v>44469.663</v>
          </cell>
          <cell r="AQ26">
            <v>12254.463</v>
          </cell>
          <cell r="AR26">
            <v>20123.729000000003</v>
          </cell>
          <cell r="AS26">
            <v>-4214.9179999999997</v>
          </cell>
          <cell r="AT26">
            <v>-36600.396999999997</v>
          </cell>
          <cell r="AU26">
            <v>7869.2660000000033</v>
          </cell>
          <cell r="AV26">
            <v>20123.729000000003</v>
          </cell>
          <cell r="AW26">
            <v>6381.3360000000002</v>
          </cell>
          <cell r="AX26">
            <v>-7930.8540000000003</v>
          </cell>
          <cell r="AY26">
            <v>16251.275</v>
          </cell>
          <cell r="AZ26">
            <v>-68764.601999999999</v>
          </cell>
          <cell r="BA26">
            <v>-54062.845000000001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</row>
        <row r="27">
          <cell r="D27" t="str">
            <v xml:space="preserve">                      f) FX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N27">
            <v>0</v>
          </cell>
          <cell r="AO27">
            <v>0</v>
          </cell>
          <cell r="AP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</row>
        <row r="28">
          <cell r="D28" t="str">
            <v>Non-operating income</v>
          </cell>
          <cell r="AI28">
            <v>0</v>
          </cell>
          <cell r="AJ28">
            <v>0</v>
          </cell>
          <cell r="AK28">
            <v>9884.2720000000372</v>
          </cell>
          <cell r="AL28">
            <v>7750.8789999999499</v>
          </cell>
          <cell r="AM28">
            <v>17635.150999999987</v>
          </cell>
          <cell r="AN28">
            <v>3.5795182098597274E-4</v>
          </cell>
          <cell r="AO28">
            <v>3551.8156420481787</v>
          </cell>
          <cell r="AP28">
            <v>665534.19900000002</v>
          </cell>
          <cell r="AQ28">
            <v>1432.3379999999888</v>
          </cell>
          <cell r="AR28">
            <v>670518.353</v>
          </cell>
          <cell r="AS28">
            <v>3.5795182098597274E-4</v>
          </cell>
          <cell r="AT28">
            <v>3551.8159999999998</v>
          </cell>
          <cell r="AU28">
            <v>669086.01500000001</v>
          </cell>
          <cell r="AV28">
            <v>670518.353</v>
          </cell>
          <cell r="AW28">
            <v>-9947.7869632485308</v>
          </cell>
          <cell r="AX28">
            <v>2078.3099632485309</v>
          </cell>
          <cell r="AY28">
            <v>0</v>
          </cell>
          <cell r="AZ28">
            <v>-15741.792000000001</v>
          </cell>
          <cell r="BA28">
            <v>-23611.269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</row>
        <row r="29">
          <cell r="D29" t="str">
            <v>EBIT</v>
          </cell>
          <cell r="AI29">
            <v>8343053.7419999996</v>
          </cell>
          <cell r="AJ29">
            <v>6853920.8605787987</v>
          </cell>
          <cell r="AK29">
            <v>6105117.2126304386</v>
          </cell>
          <cell r="AL29">
            <v>11308868.426020755</v>
          </cell>
          <cell r="AM29">
            <v>32610960.241229989</v>
          </cell>
          <cell r="AN29">
            <v>9072952.4340439904</v>
          </cell>
          <cell r="AO29">
            <v>10894838.098824689</v>
          </cell>
          <cell r="AP29">
            <v>8372063.0230415175</v>
          </cell>
          <cell r="AQ29">
            <v>6746648.5243668798</v>
          </cell>
          <cell r="AR29">
            <v>35086502.080277078</v>
          </cell>
          <cell r="AS29">
            <v>9072952.4340439904</v>
          </cell>
          <cell r="AT29">
            <v>19967790.53286868</v>
          </cell>
          <cell r="AU29">
            <v>28339853.555910196</v>
          </cell>
          <cell r="AV29">
            <v>35086502.080277078</v>
          </cell>
          <cell r="AW29">
            <v>14499934.881236751</v>
          </cell>
          <cell r="AX29">
            <v>6379319.027144148</v>
          </cell>
          <cell r="AY29">
            <v>8407552.3554475009</v>
          </cell>
          <cell r="AZ29">
            <v>9718970.8169602528</v>
          </cell>
          <cell r="BA29">
            <v>39005777.080788657</v>
          </cell>
          <cell r="BF29">
            <v>0</v>
          </cell>
          <cell r="BG29">
            <v>6665018.6483696057</v>
          </cell>
          <cell r="BH29">
            <v>10894148.44313686</v>
          </cell>
          <cell r="BI29">
            <v>6151864.8447821327</v>
          </cell>
          <cell r="BJ29">
            <v>6360600.0849196389</v>
          </cell>
          <cell r="BK29">
            <v>30071632.021208238</v>
          </cell>
        </row>
        <row r="30">
          <cell r="D30" t="str">
            <v>Net finance costs</v>
          </cell>
          <cell r="AI30">
            <v>-1028228.831</v>
          </cell>
          <cell r="AJ30">
            <v>-1077344.0010000002</v>
          </cell>
          <cell r="AK30">
            <v>-944949.84700000146</v>
          </cell>
          <cell r="AL30">
            <v>-982370.49796721246</v>
          </cell>
          <cell r="AM30">
            <v>-4032893.1769672143</v>
          </cell>
          <cell r="AN30">
            <v>-920931.15685229097</v>
          </cell>
          <cell r="AO30">
            <v>-948684.85037388909</v>
          </cell>
          <cell r="AP30">
            <v>-1087621.5430301812</v>
          </cell>
          <cell r="AQ30">
            <v>-1148436.2839811584</v>
          </cell>
          <cell r="AR30">
            <v>-4105673.8342375197</v>
          </cell>
          <cell r="AS30">
            <v>-920931.15685229097</v>
          </cell>
          <cell r="AT30">
            <v>-1869616.0072261801</v>
          </cell>
          <cell r="AU30">
            <v>-2957237.5502563613</v>
          </cell>
          <cell r="AV30">
            <v>-4105673.8342375197</v>
          </cell>
          <cell r="AW30">
            <v>-573577.098</v>
          </cell>
          <cell r="AX30">
            <v>-578897.79666999786</v>
          </cell>
          <cell r="AY30">
            <v>-560983.18617001222</v>
          </cell>
          <cell r="AZ30">
            <v>-868891.59487701999</v>
          </cell>
          <cell r="BA30">
            <v>-2582349.6757170302</v>
          </cell>
          <cell r="BF30">
            <v>0</v>
          </cell>
          <cell r="BG30">
            <v>-520837.35656991386</v>
          </cell>
          <cell r="BH30">
            <v>-505726.75803587661</v>
          </cell>
          <cell r="BI30">
            <v>-441273.07236569002</v>
          </cell>
          <cell r="BJ30">
            <v>-588359.7371145112</v>
          </cell>
          <cell r="BK30">
            <v>-2056196.9240859917</v>
          </cell>
        </row>
        <row r="31">
          <cell r="D31" t="str">
            <v>Breakdown: a) Interest income</v>
          </cell>
          <cell r="AI31">
            <v>616.79999999999995</v>
          </cell>
          <cell r="AJ31">
            <v>2332.6459999999997</v>
          </cell>
          <cell r="AK31">
            <v>681.9970000000003</v>
          </cell>
          <cell r="AL31">
            <v>2634.6529999999993</v>
          </cell>
          <cell r="AM31">
            <v>6266.0959999999995</v>
          </cell>
          <cell r="AN31">
            <v>889.96500000000003</v>
          </cell>
          <cell r="AO31">
            <v>1916.1529999999998</v>
          </cell>
          <cell r="AP31">
            <v>4449.7729999999992</v>
          </cell>
          <cell r="AQ31">
            <v>4585.1540000000005</v>
          </cell>
          <cell r="AR31">
            <v>11841.045</v>
          </cell>
          <cell r="AS31">
            <v>889.96500000000003</v>
          </cell>
          <cell r="AT31">
            <v>2806.1179999999999</v>
          </cell>
          <cell r="AU31">
            <v>7255.8909999999996</v>
          </cell>
          <cell r="AV31">
            <v>11841.045</v>
          </cell>
          <cell r="AW31">
            <v>850.68</v>
          </cell>
          <cell r="AX31">
            <v>1864.404</v>
          </cell>
          <cell r="AY31">
            <v>44.493000000000393</v>
          </cell>
          <cell r="AZ31">
            <v>716.63900000000012</v>
          </cell>
          <cell r="BA31">
            <v>3476.2160000000003</v>
          </cell>
          <cell r="BF31">
            <v>0</v>
          </cell>
          <cell r="BG31">
            <v>900</v>
          </cell>
          <cell r="BH31">
            <v>878.57299817522494</v>
          </cell>
          <cell r="BI31">
            <v>771.43798905135031</v>
          </cell>
          <cell r="BJ31">
            <v>728.58398540180042</v>
          </cell>
          <cell r="BK31">
            <v>3278.5949726283757</v>
          </cell>
        </row>
        <row r="32">
          <cell r="D32" t="str">
            <v xml:space="preserve">                    b) Amort. of transaction costs</v>
          </cell>
          <cell r="AI32">
            <v>-148845.34</v>
          </cell>
          <cell r="AJ32">
            <v>-190496.89499999999</v>
          </cell>
          <cell r="AK32">
            <v>-157961.57199999999</v>
          </cell>
          <cell r="AL32">
            <v>-164031.21100000007</v>
          </cell>
          <cell r="AM32">
            <v>-661335.01800000004</v>
          </cell>
          <cell r="AN32">
            <v>-165405.50700000001</v>
          </cell>
          <cell r="AO32">
            <v>-167543.24399999998</v>
          </cell>
          <cell r="AP32">
            <v>-223766.74900000001</v>
          </cell>
          <cell r="AQ32">
            <v>-575855.68699999992</v>
          </cell>
          <cell r="AR32">
            <v>-1132571.1869999999</v>
          </cell>
          <cell r="AS32">
            <v>-165405.50700000001</v>
          </cell>
          <cell r="AT32">
            <v>-332948.75099999999</v>
          </cell>
          <cell r="AU32">
            <v>-556715.5</v>
          </cell>
          <cell r="AV32">
            <v>-1132571.1869999999</v>
          </cell>
          <cell r="AW32">
            <v>-86466.650999999998</v>
          </cell>
          <cell r="AX32">
            <v>-100741.97799999999</v>
          </cell>
          <cell r="AY32">
            <v>-88300.526000000042</v>
          </cell>
          <cell r="AZ32">
            <v>-265206.38</v>
          </cell>
          <cell r="BA32">
            <v>-540715.53500000003</v>
          </cell>
          <cell r="BF32">
            <v>0</v>
          </cell>
          <cell r="BG32">
            <v>-78564.245569913837</v>
          </cell>
          <cell r="BH32">
            <v>-74557.144937223566</v>
          </cell>
          <cell r="BI32">
            <v>-65314.832773772214</v>
          </cell>
          <cell r="BJ32">
            <v>-235285.05532528754</v>
          </cell>
          <cell r="BK32">
            <v>-453721.27860619716</v>
          </cell>
        </row>
        <row r="33">
          <cell r="D33" t="str">
            <v xml:space="preserve">                    c) Interest expense</v>
          </cell>
          <cell r="AI33">
            <v>-1112108.243</v>
          </cell>
          <cell r="AJ33">
            <v>-1102380.6840000001</v>
          </cell>
          <cell r="AK33">
            <v>-973721.70399999991</v>
          </cell>
          <cell r="AL33">
            <v>-950521.71999999974</v>
          </cell>
          <cell r="AM33">
            <v>-4138732.3509999998</v>
          </cell>
          <cell r="AN33">
            <v>-937705.71100000001</v>
          </cell>
          <cell r="AO33">
            <v>-933768.74700000009</v>
          </cell>
          <cell r="AP33">
            <v>-930486.09700000007</v>
          </cell>
          <cell r="AQ33">
            <v>-553592.34899999993</v>
          </cell>
          <cell r="AR33">
            <v>-3355552.9040000001</v>
          </cell>
          <cell r="AS33">
            <v>-937705.71100000001</v>
          </cell>
          <cell r="AT33">
            <v>-1871474.4580000001</v>
          </cell>
          <cell r="AU33">
            <v>-2801960.5550000002</v>
          </cell>
          <cell r="AV33">
            <v>-3355552.9040000001</v>
          </cell>
          <cell r="AW33">
            <v>-483560.98800000001</v>
          </cell>
          <cell r="AX33">
            <v>-485034.99899999995</v>
          </cell>
          <cell r="AY33">
            <v>-467293.36899999995</v>
          </cell>
          <cell r="AZ33">
            <v>-455475.24300000002</v>
          </cell>
          <cell r="BA33">
            <v>-1891364.5989999999</v>
          </cell>
          <cell r="BF33">
            <v>0</v>
          </cell>
          <cell r="BG33">
            <v>-443153.10599999997</v>
          </cell>
          <cell r="BH33">
            <v>-432048.18609682814</v>
          </cell>
          <cell r="BI33">
            <v>-376729.67758096894</v>
          </cell>
          <cell r="BJ33">
            <v>-353803.26577462535</v>
          </cell>
          <cell r="BK33">
            <v>-1605734.2354524224</v>
          </cell>
        </row>
        <row r="34">
          <cell r="D34" t="str">
            <v xml:space="preserve">                    d) Foreign exchange gain</v>
          </cell>
          <cell r="AI34">
            <v>-21.338000000000001</v>
          </cell>
          <cell r="AJ34">
            <v>-10.668999999999997</v>
          </cell>
          <cell r="AK34">
            <v>-2282.7199999999998</v>
          </cell>
          <cell r="AL34">
            <v>-23519.456967213988</v>
          </cell>
          <cell r="AM34">
            <v>-25834.183967213987</v>
          </cell>
          <cell r="AN34">
            <v>28011.208147709011</v>
          </cell>
          <cell r="AO34">
            <v>20711.232626110912</v>
          </cell>
          <cell r="AP34">
            <v>-15630.342030180931</v>
          </cell>
          <cell r="AQ34">
            <v>-3905.0699811592094</v>
          </cell>
          <cell r="AR34">
            <v>29187.028762479782</v>
          </cell>
          <cell r="AS34">
            <v>28011.208147709011</v>
          </cell>
          <cell r="AT34">
            <v>48722.440773819922</v>
          </cell>
          <cell r="AU34">
            <v>33092.098743638991</v>
          </cell>
          <cell r="AV34">
            <v>29187.028762479782</v>
          </cell>
          <cell r="AW34">
            <v>-10110.611999999999</v>
          </cell>
          <cell r="AX34">
            <v>14.12287000203105</v>
          </cell>
          <cell r="AY34">
            <v>2.8998780180700123E-4</v>
          </cell>
          <cell r="AZ34">
            <v>14.124122980118045</v>
          </cell>
          <cell r="BA34">
            <v>-10082.364717030048</v>
          </cell>
          <cell r="BF34">
            <v>0</v>
          </cell>
          <cell r="BG34">
            <v>-20.004999999999999</v>
          </cell>
          <cell r="BH34">
            <v>0</v>
          </cell>
          <cell r="BI34">
            <v>0</v>
          </cell>
          <cell r="BJ34">
            <v>0</v>
          </cell>
          <cell r="BK34">
            <v>-20.004999999999999</v>
          </cell>
        </row>
        <row r="35">
          <cell r="D35" t="str">
            <v xml:space="preserve">                    e) Changes in FV of fin deriv</v>
          </cell>
          <cell r="AI35">
            <v>232129.29</v>
          </cell>
          <cell r="AJ35">
            <v>213211.601</v>
          </cell>
          <cell r="AK35">
            <v>188334.15199999994</v>
          </cell>
          <cell r="AL35">
            <v>153067.23700000008</v>
          </cell>
          <cell r="AM35">
            <v>786742.28</v>
          </cell>
          <cell r="AN35">
            <v>153278.88800000001</v>
          </cell>
          <cell r="AO35">
            <v>129999.75499999998</v>
          </cell>
          <cell r="AP35">
            <v>77811.872000000032</v>
          </cell>
          <cell r="AQ35">
            <v>-19668.331999999995</v>
          </cell>
          <cell r="AR35">
            <v>341422.18300000002</v>
          </cell>
          <cell r="AS35">
            <v>153278.88800000001</v>
          </cell>
          <cell r="AT35">
            <v>283278.64299999998</v>
          </cell>
          <cell r="AU35">
            <v>361090.51500000001</v>
          </cell>
          <cell r="AV35">
            <v>341422.18300000002</v>
          </cell>
          <cell r="AW35">
            <v>5710.473</v>
          </cell>
          <cell r="AX35">
            <v>5000.6534600000396</v>
          </cell>
          <cell r="AY35">
            <v>-5433.7844600000399</v>
          </cell>
          <cell r="AZ35">
            <v>-148940.73500000002</v>
          </cell>
          <cell r="BA35">
            <v>-143663.39300000001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</row>
        <row r="36">
          <cell r="D36" t="str">
            <v>Profit before income tax</v>
          </cell>
          <cell r="AI36">
            <v>7314824.9109999994</v>
          </cell>
          <cell r="AJ36">
            <v>5776576.8595787985</v>
          </cell>
          <cell r="AK36">
            <v>5160167.3656304367</v>
          </cell>
          <cell r="AL36">
            <v>10326497.928053543</v>
          </cell>
          <cell r="AM36">
            <v>28578067.064262778</v>
          </cell>
          <cell r="AN36">
            <v>8152021.2771916995</v>
          </cell>
          <cell r="AO36">
            <v>9946153.2484508008</v>
          </cell>
          <cell r="AP36">
            <v>7284441.4800113365</v>
          </cell>
          <cell r="AQ36">
            <v>5598212.2403857214</v>
          </cell>
          <cell r="AR36">
            <v>30980828.246039558</v>
          </cell>
          <cell r="AS36">
            <v>8152021.2771916995</v>
          </cell>
          <cell r="AT36">
            <v>18098174.525642499</v>
          </cell>
          <cell r="AU36">
            <v>25382616.005653836</v>
          </cell>
          <cell r="AV36">
            <v>30980828.246039558</v>
          </cell>
          <cell r="AW36">
            <v>13926357.783236751</v>
          </cell>
          <cell r="AX36">
            <v>5800421.2304741498</v>
          </cell>
          <cell r="AY36">
            <v>7846569.1692774892</v>
          </cell>
          <cell r="AZ36">
            <v>8850079.2220832333</v>
          </cell>
          <cell r="BA36">
            <v>36423427.405071624</v>
          </cell>
          <cell r="BF36">
            <v>0</v>
          </cell>
          <cell r="BG36">
            <v>6144181.2917996915</v>
          </cell>
          <cell r="BH36">
            <v>10388421.685100988</v>
          </cell>
          <cell r="BI36">
            <v>5710591.7724164426</v>
          </cell>
          <cell r="BJ36">
            <v>5772240.3478051312</v>
          </cell>
          <cell r="BK36">
            <v>28015435.097122252</v>
          </cell>
        </row>
        <row r="37">
          <cell r="D37" t="str">
            <v>Income tax expense</v>
          </cell>
          <cell r="AI37">
            <v>-774771.31499999994</v>
          </cell>
          <cell r="AJ37">
            <v>-250770.55500000005</v>
          </cell>
          <cell r="AK37">
            <v>-176155.85699999949</v>
          </cell>
          <cell r="AL37">
            <v>-341814.18780039309</v>
          </cell>
          <cell r="AM37">
            <v>-1543511.9148003925</v>
          </cell>
          <cell r="AN37">
            <v>-433083.57076576003</v>
          </cell>
          <cell r="AO37">
            <v>-501613.02693852503</v>
          </cell>
          <cell r="AP37">
            <v>-336842.01340729999</v>
          </cell>
          <cell r="AQ37">
            <v>-341694.93588841474</v>
          </cell>
          <cell r="AR37">
            <v>-1613233.5469999998</v>
          </cell>
          <cell r="AS37">
            <v>-433083.57076576003</v>
          </cell>
          <cell r="AT37">
            <v>-934696.59770428506</v>
          </cell>
          <cell r="AU37">
            <v>-1271538.6111115851</v>
          </cell>
          <cell r="AV37">
            <v>-1613233.5469999998</v>
          </cell>
          <cell r="AW37">
            <v>-905605.11100000003</v>
          </cell>
          <cell r="AX37">
            <v>-354101.0932324056</v>
          </cell>
          <cell r="AY37">
            <v>-445962.03193510114</v>
          </cell>
          <cell r="AZ37">
            <v>192628.47131518112</v>
          </cell>
          <cell r="BA37">
            <v>-1513039.7648523257</v>
          </cell>
          <cell r="BF37">
            <v>0</v>
          </cell>
          <cell r="BG37">
            <v>-478574.05717871559</v>
          </cell>
          <cell r="BH37">
            <v>-690438.2031786103</v>
          </cell>
          <cell r="BI37">
            <v>-433660.98137859721</v>
          </cell>
          <cell r="BJ37">
            <v>-345454.10091368901</v>
          </cell>
          <cell r="BK37">
            <v>-1948127.3426496121</v>
          </cell>
        </row>
        <row r="38">
          <cell r="D38" t="str">
            <v>Breakdown: a) Current Tax</v>
          </cell>
          <cell r="AI38">
            <v>-282330.70599999995</v>
          </cell>
          <cell r="AJ38">
            <v>-37052.700000000012</v>
          </cell>
          <cell r="AK38">
            <v>-47232.603000000003</v>
          </cell>
          <cell r="AL38">
            <v>-334107.84299999999</v>
          </cell>
          <cell r="AM38">
            <v>-700723.85199999996</v>
          </cell>
          <cell r="AN38">
            <v>-210897.22976576001</v>
          </cell>
          <cell r="AO38">
            <v>-182676.01893852494</v>
          </cell>
          <cell r="AP38">
            <v>-364759.7104073001</v>
          </cell>
          <cell r="AQ38">
            <v>-3969142.9268884147</v>
          </cell>
          <cell r="AR38">
            <v>-4727475.8859999999</v>
          </cell>
          <cell r="AS38">
            <v>-210897.22976576001</v>
          </cell>
          <cell r="AT38">
            <v>-393573.24870428495</v>
          </cell>
          <cell r="AU38">
            <v>-758332.95911158505</v>
          </cell>
          <cell r="AV38">
            <v>-4727475.8859999999</v>
          </cell>
          <cell r="AW38">
            <v>-692083.73499999999</v>
          </cell>
          <cell r="AX38">
            <v>-103601.70123240561</v>
          </cell>
          <cell r="AY38">
            <v>-488241.19393510127</v>
          </cell>
          <cell r="AZ38">
            <v>82303.768315181136</v>
          </cell>
          <cell r="BA38">
            <v>-1201622.8618523257</v>
          </cell>
          <cell r="BF38">
            <v>0</v>
          </cell>
          <cell r="BG38">
            <v>-530316.64147736528</v>
          </cell>
          <cell r="BH38">
            <v>-252988.59593015048</v>
          </cell>
          <cell r="BI38">
            <v>-530367.82192740706</v>
          </cell>
          <cell r="BJ38">
            <v>-252572.01471969066</v>
          </cell>
          <cell r="BK38">
            <v>-1566245.0740546135</v>
          </cell>
        </row>
        <row r="39">
          <cell r="D39" t="str">
            <v xml:space="preserve">                    b) Deferred Tax</v>
          </cell>
          <cell r="AI39">
            <v>-492440.609</v>
          </cell>
          <cell r="AJ39">
            <v>-213717.85500749998</v>
          </cell>
          <cell r="AK39">
            <v>-128923.25399250013</v>
          </cell>
          <cell r="AL39">
            <v>-7706.3448003930971</v>
          </cell>
          <cell r="AM39">
            <v>-842788.06280039321</v>
          </cell>
          <cell r="AN39">
            <v>-222186.34099999999</v>
          </cell>
          <cell r="AO39">
            <v>-318937.00800000003</v>
          </cell>
          <cell r="AP39">
            <v>27917.697000000044</v>
          </cell>
          <cell r="AQ39">
            <v>3627447.9910000004</v>
          </cell>
          <cell r="AR39">
            <v>3114242.3390000006</v>
          </cell>
          <cell r="AS39">
            <v>-222186.34099999999</v>
          </cell>
          <cell r="AT39">
            <v>-541123.34900000005</v>
          </cell>
          <cell r="AU39">
            <v>-513205.652</v>
          </cell>
          <cell r="AV39">
            <v>3114242.3390000006</v>
          </cell>
          <cell r="AW39">
            <v>-213521.37599999999</v>
          </cell>
          <cell r="AX39">
            <v>-250499.39199999999</v>
          </cell>
          <cell r="AY39">
            <v>42279.161999999953</v>
          </cell>
          <cell r="AZ39">
            <v>110324.70300000004</v>
          </cell>
          <cell r="BA39">
            <v>-311416.90299999999</v>
          </cell>
          <cell r="BF39">
            <v>0</v>
          </cell>
          <cell r="BG39">
            <v>51742.58429864973</v>
          </cell>
          <cell r="BH39">
            <v>-437449.60724845994</v>
          </cell>
          <cell r="BI39">
            <v>96706.840548809851</v>
          </cell>
          <cell r="BJ39">
            <v>-92882.086193998519</v>
          </cell>
          <cell r="BK39">
            <v>-381882.26859499887</v>
          </cell>
        </row>
        <row r="40">
          <cell r="D40" t="str">
            <v>Profit after income tax, before MI</v>
          </cell>
          <cell r="AI40">
            <v>6540053.595999999</v>
          </cell>
          <cell r="AJ40">
            <v>5525806.3045787988</v>
          </cell>
          <cell r="AK40">
            <v>4984011.5086304368</v>
          </cell>
          <cell r="AL40">
            <v>9984683.7402531505</v>
          </cell>
          <cell r="AM40">
            <v>27034555.149462383</v>
          </cell>
          <cell r="AN40">
            <v>7718937.7064259397</v>
          </cell>
          <cell r="AO40">
            <v>9444540.2215122767</v>
          </cell>
          <cell r="AP40">
            <v>6947599.4666040363</v>
          </cell>
          <cell r="AQ40">
            <v>5256517.3044973072</v>
          </cell>
          <cell r="AR40">
            <v>29367594.699039556</v>
          </cell>
          <cell r="AS40">
            <v>7718937.7064259397</v>
          </cell>
          <cell r="AT40">
            <v>17163477.927938215</v>
          </cell>
          <cell r="AU40">
            <v>24111077.394542251</v>
          </cell>
          <cell r="AV40">
            <v>29367594.699039556</v>
          </cell>
          <cell r="AW40">
            <v>13020752.672236752</v>
          </cell>
          <cell r="AX40">
            <v>5446320.1372417444</v>
          </cell>
          <cell r="AY40">
            <v>7400607.1373423878</v>
          </cell>
          <cell r="AZ40">
            <v>9042707.6933984142</v>
          </cell>
          <cell r="BA40">
            <v>34910387.640219301</v>
          </cell>
          <cell r="BF40">
            <v>0</v>
          </cell>
          <cell r="BG40">
            <v>5665607.2346209763</v>
          </cell>
          <cell r="BH40">
            <v>9697983.4819223732</v>
          </cell>
          <cell r="BI40">
            <v>5276930.7910378464</v>
          </cell>
          <cell r="BJ40">
            <v>5426786.246891439</v>
          </cell>
          <cell r="BK40">
            <v>26067307.754472636</v>
          </cell>
        </row>
        <row r="41">
          <cell r="D41" t="str">
            <v>Non-controlling Interests</v>
          </cell>
          <cell r="AI41">
            <v>0</v>
          </cell>
          <cell r="AJ41">
            <v>0</v>
          </cell>
          <cell r="AK41">
            <v>0</v>
          </cell>
          <cell r="AL41">
            <v>-7.0536959867924421E-6</v>
          </cell>
          <cell r="AM41">
            <v>-7.0536959867924421E-6</v>
          </cell>
          <cell r="AN41">
            <v>8.5247786194085872E-5</v>
          </cell>
          <cell r="AO41">
            <v>-8.5247786194085872E-5</v>
          </cell>
          <cell r="AP41">
            <v>0</v>
          </cell>
          <cell r="AQ41">
            <v>0</v>
          </cell>
          <cell r="AR41">
            <v>0</v>
          </cell>
          <cell r="AS41">
            <v>8.5247786194085872E-5</v>
          </cell>
          <cell r="AT41">
            <v>0</v>
          </cell>
          <cell r="AU41">
            <v>0</v>
          </cell>
          <cell r="AV41">
            <v>0</v>
          </cell>
          <cell r="AY41">
            <v>0</v>
          </cell>
          <cell r="AZ41">
            <v>0</v>
          </cell>
          <cell r="BA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</row>
        <row r="42">
          <cell r="D42" t="str">
            <v>PATMI</v>
          </cell>
          <cell r="AI42">
            <v>6540053.595999999</v>
          </cell>
          <cell r="AJ42">
            <v>5525806.3045787988</v>
          </cell>
          <cell r="AK42">
            <v>4984011.5086304368</v>
          </cell>
          <cell r="AL42">
            <v>9984683.7402460966</v>
          </cell>
          <cell r="AM42">
            <v>27034555.149455331</v>
          </cell>
          <cell r="AN42">
            <v>7718937.7065111874</v>
          </cell>
          <cell r="AO42">
            <v>9444540.221427029</v>
          </cell>
          <cell r="AP42">
            <v>6947599.4666040363</v>
          </cell>
          <cell r="AQ42">
            <v>5256517.3044973072</v>
          </cell>
          <cell r="AR42">
            <v>29367594.699039556</v>
          </cell>
          <cell r="AS42">
            <v>7718937.7065111874</v>
          </cell>
          <cell r="AT42">
            <v>17163477.927938215</v>
          </cell>
          <cell r="AU42">
            <v>24111077.394542251</v>
          </cell>
          <cell r="AV42">
            <v>29367594.699039556</v>
          </cell>
          <cell r="AW42">
            <v>13020752.672236752</v>
          </cell>
          <cell r="AX42">
            <v>5446320.1372417444</v>
          </cell>
          <cell r="AY42">
            <v>7400607.1373423878</v>
          </cell>
          <cell r="AZ42">
            <v>9042707.6933984142</v>
          </cell>
          <cell r="BA42">
            <v>34910387.640219301</v>
          </cell>
          <cell r="BF42">
            <v>0</v>
          </cell>
          <cell r="BG42">
            <v>5665607.2346209763</v>
          </cell>
          <cell r="BH42">
            <v>9697983.4819223732</v>
          </cell>
          <cell r="BI42">
            <v>5276930.7910378464</v>
          </cell>
          <cell r="BJ42">
            <v>5426786.246891439</v>
          </cell>
          <cell r="BK42">
            <v>26067307.754472636</v>
          </cell>
        </row>
      </sheetData>
      <sheetData sheetId="8">
        <row r="11">
          <cell r="G11">
            <v>102.49609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>
        <row r="8">
          <cell r="I8">
            <v>102.49609</v>
          </cell>
        </row>
      </sheetData>
      <sheetData sheetId="14" refreshError="1"/>
      <sheetData sheetId="15" refreshError="1"/>
      <sheetData sheetId="16" refreshError="1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">
          <cell r="O1">
            <v>91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>
        <row r="29">
          <cell r="H29">
            <v>868738236.89999998</v>
          </cell>
        </row>
      </sheetData>
      <sheetData sheetId="30" refreshError="1"/>
      <sheetData sheetId="31" refreshError="1"/>
      <sheetData sheetId="32">
        <row r="28">
          <cell r="H28">
            <v>-10411942.724999964</v>
          </cell>
        </row>
      </sheetData>
      <sheetData sheetId="33" refreshError="1"/>
      <sheetData sheetId="34" refreshError="1"/>
      <sheetData sheetId="35">
        <row r="29">
          <cell r="H29">
            <v>234992102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2)"/>
      <sheetName val="Summary"/>
      <sheetName val="F"/>
      <sheetName val="P"/>
      <sheetName val="Comment"/>
      <sheetName val="Comment2"/>
      <sheetName val="Sheet1"/>
      <sheetName val="Strategy"/>
      <sheetName val="Table"/>
      <sheetName val="Hist"/>
      <sheetName val="Inputs and outputs"/>
    </sheetNames>
    <sheetDataSet>
      <sheetData sheetId="0"/>
      <sheetData sheetId="1"/>
      <sheetData sheetId="2" refreshError="1">
        <row r="139">
          <cell r="K139" t="str">
            <v>Table</v>
          </cell>
          <cell r="L139" t="str">
            <v>Capital</v>
          </cell>
          <cell r="M139" t="str">
            <v>Year 1</v>
          </cell>
          <cell r="N139" t="str">
            <v>Year 2</v>
          </cell>
          <cell r="O139" t="str">
            <v>Year 3</v>
          </cell>
          <cell r="P139" t="str">
            <v>Year 4</v>
          </cell>
          <cell r="Q139" t="str">
            <v>Year 5</v>
          </cell>
          <cell r="R139" t="str">
            <v>Year5(2)</v>
          </cell>
          <cell r="S139" t="str">
            <v>IRR y1</v>
          </cell>
          <cell r="T139" t="str">
            <v>IRR y2</v>
          </cell>
          <cell r="U139" t="str">
            <v>IRR y3</v>
          </cell>
          <cell r="V139" t="str">
            <v>IRR y4</v>
          </cell>
          <cell r="W139" t="str">
            <v>IRR y5</v>
          </cell>
          <cell r="X139" t="str">
            <v>IRR y1 (B)</v>
          </cell>
          <cell r="Y139" t="str">
            <v>IRR y2 (B)</v>
          </cell>
          <cell r="Z139" t="str">
            <v>IRR y3 (B)</v>
          </cell>
          <cell r="AA139" t="str">
            <v>IRR y4 (B)</v>
          </cell>
          <cell r="AB139" t="str">
            <v>IRR y5 (B)</v>
          </cell>
        </row>
        <row r="140">
          <cell r="K140" t="str">
            <v>Curr.</v>
          </cell>
          <cell r="L140" t="e">
            <v>#VALUE!</v>
          </cell>
          <cell r="M140" t="e">
            <v>#VALUE!</v>
          </cell>
          <cell r="N140" t="e">
            <v>#VALUE!</v>
          </cell>
          <cell r="O140" t="e">
            <v>#VALUE!</v>
          </cell>
          <cell r="P140" t="e">
            <v>#VALUE!</v>
          </cell>
          <cell r="Q140" t="e">
            <v>#VALUE!</v>
          </cell>
          <cell r="R140" t="e">
            <v>#VALUE!</v>
          </cell>
          <cell r="S140" t="e">
            <v>#VALUE!</v>
          </cell>
          <cell r="T140" t="e">
            <v>#VALUE!</v>
          </cell>
          <cell r="U140" t="e">
            <v>#VALUE!</v>
          </cell>
          <cell r="V140" t="e">
            <v>#VALUE!</v>
          </cell>
          <cell r="W140" t="e">
            <v>#VALUE!</v>
          </cell>
          <cell r="X140" t="e">
            <v>#VALUE!</v>
          </cell>
          <cell r="Y140" t="e">
            <v>#VALUE!</v>
          </cell>
          <cell r="Z140" t="e">
            <v>#VALUE!</v>
          </cell>
          <cell r="AA140" t="e">
            <v>#VALUE!</v>
          </cell>
          <cell r="AB140" t="e">
            <v>#VALUE!</v>
          </cell>
        </row>
        <row r="141">
          <cell r="K141">
            <v>1</v>
          </cell>
          <cell r="L141" t="e">
            <v>#VALUE!</v>
          </cell>
          <cell r="M141" t="e">
            <v>#VALUE!</v>
          </cell>
          <cell r="N141" t="e">
            <v>#VALUE!</v>
          </cell>
          <cell r="O141" t="e">
            <v>#VALUE!</v>
          </cell>
          <cell r="P141" t="e">
            <v>#VALUE!</v>
          </cell>
          <cell r="Q141" t="e">
            <v>#VALUE!</v>
          </cell>
          <cell r="R141" t="e">
            <v>#VALUE!</v>
          </cell>
          <cell r="S141" t="e">
            <v>#VALUE!</v>
          </cell>
          <cell r="T141" t="e">
            <v>#VALUE!</v>
          </cell>
          <cell r="U141" t="e">
            <v>#VALUE!</v>
          </cell>
          <cell r="V141" t="e">
            <v>#VALUE!</v>
          </cell>
          <cell r="W141" t="e">
            <v>#VALUE!</v>
          </cell>
          <cell r="X141" t="e">
            <v>#VALUE!</v>
          </cell>
          <cell r="Y141" t="e">
            <v>#VALUE!</v>
          </cell>
          <cell r="Z141" t="e">
            <v>#VALUE!</v>
          </cell>
          <cell r="AA141" t="e">
            <v>#VALUE!</v>
          </cell>
          <cell r="AB141" t="e">
            <v>#VALUE!</v>
          </cell>
        </row>
        <row r="142">
          <cell r="K142">
            <v>2</v>
          </cell>
          <cell r="L142" t="e">
            <v>#VALUE!</v>
          </cell>
          <cell r="M142" t="e">
            <v>#VALUE!</v>
          </cell>
          <cell r="N142" t="e">
            <v>#VALUE!</v>
          </cell>
          <cell r="O142" t="e">
            <v>#VALUE!</v>
          </cell>
          <cell r="P142" t="e">
            <v>#VALUE!</v>
          </cell>
          <cell r="Q142" t="e">
            <v>#VALUE!</v>
          </cell>
          <cell r="R142" t="e">
            <v>#VALUE!</v>
          </cell>
          <cell r="S142" t="e">
            <v>#VALUE!</v>
          </cell>
          <cell r="T142" t="e">
            <v>#VALUE!</v>
          </cell>
          <cell r="U142" t="e">
            <v>#VALUE!</v>
          </cell>
          <cell r="V142" t="e">
            <v>#VALUE!</v>
          </cell>
          <cell r="W142" t="e">
            <v>#VALUE!</v>
          </cell>
          <cell r="X142" t="e">
            <v>#VALUE!</v>
          </cell>
          <cell r="Y142" t="e">
            <v>#VALUE!</v>
          </cell>
          <cell r="Z142" t="e">
            <v>#VALUE!</v>
          </cell>
          <cell r="AA142" t="e">
            <v>#VALUE!</v>
          </cell>
          <cell r="AB142" t="e">
            <v>#VALUE!</v>
          </cell>
        </row>
        <row r="143">
          <cell r="K143">
            <v>3</v>
          </cell>
          <cell r="L143" t="e">
            <v>#VALUE!</v>
          </cell>
          <cell r="M143" t="e">
            <v>#VALUE!</v>
          </cell>
          <cell r="N143" t="e">
            <v>#VALUE!</v>
          </cell>
          <cell r="O143" t="e">
            <v>#VALUE!</v>
          </cell>
          <cell r="P143" t="e">
            <v>#VALUE!</v>
          </cell>
          <cell r="Q143" t="e">
            <v>#VALUE!</v>
          </cell>
          <cell r="R143" t="e">
            <v>#VALUE!</v>
          </cell>
          <cell r="S143" t="e">
            <v>#VALUE!</v>
          </cell>
          <cell r="T143" t="e">
            <v>#VALUE!</v>
          </cell>
          <cell r="U143" t="e">
            <v>#VALUE!</v>
          </cell>
          <cell r="V143" t="e">
            <v>#VALUE!</v>
          </cell>
          <cell r="W143" t="e">
            <v>#VALUE!</v>
          </cell>
          <cell r="X143" t="e">
            <v>#VALUE!</v>
          </cell>
          <cell r="Y143" t="e">
            <v>#VALUE!</v>
          </cell>
          <cell r="Z143" t="e">
            <v>#VALUE!</v>
          </cell>
          <cell r="AA143" t="e">
            <v>#VALUE!</v>
          </cell>
          <cell r="AB143" t="e">
            <v>#VALUE!</v>
          </cell>
        </row>
        <row r="144">
          <cell r="K144">
            <v>4</v>
          </cell>
          <cell r="L144" t="e">
            <v>#VALUE!</v>
          </cell>
          <cell r="M144" t="e">
            <v>#VALUE!</v>
          </cell>
          <cell r="N144" t="e">
            <v>#VALUE!</v>
          </cell>
          <cell r="O144" t="e">
            <v>#VALUE!</v>
          </cell>
          <cell r="P144" t="e">
            <v>#VALUE!</v>
          </cell>
          <cell r="Q144" t="e">
            <v>#VALUE!</v>
          </cell>
          <cell r="R144" t="e">
            <v>#VALUE!</v>
          </cell>
          <cell r="S144" t="e">
            <v>#VALUE!</v>
          </cell>
          <cell r="T144" t="e">
            <v>#VALUE!</v>
          </cell>
          <cell r="U144" t="e">
            <v>#VALUE!</v>
          </cell>
          <cell r="V144" t="e">
            <v>#VALUE!</v>
          </cell>
          <cell r="W144" t="e">
            <v>#VALUE!</v>
          </cell>
          <cell r="X144" t="e">
            <v>#VALUE!</v>
          </cell>
          <cell r="Y144" t="e">
            <v>#VALUE!</v>
          </cell>
          <cell r="Z144" t="e">
            <v>#VALUE!</v>
          </cell>
          <cell r="AA144" t="e">
            <v>#VALUE!</v>
          </cell>
          <cell r="AB144" t="e">
            <v>#VALUE!</v>
          </cell>
        </row>
        <row r="145">
          <cell r="K145">
            <v>5</v>
          </cell>
          <cell r="L145" t="e">
            <v>#VALUE!</v>
          </cell>
          <cell r="M145" t="e">
            <v>#VALUE!</v>
          </cell>
          <cell r="N145" t="e">
            <v>#VALUE!</v>
          </cell>
          <cell r="O145" t="e">
            <v>#VALUE!</v>
          </cell>
          <cell r="P145" t="e">
            <v>#VALUE!</v>
          </cell>
          <cell r="Q145" t="e">
            <v>#VALUE!</v>
          </cell>
          <cell r="R145" t="e">
            <v>#VALUE!</v>
          </cell>
          <cell r="S145" t="e">
            <v>#VALUE!</v>
          </cell>
          <cell r="T145" t="e">
            <v>#VALUE!</v>
          </cell>
          <cell r="U145" t="e">
            <v>#VALUE!</v>
          </cell>
          <cell r="V145" t="e">
            <v>#VALUE!</v>
          </cell>
          <cell r="W145" t="e">
            <v>#VALUE!</v>
          </cell>
          <cell r="X145" t="e">
            <v>#VALUE!</v>
          </cell>
          <cell r="Y145" t="e">
            <v>#VALUE!</v>
          </cell>
          <cell r="Z145" t="e">
            <v>#VALUE!</v>
          </cell>
          <cell r="AA145" t="e">
            <v>#VALUE!</v>
          </cell>
          <cell r="AB145" t="e">
            <v>#VALUE!</v>
          </cell>
        </row>
        <row r="146">
          <cell r="K146">
            <v>6</v>
          </cell>
          <cell r="L146" t="e">
            <v>#VALUE!</v>
          </cell>
          <cell r="M146" t="e">
            <v>#VALUE!</v>
          </cell>
          <cell r="N146" t="e">
            <v>#VALUE!</v>
          </cell>
          <cell r="O146" t="e">
            <v>#VALUE!</v>
          </cell>
          <cell r="P146" t="e">
            <v>#VALUE!</v>
          </cell>
          <cell r="Q146" t="e">
            <v>#VALUE!</v>
          </cell>
          <cell r="R146" t="e">
            <v>#VALUE!</v>
          </cell>
          <cell r="S146" t="e">
            <v>#VALUE!</v>
          </cell>
          <cell r="T146" t="e">
            <v>#VALUE!</v>
          </cell>
          <cell r="U146" t="e">
            <v>#VALUE!</v>
          </cell>
          <cell r="V146" t="e">
            <v>#VALUE!</v>
          </cell>
          <cell r="W146" t="e">
            <v>#VALUE!</v>
          </cell>
          <cell r="X146" t="e">
            <v>#VALUE!</v>
          </cell>
          <cell r="Y146" t="e">
            <v>#VALUE!</v>
          </cell>
          <cell r="Z146" t="e">
            <v>#VALUE!</v>
          </cell>
          <cell r="AA146" t="e">
            <v>#VALUE!</v>
          </cell>
          <cell r="AB146" t="e">
            <v>#VALUE!</v>
          </cell>
        </row>
        <row r="147">
          <cell r="K147">
            <v>7</v>
          </cell>
          <cell r="L147" t="e">
            <v>#VALUE!</v>
          </cell>
          <cell r="M147" t="e">
            <v>#VALUE!</v>
          </cell>
          <cell r="N147" t="e">
            <v>#VALUE!</v>
          </cell>
          <cell r="O147" t="e">
            <v>#VALUE!</v>
          </cell>
          <cell r="P147" t="e">
            <v>#VALUE!</v>
          </cell>
          <cell r="Q147" t="e">
            <v>#VALUE!</v>
          </cell>
          <cell r="R147" t="e">
            <v>#VALUE!</v>
          </cell>
          <cell r="S147" t="e">
            <v>#VALUE!</v>
          </cell>
          <cell r="T147" t="e">
            <v>#VALUE!</v>
          </cell>
          <cell r="U147" t="e">
            <v>#VALUE!</v>
          </cell>
          <cell r="V147" t="e">
            <v>#VALUE!</v>
          </cell>
          <cell r="W147" t="e">
            <v>#VALUE!</v>
          </cell>
          <cell r="X147" t="e">
            <v>#VALUE!</v>
          </cell>
          <cell r="Y147" t="e">
            <v>#VALUE!</v>
          </cell>
          <cell r="Z147" t="e">
            <v>#VALUE!</v>
          </cell>
          <cell r="AA147" t="e">
            <v>#VALUE!</v>
          </cell>
          <cell r="AB147" t="e">
            <v>#VALUE!</v>
          </cell>
        </row>
        <row r="148">
          <cell r="K148">
            <v>8</v>
          </cell>
          <cell r="L148" t="e">
            <v>#VALUE!</v>
          </cell>
          <cell r="M148" t="e">
            <v>#VALUE!</v>
          </cell>
          <cell r="N148" t="e">
            <v>#VALUE!</v>
          </cell>
          <cell r="O148" t="e">
            <v>#VALUE!</v>
          </cell>
          <cell r="P148" t="e">
            <v>#VALUE!</v>
          </cell>
          <cell r="Q148" t="e">
            <v>#VALUE!</v>
          </cell>
          <cell r="R148" t="e">
            <v>#VALUE!</v>
          </cell>
          <cell r="S148" t="e">
            <v>#VALUE!</v>
          </cell>
          <cell r="T148" t="e">
            <v>#VALUE!</v>
          </cell>
          <cell r="U148" t="e">
            <v>#VALUE!</v>
          </cell>
          <cell r="V148" t="e">
            <v>#VALUE!</v>
          </cell>
          <cell r="W148" t="e">
            <v>#VALUE!</v>
          </cell>
          <cell r="X148" t="e">
            <v>#VALUE!</v>
          </cell>
          <cell r="Y148" t="e">
            <v>#VALUE!</v>
          </cell>
          <cell r="Z148" t="e">
            <v>#VALUE!</v>
          </cell>
          <cell r="AA148" t="e">
            <v>#VALUE!</v>
          </cell>
          <cell r="AB148" t="e">
            <v>#VALUE!</v>
          </cell>
        </row>
        <row r="149">
          <cell r="K149">
            <v>9</v>
          </cell>
          <cell r="L149" t="e">
            <v>#VALUE!</v>
          </cell>
          <cell r="M149" t="e">
            <v>#VALUE!</v>
          </cell>
          <cell r="N149" t="e">
            <v>#VALUE!</v>
          </cell>
          <cell r="O149" t="e">
            <v>#VALUE!</v>
          </cell>
          <cell r="P149" t="e">
            <v>#VALUE!</v>
          </cell>
          <cell r="Q149" t="e">
            <v>#VALUE!</v>
          </cell>
          <cell r="R149" t="e">
            <v>#VALUE!</v>
          </cell>
          <cell r="S149" t="e">
            <v>#VALUE!</v>
          </cell>
          <cell r="T149" t="e">
            <v>#VALUE!</v>
          </cell>
          <cell r="U149" t="e">
            <v>#VALUE!</v>
          </cell>
          <cell r="V149" t="e">
            <v>#VALUE!</v>
          </cell>
          <cell r="W149" t="e">
            <v>#VALUE!</v>
          </cell>
          <cell r="X149" t="e">
            <v>#VALUE!</v>
          </cell>
          <cell r="Y149" t="e">
            <v>#VALUE!</v>
          </cell>
          <cell r="Z149" t="e">
            <v>#VALUE!</v>
          </cell>
          <cell r="AA149" t="e">
            <v>#VALUE!</v>
          </cell>
          <cell r="AB149" t="e">
            <v>#VALUE!</v>
          </cell>
        </row>
        <row r="150">
          <cell r="K150">
            <v>10</v>
          </cell>
          <cell r="L150" t="e">
            <v>#VALUE!</v>
          </cell>
          <cell r="M150" t="e">
            <v>#VALUE!</v>
          </cell>
          <cell r="N150" t="e">
            <v>#VALUE!</v>
          </cell>
          <cell r="O150" t="e">
            <v>#VALUE!</v>
          </cell>
          <cell r="P150" t="e">
            <v>#VALUE!</v>
          </cell>
          <cell r="Q150" t="e">
            <v>#VALUE!</v>
          </cell>
          <cell r="R150" t="e">
            <v>#VALUE!</v>
          </cell>
          <cell r="S150" t="e">
            <v>#VALUE!</v>
          </cell>
          <cell r="T150" t="e">
            <v>#VALUE!</v>
          </cell>
          <cell r="U150" t="e">
            <v>#VALUE!</v>
          </cell>
          <cell r="V150" t="e">
            <v>#VALUE!</v>
          </cell>
          <cell r="W150" t="e">
            <v>#VALUE!</v>
          </cell>
          <cell r="X150" t="e">
            <v>#VALUE!</v>
          </cell>
          <cell r="Y150" t="e">
            <v>#VALUE!</v>
          </cell>
          <cell r="Z150" t="e">
            <v>#VALUE!</v>
          </cell>
          <cell r="AA150" t="e">
            <v>#VALUE!</v>
          </cell>
          <cell r="AB150" t="e">
            <v>#VALUE!</v>
          </cell>
        </row>
        <row r="151">
          <cell r="K151">
            <v>11</v>
          </cell>
          <cell r="L151" t="e">
            <v>#VALUE!</v>
          </cell>
          <cell r="M151" t="e">
            <v>#VALUE!</v>
          </cell>
          <cell r="N151" t="e">
            <v>#VALUE!</v>
          </cell>
          <cell r="O151" t="e">
            <v>#VALUE!</v>
          </cell>
          <cell r="P151" t="e">
            <v>#VALUE!</v>
          </cell>
          <cell r="Q151" t="e">
            <v>#VALUE!</v>
          </cell>
          <cell r="R151" t="e">
            <v>#VALUE!</v>
          </cell>
          <cell r="S151" t="e">
            <v>#VALUE!</v>
          </cell>
          <cell r="T151" t="e">
            <v>#VALUE!</v>
          </cell>
          <cell r="U151" t="e">
            <v>#VALUE!</v>
          </cell>
          <cell r="V151" t="e">
            <v>#VALUE!</v>
          </cell>
          <cell r="W151" t="e">
            <v>#VALUE!</v>
          </cell>
          <cell r="X151" t="e">
            <v>#VALUE!</v>
          </cell>
          <cell r="Y151" t="e">
            <v>#VALUE!</v>
          </cell>
          <cell r="Z151" t="e">
            <v>#VALUE!</v>
          </cell>
          <cell r="AA151" t="e">
            <v>#VALUE!</v>
          </cell>
          <cell r="AB151" t="e">
            <v>#VALUE!</v>
          </cell>
        </row>
        <row r="152">
          <cell r="K152">
            <v>12</v>
          </cell>
          <cell r="L152" t="e">
            <v>#VALUE!</v>
          </cell>
          <cell r="M152" t="e">
            <v>#VALUE!</v>
          </cell>
          <cell r="N152" t="e">
            <v>#VALUE!</v>
          </cell>
          <cell r="O152" t="e">
            <v>#VALUE!</v>
          </cell>
          <cell r="P152" t="e">
            <v>#VALUE!</v>
          </cell>
          <cell r="Q152" t="e">
            <v>#VALUE!</v>
          </cell>
          <cell r="R152" t="e">
            <v>#VALUE!</v>
          </cell>
          <cell r="S152" t="e">
            <v>#VALUE!</v>
          </cell>
          <cell r="T152" t="e">
            <v>#VALUE!</v>
          </cell>
          <cell r="U152" t="e">
            <v>#VALUE!</v>
          </cell>
          <cell r="V152" t="e">
            <v>#VALUE!</v>
          </cell>
          <cell r="W152" t="e">
            <v>#VALUE!</v>
          </cell>
          <cell r="X152" t="e">
            <v>#VALUE!</v>
          </cell>
          <cell r="Y152" t="e">
            <v>#VALUE!</v>
          </cell>
          <cell r="Z152" t="e">
            <v>#VALUE!</v>
          </cell>
          <cell r="AA152" t="e">
            <v>#VALUE!</v>
          </cell>
          <cell r="AB152" t="e">
            <v>#VALUE!</v>
          </cell>
        </row>
        <row r="153">
          <cell r="K153">
            <v>13</v>
          </cell>
          <cell r="L153" t="e">
            <v>#VALUE!</v>
          </cell>
          <cell r="M153" t="e">
            <v>#VALUE!</v>
          </cell>
          <cell r="N153" t="e">
            <v>#VALUE!</v>
          </cell>
          <cell r="O153" t="e">
            <v>#VALUE!</v>
          </cell>
          <cell r="P153" t="e">
            <v>#VALUE!</v>
          </cell>
          <cell r="Q153" t="e">
            <v>#VALUE!</v>
          </cell>
          <cell r="R153" t="e">
            <v>#VALUE!</v>
          </cell>
          <cell r="S153" t="e">
            <v>#VALUE!</v>
          </cell>
          <cell r="T153" t="e">
            <v>#VALUE!</v>
          </cell>
          <cell r="U153" t="e">
            <v>#VALUE!</v>
          </cell>
          <cell r="V153" t="e">
            <v>#VALUE!</v>
          </cell>
          <cell r="W153" t="e">
            <v>#VALUE!</v>
          </cell>
          <cell r="X153" t="e">
            <v>#VALUE!</v>
          </cell>
          <cell r="Y153" t="e">
            <v>#VALUE!</v>
          </cell>
          <cell r="Z153" t="e">
            <v>#VALUE!</v>
          </cell>
          <cell r="AA153" t="e">
            <v>#VALUE!</v>
          </cell>
          <cell r="AB153" t="e">
            <v>#VALUE!</v>
          </cell>
        </row>
        <row r="154">
          <cell r="K154">
            <v>14</v>
          </cell>
          <cell r="L154" t="e">
            <v>#VALUE!</v>
          </cell>
          <cell r="M154" t="e">
            <v>#VALUE!</v>
          </cell>
          <cell r="N154" t="e">
            <v>#VALUE!</v>
          </cell>
          <cell r="O154" t="e">
            <v>#VALUE!</v>
          </cell>
          <cell r="P154" t="e">
            <v>#VALUE!</v>
          </cell>
          <cell r="Q154" t="e">
            <v>#VALUE!</v>
          </cell>
          <cell r="R154" t="e">
            <v>#VALUE!</v>
          </cell>
          <cell r="S154" t="e">
            <v>#VALUE!</v>
          </cell>
          <cell r="T154" t="e">
            <v>#VALUE!</v>
          </cell>
          <cell r="U154" t="e">
            <v>#VALUE!</v>
          </cell>
          <cell r="V154" t="e">
            <v>#VALUE!</v>
          </cell>
          <cell r="W154" t="e">
            <v>#VALUE!</v>
          </cell>
          <cell r="X154" t="e">
            <v>#VALUE!</v>
          </cell>
          <cell r="Y154" t="e">
            <v>#VALUE!</v>
          </cell>
          <cell r="Z154" t="e">
            <v>#VALUE!</v>
          </cell>
          <cell r="AA154" t="e">
            <v>#VALUE!</v>
          </cell>
          <cell r="AB154" t="e">
            <v>#VALUE!</v>
          </cell>
        </row>
        <row r="155">
          <cell r="K155">
            <v>15</v>
          </cell>
          <cell r="L155" t="e">
            <v>#VALUE!</v>
          </cell>
          <cell r="M155" t="e">
            <v>#VALUE!</v>
          </cell>
          <cell r="N155" t="e">
            <v>#VALUE!</v>
          </cell>
          <cell r="O155" t="e">
            <v>#VALUE!</v>
          </cell>
          <cell r="P155" t="e">
            <v>#VALUE!</v>
          </cell>
          <cell r="Q155" t="e">
            <v>#VALUE!</v>
          </cell>
          <cell r="R155" t="e">
            <v>#VALUE!</v>
          </cell>
          <cell r="S155" t="e">
            <v>#VALUE!</v>
          </cell>
          <cell r="T155" t="e">
            <v>#VALUE!</v>
          </cell>
          <cell r="U155" t="e">
            <v>#VALUE!</v>
          </cell>
          <cell r="V155" t="e">
            <v>#VALUE!</v>
          </cell>
          <cell r="W155" t="e">
            <v>#VALUE!</v>
          </cell>
          <cell r="X155" t="e">
            <v>#VALUE!</v>
          </cell>
          <cell r="Y155" t="e">
            <v>#VALUE!</v>
          </cell>
          <cell r="Z155" t="e">
            <v>#VALUE!</v>
          </cell>
          <cell r="AA155" t="e">
            <v>#VALUE!</v>
          </cell>
          <cell r="AB155" t="e">
            <v>#VALUE!</v>
          </cell>
        </row>
        <row r="156">
          <cell r="K156">
            <v>16</v>
          </cell>
          <cell r="L156" t="e">
            <v>#VALUE!</v>
          </cell>
          <cell r="M156" t="e">
            <v>#VALUE!</v>
          </cell>
          <cell r="N156" t="e">
            <v>#VALUE!</v>
          </cell>
          <cell r="O156" t="e">
            <v>#VALUE!</v>
          </cell>
          <cell r="P156" t="e">
            <v>#VALUE!</v>
          </cell>
          <cell r="Q156" t="e">
            <v>#VALUE!</v>
          </cell>
          <cell r="R156" t="e">
            <v>#VALUE!</v>
          </cell>
          <cell r="S156" t="e">
            <v>#VALUE!</v>
          </cell>
          <cell r="T156" t="e">
            <v>#VALUE!</v>
          </cell>
          <cell r="U156" t="e">
            <v>#VALUE!</v>
          </cell>
          <cell r="V156" t="e">
            <v>#VALUE!</v>
          </cell>
          <cell r="W156" t="e">
            <v>#VALUE!</v>
          </cell>
          <cell r="X156" t="e">
            <v>#VALUE!</v>
          </cell>
          <cell r="Y156" t="e">
            <v>#VALUE!</v>
          </cell>
          <cell r="Z156" t="e">
            <v>#VALUE!</v>
          </cell>
          <cell r="AA156" t="e">
            <v>#VALUE!</v>
          </cell>
          <cell r="AB156" t="e">
            <v>#VALUE!</v>
          </cell>
        </row>
        <row r="157">
          <cell r="K157">
            <v>17</v>
          </cell>
          <cell r="L157" t="e">
            <v>#VALUE!</v>
          </cell>
          <cell r="M157" t="e">
            <v>#VALUE!</v>
          </cell>
          <cell r="N157" t="e">
            <v>#VALUE!</v>
          </cell>
          <cell r="O157" t="e">
            <v>#VALUE!</v>
          </cell>
          <cell r="P157" t="e">
            <v>#VALUE!</v>
          </cell>
          <cell r="Q157" t="e">
            <v>#VALUE!</v>
          </cell>
          <cell r="R157" t="e">
            <v>#VALUE!</v>
          </cell>
          <cell r="S157" t="e">
            <v>#VALUE!</v>
          </cell>
          <cell r="T157" t="e">
            <v>#VALUE!</v>
          </cell>
          <cell r="U157" t="e">
            <v>#VALUE!</v>
          </cell>
          <cell r="V157" t="e">
            <v>#VALUE!</v>
          </cell>
          <cell r="W157" t="e">
            <v>#VALUE!</v>
          </cell>
          <cell r="X157" t="e">
            <v>#VALUE!</v>
          </cell>
          <cell r="Y157" t="e">
            <v>#VALUE!</v>
          </cell>
          <cell r="Z157" t="e">
            <v>#VALUE!</v>
          </cell>
          <cell r="AA157" t="e">
            <v>#VALUE!</v>
          </cell>
          <cell r="AB157" t="e">
            <v>#VALUE!</v>
          </cell>
        </row>
        <row r="158">
          <cell r="K158">
            <v>18</v>
          </cell>
          <cell r="L158" t="e">
            <v>#VALUE!</v>
          </cell>
          <cell r="M158" t="e">
            <v>#VALUE!</v>
          </cell>
          <cell r="N158" t="e">
            <v>#VALUE!</v>
          </cell>
          <cell r="O158" t="e">
            <v>#VALUE!</v>
          </cell>
          <cell r="P158" t="e">
            <v>#VALUE!</v>
          </cell>
          <cell r="Q158" t="e">
            <v>#VALUE!</v>
          </cell>
          <cell r="R158" t="e">
            <v>#VALUE!</v>
          </cell>
          <cell r="S158" t="e">
            <v>#VALUE!</v>
          </cell>
          <cell r="T158" t="e">
            <v>#VALUE!</v>
          </cell>
          <cell r="U158" t="e">
            <v>#VALUE!</v>
          </cell>
          <cell r="V158" t="e">
            <v>#VALUE!</v>
          </cell>
          <cell r="W158" t="e">
            <v>#VALUE!</v>
          </cell>
          <cell r="X158" t="e">
            <v>#VALUE!</v>
          </cell>
          <cell r="Y158" t="e">
            <v>#VALUE!</v>
          </cell>
          <cell r="Z158" t="e">
            <v>#VALUE!</v>
          </cell>
          <cell r="AA158" t="e">
            <v>#VALUE!</v>
          </cell>
          <cell r="AB158" t="e">
            <v>#VALUE!</v>
          </cell>
        </row>
        <row r="159">
          <cell r="K159">
            <v>19</v>
          </cell>
          <cell r="L159" t="e">
            <v>#VALUE!</v>
          </cell>
          <cell r="M159" t="e">
            <v>#VALUE!</v>
          </cell>
          <cell r="N159" t="e">
            <v>#VALUE!</v>
          </cell>
          <cell r="O159" t="e">
            <v>#VALUE!</v>
          </cell>
          <cell r="P159" t="e">
            <v>#VALUE!</v>
          </cell>
          <cell r="Q159" t="e">
            <v>#VALUE!</v>
          </cell>
          <cell r="R159" t="e">
            <v>#VALUE!</v>
          </cell>
          <cell r="S159" t="e">
            <v>#VALUE!</v>
          </cell>
          <cell r="T159" t="e">
            <v>#VALUE!</v>
          </cell>
          <cell r="U159" t="e">
            <v>#VALUE!</v>
          </cell>
          <cell r="V159" t="e">
            <v>#VALUE!</v>
          </cell>
          <cell r="W159" t="e">
            <v>#VALUE!</v>
          </cell>
          <cell r="X159" t="e">
            <v>#VALUE!</v>
          </cell>
          <cell r="Y159" t="e">
            <v>#VALUE!</v>
          </cell>
          <cell r="Z159" t="e">
            <v>#VALUE!</v>
          </cell>
          <cell r="AA159" t="e">
            <v>#VALUE!</v>
          </cell>
          <cell r="AB159" t="e">
            <v>#VALUE!</v>
          </cell>
        </row>
        <row r="160">
          <cell r="K160">
            <v>20</v>
          </cell>
          <cell r="L160" t="e">
            <v>#VALUE!</v>
          </cell>
          <cell r="M160" t="e">
            <v>#VALUE!</v>
          </cell>
          <cell r="N160" t="e">
            <v>#VALUE!</v>
          </cell>
          <cell r="O160" t="e">
            <v>#VALUE!</v>
          </cell>
          <cell r="P160" t="e">
            <v>#VALUE!</v>
          </cell>
          <cell r="Q160" t="e">
            <v>#VALUE!</v>
          </cell>
          <cell r="R160" t="e">
            <v>#VALUE!</v>
          </cell>
          <cell r="S160" t="e">
            <v>#VALUE!</v>
          </cell>
          <cell r="T160" t="e">
            <v>#VALUE!</v>
          </cell>
          <cell r="U160" t="e">
            <v>#VALUE!</v>
          </cell>
          <cell r="V160" t="e">
            <v>#VALUE!</v>
          </cell>
          <cell r="W160" t="e">
            <v>#VALUE!</v>
          </cell>
          <cell r="X160" t="e">
            <v>#VALUE!</v>
          </cell>
          <cell r="Y160" t="e">
            <v>#VALUE!</v>
          </cell>
          <cell r="Z160" t="e">
            <v>#VALUE!</v>
          </cell>
          <cell r="AA160" t="e">
            <v>#VALUE!</v>
          </cell>
          <cell r="AB160" t="e">
            <v>#VALUE!</v>
          </cell>
        </row>
        <row r="161">
          <cell r="K161">
            <v>21</v>
          </cell>
          <cell r="L161" t="e">
            <v>#VALUE!</v>
          </cell>
          <cell r="M161" t="e">
            <v>#VALUE!</v>
          </cell>
          <cell r="N161" t="e">
            <v>#VALUE!</v>
          </cell>
          <cell r="O161" t="e">
            <v>#VALUE!</v>
          </cell>
          <cell r="P161" t="e">
            <v>#VALUE!</v>
          </cell>
          <cell r="Q161" t="e">
            <v>#VALUE!</v>
          </cell>
          <cell r="R161" t="e">
            <v>#VALUE!</v>
          </cell>
          <cell r="S161" t="e">
            <v>#VALUE!</v>
          </cell>
          <cell r="T161" t="e">
            <v>#VALUE!</v>
          </cell>
          <cell r="U161" t="e">
            <v>#VALUE!</v>
          </cell>
          <cell r="V161" t="e">
            <v>#VALUE!</v>
          </cell>
          <cell r="W161" t="e">
            <v>#VALUE!</v>
          </cell>
          <cell r="X161" t="e">
            <v>#VALUE!</v>
          </cell>
          <cell r="Y161" t="e">
            <v>#VALUE!</v>
          </cell>
          <cell r="Z161" t="e">
            <v>#VALUE!</v>
          </cell>
          <cell r="AA161" t="e">
            <v>#VALUE!</v>
          </cell>
          <cell r="AB161" t="e">
            <v>#VALUE!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and outputs"/>
      <sheetName val="MPR Gearing"/>
      <sheetName val="no GE, 25%DRP"/>
      <sheetName val="GE 7.25% only, 25% DRP"/>
      <sheetName val="Index"/>
      <sheetName val="range"/>
      <sheetName val="Input"/>
      <sheetName val="Fire02"/>
      <sheetName val="Daily data"/>
      <sheetName val="Inputs"/>
      <sheetName val="445000 Gain"/>
      <sheetName val="Data"/>
      <sheetName val="Debt"/>
      <sheetName val="Props"/>
      <sheetName val="Sens"/>
      <sheetName val="Inputs_and_outputs"/>
      <sheetName val="MPR_Gearing"/>
      <sheetName val="no_GE,_25%DRP"/>
      <sheetName val="GE_7_25%_only,_25%_DRP"/>
      <sheetName val="Daily_data"/>
      <sheetName val="445000_Gain"/>
      <sheetName val="Inputs_and_outputs1"/>
      <sheetName val="MPR_Gearing1"/>
      <sheetName val="no_GE,_25%DRP1"/>
      <sheetName val="GE_7_25%_only,_25%_DRP1"/>
      <sheetName val="Daily_data1"/>
      <sheetName val="445000_Gain1"/>
      <sheetName val="F"/>
      <sheetName val="Hist"/>
      <sheetName val="cover"/>
    </sheetNames>
    <sheetDataSet>
      <sheetData sheetId="0" refreshError="1">
        <row r="9">
          <cell r="B9">
            <v>1.08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9">
          <cell r="B9">
            <v>1.08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T&gt;&gt;&gt;"/>
      <sheetName val="&lt;FIN&gt;"/>
      <sheetName val="&lt;FIN QoQ&gt;"/>
      <sheetName val="&lt;Ops&gt;"/>
      <sheetName val="&lt;R&amp;O&gt;"/>
      <sheetName val="&lt;Ops Fct&gt;"/>
      <sheetName val="Newly added&gt;&gt;&gt;"/>
      <sheetName val="Instructions (new)"/>
      <sheetName val="Control Panel"/>
      <sheetName val="Period"/>
      <sheetName val="&lt;FIN YTD&gt;back up"/>
      <sheetName val="&lt;FIN&gt; vs Prior Fct"/>
      <sheetName val="&lt;Devt&gt; Old"/>
      <sheetName val="&lt;FIN YTD&gt;"/>
      <sheetName val="&lt;FIN YTD&gt; workings"/>
      <sheetName val="&lt;Fund&gt;"/>
      <sheetName val="&lt;Fund Fees&gt; Actual (2504)"/>
      <sheetName val="&lt;Fund Fees&gt; Forecast"/>
      <sheetName val="&lt;Fund&gt; YTD workings"/>
      <sheetName val="&lt;FIN KPI&gt;"/>
      <sheetName val="&lt;FIN KPI&gt; ROE workings"/>
      <sheetName val="&lt;Devt&gt;"/>
      <sheetName val="&lt;Devt&gt; YTD workings"/>
      <sheetName val="Instructions"/>
      <sheetName val="Definitions"/>
      <sheetName val="&lt;Act&gt;"/>
      <sheetName val="DATA_FIN_Act"/>
      <sheetName val="DATA_OPS_Act"/>
      <sheetName val="DATA_FIN_FCT"/>
      <sheetName val="DATA_OPS_Fct"/>
      <sheetName val="DATA_FIN_3YR"/>
      <sheetName val="DATA_OPS_3YR"/>
      <sheetName val="DATA_FIN_B18"/>
      <sheetName val="Grp Comments"/>
      <sheetName val="DATA_OPS_B18"/>
      <sheetName val="DATA_FIN_FCT_Q2"/>
      <sheetName val="Devt Targ"/>
      <sheetName val="DATA Cap Commit"/>
      <sheetName val="PC"/>
      <sheetName val="DashBoard"/>
      <sheetName val="Inputs and out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D3" t="str">
            <v>3QFY17</v>
          </cell>
        </row>
        <row r="4">
          <cell r="D4" t="str">
            <v>4QFY16</v>
          </cell>
        </row>
      </sheetData>
      <sheetData sheetId="39"/>
      <sheetData sheetId="4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T&gt;&gt;&gt;&gt;"/>
      <sheetName val="&lt;Ops Fct Quarterly&gt;"/>
      <sheetName val="&lt;Ops Fct&gt;"/>
      <sheetName val="&lt;Devt&gt;"/>
      <sheetName val="DATA_FIN_B18"/>
      <sheetName val="DATA_OPS_B18"/>
      <sheetName val="Sheet23"/>
      <sheetName val="Sheet22"/>
      <sheetName val="Sheet21"/>
      <sheetName val="&lt;FIN QoQ&gt;"/>
      <sheetName val="&lt;FIN QoQ B18&gt;"/>
      <sheetName val="&lt;FIN&gt;"/>
      <sheetName val="&lt;Ops&gt;"/>
      <sheetName val="&lt;R&amp;O&gt;"/>
      <sheetName val="Newly Added&gt;&gt;&gt;&gt;"/>
      <sheetName val="Instructions (new)"/>
      <sheetName val="Control Panel"/>
      <sheetName val="Period"/>
      <sheetName val="&lt;FIN&gt; vs Prior Fct (no need )"/>
      <sheetName val="&lt;Fund&gt;"/>
      <sheetName val="&lt;Fund Fees&gt; 2504"/>
      <sheetName val="&lt;Fund Fees&gt; B18"/>
      <sheetName val="&lt;Fund Fees&gt; 1QFct"/>
      <sheetName val="&lt;Fund&gt; YTD workings"/>
      <sheetName val="DATA_OPS_Act"/>
      <sheetName val="DATA_OPS_Fct"/>
      <sheetName val="&lt;Devt&gt; YTD workings"/>
      <sheetName val="&lt;Devt YTD&gt; (old)"/>
      <sheetName val="&lt;FIN YTD&gt;"/>
      <sheetName val="&lt;FIN YTD&gt; workings"/>
      <sheetName val="&lt;FIN KPI&gt;"/>
      <sheetName val="&lt;FIN KPI&gt; ROE workings"/>
      <sheetName val="Datasheets&gt;&gt;&gt;"/>
      <sheetName val="DATA_OPS_1QFct"/>
      <sheetName val="DATA_FIN_1QFct"/>
      <sheetName val="ORD"/>
      <sheetName val="Instructions"/>
      <sheetName val="Definitions"/>
      <sheetName val="Grp Comments"/>
      <sheetName val="&lt;Act&gt;"/>
      <sheetName val="&lt;FIN YTD&gt; Backup"/>
      <sheetName val="JPY"/>
      <sheetName val="Devt Targ"/>
      <sheetName val="Data&gt;&gt;"/>
      <sheetName val="Detailed&gt;"/>
      <sheetName val="Japan PL Prior"/>
      <sheetName val="Japan PL"/>
      <sheetName val="DATA_FIN_Act"/>
      <sheetName val="DATA_FIN_FCT"/>
      <sheetName val="Japan PL FY18"/>
      <sheetName val="Japan PL (2)"/>
      <sheetName val="JPN Seg&gt;"/>
      <sheetName val="USD FY17 Prior Fct vs Current"/>
      <sheetName val="FMV&gt;"/>
      <sheetName val="For CFO Summary net of tax "/>
      <sheetName val="BS&gt;"/>
      <sheetName val="Japan Seg"/>
      <sheetName val="Stab mar&gt;"/>
      <sheetName val="TOTAL"/>
      <sheetName val="4QFY17"/>
      <sheetName val="1QFY18"/>
      <sheetName val="2QFY18"/>
      <sheetName val="3QFY18"/>
      <sheetName val="4QFY18"/>
      <sheetName val="Pro rata&gt;"/>
      <sheetName val="Pro rata IS"/>
      <sheetName val="AUM&gt;"/>
      <sheetName val="Fund AUM"/>
      <sheetName val="VC&gt;"/>
      <sheetName val="Fund Fees"/>
      <sheetName val="FEES"/>
      <sheetName val="SA&gt;"/>
      <sheetName val="Data Sheet"/>
      <sheetName val="Money"/>
      <sheetName val="cover"/>
      <sheetName val="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5">
          <cell r="V5" t="str">
            <v>Q1FY16</v>
          </cell>
        </row>
        <row r="6">
          <cell r="V6" t="str">
            <v>Q2FY16</v>
          </cell>
        </row>
        <row r="7">
          <cell r="V7" t="str">
            <v>Q3FY16</v>
          </cell>
        </row>
        <row r="8">
          <cell r="V8" t="str">
            <v>Q4FY16</v>
          </cell>
        </row>
        <row r="9">
          <cell r="V9" t="str">
            <v>Q1FY17</v>
          </cell>
        </row>
        <row r="10">
          <cell r="V10" t="str">
            <v>Q2FY17</v>
          </cell>
        </row>
        <row r="11">
          <cell r="V11" t="str">
            <v>Q3FY17</v>
          </cell>
        </row>
        <row r="12">
          <cell r="V12" t="str">
            <v>Q4FY17</v>
          </cell>
        </row>
        <row r="13">
          <cell r="V13" t="str">
            <v>Q1FY18</v>
          </cell>
        </row>
        <row r="14">
          <cell r="V14" t="str">
            <v>Q2FY18</v>
          </cell>
        </row>
        <row r="15">
          <cell r="V15" t="str">
            <v>Q3FY18</v>
          </cell>
        </row>
        <row r="16">
          <cell r="V16" t="str">
            <v>Q4FY18</v>
          </cell>
        </row>
        <row r="17">
          <cell r="V17" t="str">
            <v>Q1FY19</v>
          </cell>
        </row>
        <row r="18">
          <cell r="V18" t="str">
            <v>Q2FY19</v>
          </cell>
        </row>
        <row r="19">
          <cell r="V19" t="str">
            <v>Q3FY19</v>
          </cell>
        </row>
        <row r="20">
          <cell r="V20" t="str">
            <v>Q4FY19</v>
          </cell>
        </row>
        <row r="21">
          <cell r="V21" t="str">
            <v>Q1FY20</v>
          </cell>
        </row>
        <row r="22">
          <cell r="V22" t="str">
            <v>Q2FY20</v>
          </cell>
        </row>
        <row r="23">
          <cell r="V23" t="str">
            <v>Q3FY20</v>
          </cell>
        </row>
        <row r="24">
          <cell r="V24" t="str">
            <v>Q4FY20</v>
          </cell>
        </row>
        <row r="25">
          <cell r="V25" t="str">
            <v>Q1FY21</v>
          </cell>
        </row>
        <row r="26">
          <cell r="V26" t="str">
            <v>Q2FY21</v>
          </cell>
        </row>
        <row r="27">
          <cell r="V27" t="str">
            <v>Q3FY21</v>
          </cell>
        </row>
        <row r="28">
          <cell r="V28" t="str">
            <v>Q4FY21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turn"/>
      <sheetName val="List_Of_CoBuAcc"/>
      <sheetName val="411110"/>
      <sheetName val="411120"/>
      <sheetName val="412110"/>
      <sheetName val="413110"/>
      <sheetName val="414110"/>
      <sheetName val="415410"/>
      <sheetName val="511110"/>
      <sheetName val="512110"/>
      <sheetName val="513120"/>
      <sheetName val="514110"/>
      <sheetName val="515110"/>
      <sheetName val="516110"/>
      <sheetName val="517110"/>
      <sheetName val="431110"/>
      <sheetName val="433110"/>
      <sheetName val="711110"/>
      <sheetName val="713110"/>
      <sheetName val="713119"/>
      <sheetName val="715110"/>
      <sheetName val="715119"/>
      <sheetName val="714110"/>
      <sheetName val="716110"/>
      <sheetName val="716120"/>
      <sheetName val="716130"/>
      <sheetName val="716140"/>
      <sheetName val="716180"/>
      <sheetName val="731110"/>
      <sheetName val="731119"/>
      <sheetName val="751140"/>
      <sheetName val="751160"/>
      <sheetName val="751200"/>
      <sheetName val="752130"/>
      <sheetName val="781110"/>
      <sheetName val="851120"/>
      <sheetName val="143210"/>
      <sheetName val="143220"/>
      <sheetName val="161110"/>
      <sheetName val="Breakdown"/>
      <sheetName val="Cosmos Total"/>
      <sheetName val="Azalea Total"/>
      <sheetName val="Japan Total"/>
      <sheetName val="3110100"/>
      <sheetName val="3110200"/>
      <sheetName val="3110300"/>
      <sheetName val="3110400"/>
      <sheetName val="3110500"/>
      <sheetName val="3110600"/>
      <sheetName val="3110700"/>
      <sheetName val="3110800"/>
      <sheetName val="3110900"/>
      <sheetName val="3111200"/>
      <sheetName val="3111300"/>
      <sheetName val="3111400"/>
      <sheetName val="3111500"/>
      <sheetName val="3111600"/>
      <sheetName val="3111700"/>
      <sheetName val="3111800"/>
      <sheetName val="3210100"/>
      <sheetName val="3210200"/>
      <sheetName val="3210300"/>
      <sheetName val="3210400"/>
      <sheetName val="3210500"/>
      <sheetName val="3210600"/>
      <sheetName val="3210700"/>
      <sheetName val="3210800"/>
      <sheetName val="3210901"/>
      <sheetName val="3210902"/>
      <sheetName val="3210903"/>
      <sheetName val="3210905"/>
      <sheetName val="3210906"/>
      <sheetName val="3210908"/>
      <sheetName val="3211200"/>
      <sheetName val="3211300"/>
      <sheetName val="3211400"/>
      <sheetName val="3211500"/>
      <sheetName val="3211600"/>
      <sheetName val="3211700"/>
      <sheetName val="3211800"/>
      <sheetName val="3211900"/>
      <sheetName val="3212000"/>
      <sheetName val="3212100"/>
      <sheetName val="3212200"/>
      <sheetName val="3212300"/>
      <sheetName val="3212400"/>
      <sheetName val="3212500"/>
      <sheetName val="3212600"/>
      <sheetName val="3212700"/>
      <sheetName val="3212800"/>
      <sheetName val="3212900"/>
      <sheetName val="3213000"/>
      <sheetName val="3213100"/>
      <sheetName val="3213200"/>
      <sheetName val="3213300"/>
      <sheetName val="3213400"/>
      <sheetName val="3213500"/>
      <sheetName val="3213600"/>
      <sheetName val="3213700"/>
      <sheetName val="3213800"/>
      <sheetName val="3213900"/>
      <sheetName val="3214000"/>
      <sheetName val="3310101"/>
      <sheetName val="3310102"/>
      <sheetName val="3310103"/>
      <sheetName val="3310104"/>
      <sheetName val="3310105"/>
      <sheetName val="3310106"/>
      <sheetName val="3310107"/>
      <sheetName val="3310108"/>
      <sheetName val="3310109"/>
      <sheetName val="3310110"/>
      <sheetName val="3310111"/>
      <sheetName val="3310112"/>
      <sheetName val="3310113"/>
      <sheetName val="3310114"/>
      <sheetName val="3310115"/>
      <sheetName val="3170400"/>
      <sheetName val="KingsPark"/>
      <sheetName val="PC"/>
      <sheetName val="Inputs and outputs"/>
      <sheetName val="Period"/>
      <sheetName val="F"/>
      <sheetName val="cover"/>
    </sheetNames>
    <sheetDataSet>
      <sheetData sheetId="0" refreshError="1"/>
      <sheetData sheetId="1">
        <row r="3">
          <cell r="I3">
            <v>411110</v>
          </cell>
          <cell r="J3" t="str">
            <v>Real Estate Income</v>
          </cell>
        </row>
        <row r="4">
          <cell r="I4">
            <v>412110</v>
          </cell>
          <cell r="J4" t="str">
            <v>C.A.M. Recoveries</v>
          </cell>
        </row>
        <row r="5">
          <cell r="I5">
            <v>413110</v>
          </cell>
          <cell r="J5" t="str">
            <v>Tenant Utility Recoveries</v>
          </cell>
        </row>
        <row r="6">
          <cell r="I6">
            <v>414110</v>
          </cell>
          <cell r="J6" t="str">
            <v>Parking &amp; Miscellaneous Income</v>
          </cell>
        </row>
        <row r="7">
          <cell r="I7">
            <v>415410</v>
          </cell>
          <cell r="J7" t="str">
            <v>Other Operating Income</v>
          </cell>
        </row>
        <row r="8">
          <cell r="I8">
            <v>511110</v>
          </cell>
          <cell r="J8" t="str">
            <v>Real Estate Taxes</v>
          </cell>
        </row>
        <row r="9">
          <cell r="I9">
            <v>512110</v>
          </cell>
          <cell r="J9" t="str">
            <v>Insurance</v>
          </cell>
        </row>
        <row r="10">
          <cell r="I10">
            <v>513120</v>
          </cell>
          <cell r="J10" t="str">
            <v>C.A.M. Cost</v>
          </cell>
        </row>
        <row r="11">
          <cell r="I11">
            <v>514110</v>
          </cell>
          <cell r="J11" t="str">
            <v>Tenant Utility Expenses</v>
          </cell>
        </row>
        <row r="12">
          <cell r="I12">
            <v>515110</v>
          </cell>
          <cell r="J12" t="str">
            <v>Trust fee</v>
          </cell>
        </row>
        <row r="13">
          <cell r="I13">
            <v>516110</v>
          </cell>
          <cell r="J13" t="str">
            <v>Repairs and Maintenance</v>
          </cell>
        </row>
        <row r="14">
          <cell r="I14">
            <v>517110</v>
          </cell>
          <cell r="J14" t="str">
            <v>Other Operating Expenses</v>
          </cell>
        </row>
        <row r="15">
          <cell r="I15">
            <v>431110</v>
          </cell>
          <cell r="J15" t="str">
            <v>Interest Income</v>
          </cell>
        </row>
        <row r="16">
          <cell r="I16">
            <v>711110</v>
          </cell>
          <cell r="J16" t="str">
            <v xml:space="preserve">Asset Management Fee </v>
          </cell>
        </row>
        <row r="17">
          <cell r="I17">
            <v>713110</v>
          </cell>
          <cell r="J17" t="str">
            <v>Audit Fee</v>
          </cell>
        </row>
        <row r="18">
          <cell r="I18">
            <v>715110</v>
          </cell>
          <cell r="J18" t="str">
            <v>Tax Fee</v>
          </cell>
        </row>
        <row r="19">
          <cell r="I19">
            <v>714110</v>
          </cell>
          <cell r="J19" t="str">
            <v>Legal Fee</v>
          </cell>
        </row>
        <row r="20">
          <cell r="I20">
            <v>716180</v>
          </cell>
          <cell r="J20" t="str">
            <v>Bank Charge and Others</v>
          </cell>
        </row>
        <row r="21">
          <cell r="I21">
            <v>751140</v>
          </cell>
          <cell r="J21" t="str">
            <v>Interest Expense - BOND</v>
          </cell>
        </row>
        <row r="22">
          <cell r="I22">
            <v>752130</v>
          </cell>
          <cell r="J22" t="str">
            <v>Amortization of Finance Cost</v>
          </cell>
        </row>
        <row r="23">
          <cell r="I23">
            <v>781110</v>
          </cell>
          <cell r="J23" t="str">
            <v>Depreciation</v>
          </cell>
        </row>
        <row r="24">
          <cell r="I24">
            <v>851120</v>
          </cell>
          <cell r="J24" t="str">
            <v>Tax</v>
          </cell>
        </row>
        <row r="25">
          <cell r="I25">
            <v>143210</v>
          </cell>
          <cell r="J25" t="str">
            <v>Capital Expenditures (Ordinary)</v>
          </cell>
        </row>
        <row r="26">
          <cell r="I26">
            <v>143220</v>
          </cell>
          <cell r="J26" t="str">
            <v>Capital Expenditures (TI)</v>
          </cell>
        </row>
        <row r="27">
          <cell r="I27">
            <v>716120</v>
          </cell>
          <cell r="J27" t="str">
            <v>Consulting Fees</v>
          </cell>
        </row>
        <row r="28">
          <cell r="I28">
            <v>751160</v>
          </cell>
          <cell r="J28" t="str">
            <v>Interest Expense - LOAN</v>
          </cell>
        </row>
        <row r="29">
          <cell r="I29">
            <v>161110</v>
          </cell>
          <cell r="J29" t="str">
            <v>Deferred Finance Costs</v>
          </cell>
        </row>
        <row r="30">
          <cell r="I30">
            <v>751200</v>
          </cell>
          <cell r="J30" t="str">
            <v>Interest Expense - SWAP</v>
          </cell>
        </row>
        <row r="31">
          <cell r="I31">
            <v>716110</v>
          </cell>
          <cell r="J31" t="str">
            <v>Valuation Fees</v>
          </cell>
        </row>
        <row r="32">
          <cell r="I32">
            <v>716130</v>
          </cell>
          <cell r="J32" t="str">
            <v>Administrative Service Fees</v>
          </cell>
        </row>
        <row r="33">
          <cell r="I33">
            <v>731110</v>
          </cell>
          <cell r="J33" t="str">
            <v>Amortization of Leasing Commissions</v>
          </cell>
        </row>
        <row r="34">
          <cell r="I34">
            <v>716140</v>
          </cell>
          <cell r="J34" t="str">
            <v>Marketing Expenses</v>
          </cell>
        </row>
        <row r="35">
          <cell r="I35">
            <v>433110</v>
          </cell>
          <cell r="J35" t="str">
            <v>Other Non Operating Income</v>
          </cell>
        </row>
        <row r="36">
          <cell r="I36">
            <v>731119</v>
          </cell>
          <cell r="J36" t="str">
            <v>Accumulated Amortization Leasing Commissions</v>
          </cell>
        </row>
        <row r="37">
          <cell r="I37">
            <v>713119</v>
          </cell>
          <cell r="J37" t="str">
            <v>Audit Fees</v>
          </cell>
        </row>
        <row r="38">
          <cell r="I38">
            <v>715119</v>
          </cell>
          <cell r="J38" t="str">
            <v>Tax Fees</v>
          </cell>
        </row>
        <row r="39">
          <cell r="I39">
            <v>731119</v>
          </cell>
          <cell r="J39" t="str">
            <v>Leasing Commissions</v>
          </cell>
        </row>
        <row r="40">
          <cell r="I40">
            <v>781119</v>
          </cell>
          <cell r="J40" t="str">
            <v>Depreciation</v>
          </cell>
        </row>
        <row r="41">
          <cell r="I41">
            <v>411120</v>
          </cell>
          <cell r="J41" t="str">
            <v>Rent Leveling Adjustment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turn"/>
      <sheetName val="List_Of_CoBuAcc"/>
      <sheetName val="411110"/>
      <sheetName val="411120"/>
      <sheetName val="412110"/>
      <sheetName val="413110"/>
      <sheetName val="414110"/>
      <sheetName val="415410"/>
      <sheetName val="511110"/>
      <sheetName val="512110"/>
      <sheetName val="513120"/>
      <sheetName val="514110"/>
      <sheetName val="515110"/>
      <sheetName val="516110"/>
      <sheetName val="517110"/>
      <sheetName val="431110"/>
      <sheetName val="433110"/>
      <sheetName val="711110"/>
      <sheetName val="713110"/>
      <sheetName val="713119"/>
      <sheetName val="715110"/>
      <sheetName val="715119"/>
      <sheetName val="714110"/>
      <sheetName val="716110"/>
      <sheetName val="716120"/>
      <sheetName val="716130"/>
      <sheetName val="716140"/>
      <sheetName val="716180"/>
      <sheetName val="731110"/>
      <sheetName val="731119"/>
      <sheetName val="751140"/>
      <sheetName val="751160"/>
      <sheetName val="751200"/>
      <sheetName val="752130"/>
      <sheetName val="781110"/>
      <sheetName val="851120"/>
      <sheetName val="143210"/>
      <sheetName val="143220"/>
      <sheetName val="161110"/>
      <sheetName val="Breakdown"/>
      <sheetName val="Cosmos Total"/>
      <sheetName val="Azalea Total"/>
      <sheetName val="Japan Total"/>
      <sheetName val="3110100"/>
      <sheetName val="3110200"/>
      <sheetName val="3110300"/>
      <sheetName val="3110400"/>
      <sheetName val="3110500"/>
      <sheetName val="3110600"/>
      <sheetName val="3110700"/>
      <sheetName val="3110800"/>
      <sheetName val="3110900"/>
      <sheetName val="3111200"/>
      <sheetName val="3111300"/>
      <sheetName val="3111400"/>
      <sheetName val="3111500"/>
      <sheetName val="3111600"/>
      <sheetName val="3111700"/>
      <sheetName val="3111800"/>
      <sheetName val="3210100"/>
      <sheetName val="3210200"/>
      <sheetName val="3210300"/>
      <sheetName val="3210400"/>
      <sheetName val="3210500"/>
      <sheetName val="3210600"/>
      <sheetName val="3210700"/>
      <sheetName val="3210800"/>
      <sheetName val="3210901"/>
      <sheetName val="3210902"/>
      <sheetName val="3210903"/>
      <sheetName val="3210905"/>
      <sheetName val="3210906"/>
      <sheetName val="3210908"/>
      <sheetName val="3211200"/>
      <sheetName val="3211300"/>
      <sheetName val="3211400"/>
      <sheetName val="3211500"/>
      <sheetName val="3211600"/>
      <sheetName val="3211700"/>
      <sheetName val="3211800"/>
      <sheetName val="3211900"/>
      <sheetName val="3212000"/>
      <sheetName val="3212100"/>
      <sheetName val="3212200"/>
      <sheetName val="3212300"/>
      <sheetName val="3212400"/>
      <sheetName val="3212500"/>
      <sheetName val="3212600"/>
      <sheetName val="3212700"/>
      <sheetName val="3212800"/>
      <sheetName val="3212900"/>
      <sheetName val="3213000"/>
      <sheetName val="3213100"/>
      <sheetName val="3213200"/>
      <sheetName val="3213300"/>
      <sheetName val="3213400"/>
      <sheetName val="3213500"/>
      <sheetName val="3213600"/>
      <sheetName val="3213700"/>
      <sheetName val="3213800"/>
      <sheetName val="3213900"/>
      <sheetName val="3214000"/>
      <sheetName val="3310101"/>
      <sheetName val="3310102"/>
      <sheetName val="3310103"/>
      <sheetName val="3310104"/>
      <sheetName val="3310105"/>
      <sheetName val="3310106"/>
      <sheetName val="3310107"/>
      <sheetName val="3310108"/>
      <sheetName val="3310109"/>
      <sheetName val="3310110"/>
      <sheetName val="3310111"/>
      <sheetName val="3310112"/>
      <sheetName val="3310113"/>
      <sheetName val="3310114"/>
      <sheetName val="3310115"/>
      <sheetName val="3170400"/>
      <sheetName val="IFCW010I・020I(ポイントーク)"/>
      <sheetName val="PC"/>
      <sheetName val="Debt Summary  11"/>
    </sheetNames>
    <sheetDataSet>
      <sheetData sheetId="0"/>
      <sheetData sheetId="1" refreshError="1">
        <row r="2">
          <cell r="A2">
            <v>31101</v>
          </cell>
          <cell r="B2" t="str">
            <v>Shinkiba Logistic TMK</v>
          </cell>
          <cell r="C2">
            <v>3110100</v>
          </cell>
          <cell r="D2" t="str">
            <v>GLP Shinkiba</v>
          </cell>
          <cell r="E2" t="str">
            <v>GLP新木場</v>
          </cell>
          <cell r="F2" t="str">
            <v>5</v>
          </cell>
        </row>
        <row r="3">
          <cell r="A3">
            <v>31102</v>
          </cell>
          <cell r="B3" t="str">
            <v>Urayasu Logistic TMK</v>
          </cell>
          <cell r="C3">
            <v>3110200</v>
          </cell>
          <cell r="D3" t="str">
            <v>GLP Urayasu</v>
          </cell>
          <cell r="E3" t="str">
            <v>GLP浦安</v>
          </cell>
          <cell r="F3" t="str">
            <v>6</v>
          </cell>
        </row>
        <row r="4">
          <cell r="A4">
            <v>31103</v>
          </cell>
          <cell r="B4" t="str">
            <v>Shinsuna Logistic TMK</v>
          </cell>
          <cell r="C4">
            <v>3110300</v>
          </cell>
          <cell r="D4" t="str">
            <v>GLP Shinsuna</v>
          </cell>
          <cell r="E4" t="str">
            <v>GLP新砂</v>
          </cell>
          <cell r="F4" t="str">
            <v>7</v>
          </cell>
        </row>
        <row r="5">
          <cell r="A5">
            <v>31104</v>
          </cell>
          <cell r="B5" t="str">
            <v>Tatsumi Logistic TMK</v>
          </cell>
          <cell r="C5">
            <v>3110400</v>
          </cell>
          <cell r="D5" t="str">
            <v>GLP Tatsumi</v>
          </cell>
          <cell r="E5" t="str">
            <v>GLP辰巳</v>
          </cell>
          <cell r="F5" t="str">
            <v>8</v>
          </cell>
        </row>
        <row r="6">
          <cell r="A6">
            <v>31105</v>
          </cell>
          <cell r="B6" t="str">
            <v>Narita Logistic TMK</v>
          </cell>
          <cell r="C6">
            <v>3110500</v>
          </cell>
          <cell r="D6" t="str">
            <v>GLP Narita</v>
          </cell>
          <cell r="E6" t="str">
            <v>GLP成田</v>
          </cell>
          <cell r="F6" t="str">
            <v>9</v>
          </cell>
        </row>
        <row r="7">
          <cell r="A7">
            <v>31106</v>
          </cell>
          <cell r="B7" t="str">
            <v>Tokyo Logistic TMK</v>
          </cell>
          <cell r="C7">
            <v>3110600</v>
          </cell>
          <cell r="D7" t="str">
            <v>GLP Tokyo</v>
          </cell>
          <cell r="E7" t="str">
            <v>GLP東京</v>
          </cell>
          <cell r="F7" t="str">
            <v>10</v>
          </cell>
        </row>
        <row r="8">
          <cell r="A8">
            <v>31107</v>
          </cell>
          <cell r="B8" t="str">
            <v>Urayasu Two Logistic TMK</v>
          </cell>
          <cell r="C8">
            <v>3110700</v>
          </cell>
          <cell r="D8" t="str">
            <v>GLP Urayasu II</v>
          </cell>
          <cell r="E8" t="str">
            <v>GLP浦安Ⅱ</v>
          </cell>
          <cell r="F8" t="str">
            <v>11</v>
          </cell>
        </row>
        <row r="9">
          <cell r="A9">
            <v>31108</v>
          </cell>
          <cell r="B9" t="str">
            <v>Tokai Logistic TMK</v>
          </cell>
          <cell r="C9">
            <v>3110800</v>
          </cell>
          <cell r="D9" t="str">
            <v>GLP Tokai</v>
          </cell>
          <cell r="E9" t="str">
            <v>GLP東海</v>
          </cell>
          <cell r="F9" t="str">
            <v>12</v>
          </cell>
        </row>
        <row r="10">
          <cell r="A10">
            <v>31109</v>
          </cell>
          <cell r="B10" t="str">
            <v>Fukusaki Logistic TMK</v>
          </cell>
          <cell r="C10">
            <v>3110900</v>
          </cell>
          <cell r="D10" t="str">
            <v>GLP Fukusaki</v>
          </cell>
          <cell r="E10" t="str">
            <v>GLP福崎</v>
          </cell>
          <cell r="F10" t="str">
            <v>13</v>
          </cell>
        </row>
        <row r="11">
          <cell r="A11">
            <v>31112</v>
          </cell>
          <cell r="B11" t="str">
            <v>Narashino Logistic TMK</v>
          </cell>
          <cell r="C11">
            <v>3111200</v>
          </cell>
          <cell r="D11" t="str">
            <v>GLP Narashino</v>
          </cell>
          <cell r="E11" t="str">
            <v>GLP習志野</v>
          </cell>
          <cell r="F11" t="str">
            <v>14</v>
          </cell>
        </row>
        <row r="12">
          <cell r="A12">
            <v>31113</v>
          </cell>
          <cell r="B12" t="str">
            <v>Hachioji Logistic TMK</v>
          </cell>
          <cell r="C12">
            <v>3111300</v>
          </cell>
          <cell r="D12" t="str">
            <v>GLP Hachioji</v>
          </cell>
          <cell r="E12" t="str">
            <v>GLP八王子</v>
          </cell>
          <cell r="F12" t="str">
            <v>15</v>
          </cell>
        </row>
        <row r="13">
          <cell r="A13">
            <v>31114</v>
          </cell>
          <cell r="B13" t="str">
            <v>Kazo Logistic TMK</v>
          </cell>
          <cell r="C13">
            <v>3111400</v>
          </cell>
          <cell r="D13" t="str">
            <v>GLP Kazo</v>
          </cell>
          <cell r="E13" t="str">
            <v>GLP加須</v>
          </cell>
          <cell r="F13" t="str">
            <v>16</v>
          </cell>
        </row>
        <row r="14">
          <cell r="A14">
            <v>31115</v>
          </cell>
          <cell r="B14" t="str">
            <v>Funabashi Logistic TMK</v>
          </cell>
          <cell r="C14">
            <v>3111500</v>
          </cell>
          <cell r="D14" t="str">
            <v>GLP Funabashi</v>
          </cell>
          <cell r="E14" t="str">
            <v>GLP船橋</v>
          </cell>
          <cell r="F14" t="str">
            <v>17</v>
          </cell>
        </row>
        <row r="15">
          <cell r="A15">
            <v>31116</v>
          </cell>
          <cell r="B15" t="str">
            <v>Osaka Logistic TMK</v>
          </cell>
          <cell r="C15">
            <v>3111600</v>
          </cell>
          <cell r="D15" t="str">
            <v>GLP Osaka</v>
          </cell>
          <cell r="E15" t="str">
            <v>GLP大阪</v>
          </cell>
          <cell r="F15" t="str">
            <v>18</v>
          </cell>
        </row>
        <row r="16">
          <cell r="A16">
            <v>31117</v>
          </cell>
          <cell r="B16" t="str">
            <v>Yokohama Logistic TMK</v>
          </cell>
          <cell r="C16">
            <v>3111700</v>
          </cell>
          <cell r="D16" t="str">
            <v>GLP Yokohama</v>
          </cell>
          <cell r="E16" t="str">
            <v>GLP横浜</v>
          </cell>
          <cell r="F16" t="str">
            <v>19</v>
          </cell>
        </row>
        <row r="17">
          <cell r="A17">
            <v>31118</v>
          </cell>
          <cell r="B17" t="str">
            <v>Kasukabe Logistic TMK</v>
          </cell>
          <cell r="C17">
            <v>3111800</v>
          </cell>
          <cell r="D17" t="str">
            <v>GLP Kasukabe</v>
          </cell>
          <cell r="E17" t="str">
            <v>GLP春日部</v>
          </cell>
          <cell r="F17" t="str">
            <v>20</v>
          </cell>
        </row>
        <row r="18">
          <cell r="A18">
            <v>32101</v>
          </cell>
          <cell r="B18" t="str">
            <v>Narashino Two Logistic TMK</v>
          </cell>
          <cell r="C18">
            <v>3210100</v>
          </cell>
          <cell r="D18" t="str">
            <v>GLP Narashino II</v>
          </cell>
          <cell r="E18" t="str">
            <v>GLP習志野Ⅱ</v>
          </cell>
          <cell r="F18" t="str">
            <v>21</v>
          </cell>
        </row>
        <row r="19">
          <cell r="A19">
            <v>32102</v>
          </cell>
          <cell r="B19" t="str">
            <v>Sugito Logistic TMK</v>
          </cell>
          <cell r="C19">
            <v>3210200</v>
          </cell>
          <cell r="D19" t="str">
            <v>GLP Sugito</v>
          </cell>
          <cell r="E19" t="str">
            <v>GLP杉戸</v>
          </cell>
          <cell r="F19" t="str">
            <v>22</v>
          </cell>
        </row>
        <row r="20">
          <cell r="A20">
            <v>32103</v>
          </cell>
          <cell r="B20" t="str">
            <v>Hirakata Logistic TMK</v>
          </cell>
          <cell r="C20">
            <v>3210300</v>
          </cell>
          <cell r="D20" t="str">
            <v>GLP Hirakata</v>
          </cell>
          <cell r="E20" t="str">
            <v>GLP枚方</v>
          </cell>
          <cell r="F20" t="str">
            <v>23</v>
          </cell>
        </row>
        <row r="21">
          <cell r="A21">
            <v>32104</v>
          </cell>
          <cell r="B21" t="str">
            <v>Hirakata Two Logistic TMK</v>
          </cell>
          <cell r="C21">
            <v>3210400</v>
          </cell>
          <cell r="D21" t="str">
            <v>GLP Hirakata II</v>
          </cell>
          <cell r="E21" t="str">
            <v>GLP枚方Ⅱ</v>
          </cell>
          <cell r="F21" t="str">
            <v>24</v>
          </cell>
        </row>
        <row r="22">
          <cell r="A22">
            <v>32105</v>
          </cell>
          <cell r="B22" t="str">
            <v>Seishin Logistic TMK</v>
          </cell>
          <cell r="C22">
            <v>3210500</v>
          </cell>
          <cell r="D22" t="str">
            <v>GLP Seishin</v>
          </cell>
          <cell r="E22" t="str">
            <v>GLP西神</v>
          </cell>
          <cell r="F22" t="str">
            <v>25</v>
          </cell>
        </row>
        <row r="23">
          <cell r="A23">
            <v>32106</v>
          </cell>
          <cell r="B23" t="str">
            <v>Okegawa Logistic TMK</v>
          </cell>
          <cell r="C23">
            <v>3210600</v>
          </cell>
          <cell r="D23" t="str">
            <v>GLP Okegawa</v>
          </cell>
          <cell r="E23" t="str">
            <v>GLP桶川</v>
          </cell>
          <cell r="F23" t="str">
            <v>26</v>
          </cell>
        </row>
        <row r="24">
          <cell r="A24">
            <v>32107</v>
          </cell>
          <cell r="B24" t="str">
            <v>Amagasaki Two  Logistic TMK</v>
          </cell>
          <cell r="C24">
            <v>3210700</v>
          </cell>
          <cell r="D24" t="str">
            <v>GLP Amagasaki II</v>
          </cell>
          <cell r="E24" t="str">
            <v>GLP尼崎Ⅱ</v>
          </cell>
          <cell r="F24" t="str">
            <v>27</v>
          </cell>
        </row>
        <row r="25">
          <cell r="A25">
            <v>32108</v>
          </cell>
          <cell r="B25" t="str">
            <v>Fukaehama Logistic TMK</v>
          </cell>
          <cell r="C25">
            <v>3210800</v>
          </cell>
          <cell r="D25" t="str">
            <v>GLP Fukaehama</v>
          </cell>
          <cell r="E25" t="str">
            <v>GLP深江浜</v>
          </cell>
          <cell r="F25" t="str">
            <v>28</v>
          </cell>
        </row>
        <row r="26">
          <cell r="A26">
            <v>32109</v>
          </cell>
          <cell r="B26" t="str">
            <v>Cosmos TMK</v>
          </cell>
          <cell r="C26">
            <v>3210901</v>
          </cell>
          <cell r="D26" t="str">
            <v>GLP Higashi Ogishima</v>
          </cell>
          <cell r="E26" t="str">
            <v>GLP東扇島</v>
          </cell>
          <cell r="F26" t="str">
            <v>29</v>
          </cell>
        </row>
        <row r="27">
          <cell r="A27">
            <v>32109</v>
          </cell>
          <cell r="B27" t="str">
            <v>Cosmos TMK</v>
          </cell>
          <cell r="C27">
            <v>3210902</v>
          </cell>
          <cell r="D27" t="str">
            <v>GLP Fukaya</v>
          </cell>
          <cell r="E27" t="str">
            <v>GLP深谷</v>
          </cell>
          <cell r="F27" t="str">
            <v>30</v>
          </cell>
        </row>
        <row r="28">
          <cell r="A28">
            <v>32109</v>
          </cell>
          <cell r="B28" t="str">
            <v>Cosmos TMK</v>
          </cell>
          <cell r="C28">
            <v>3210903</v>
          </cell>
          <cell r="D28" t="str">
            <v>GLP Fujimae</v>
          </cell>
          <cell r="E28" t="str">
            <v>GLP藤前</v>
          </cell>
          <cell r="F28" t="str">
            <v>31</v>
          </cell>
        </row>
        <row r="29">
          <cell r="A29">
            <v>32109</v>
          </cell>
          <cell r="B29" t="str">
            <v>Cosmos TMK</v>
          </cell>
          <cell r="C29">
            <v>3210905</v>
          </cell>
          <cell r="D29" t="str">
            <v>GLP Rokko</v>
          </cell>
          <cell r="E29" t="str">
            <v>GLP六甲</v>
          </cell>
          <cell r="F29" t="str">
            <v>32</v>
          </cell>
        </row>
        <row r="30">
          <cell r="A30">
            <v>32109</v>
          </cell>
          <cell r="B30" t="str">
            <v>Cosmos TMK</v>
          </cell>
          <cell r="C30">
            <v>3210906</v>
          </cell>
          <cell r="D30" t="str">
            <v>GLP Nishinomiya</v>
          </cell>
          <cell r="E30" t="str">
            <v>GLP西宮</v>
          </cell>
          <cell r="F30" t="str">
            <v>33</v>
          </cell>
        </row>
        <row r="31">
          <cell r="A31">
            <v>32109</v>
          </cell>
          <cell r="B31" t="str">
            <v>Cosmos TMK</v>
          </cell>
          <cell r="C31">
            <v>3210908</v>
          </cell>
          <cell r="D31" t="str">
            <v>GLP Tosu III</v>
          </cell>
          <cell r="E31" t="str">
            <v>GLP鳥栖Ⅲ</v>
          </cell>
          <cell r="F31" t="str">
            <v>34</v>
          </cell>
        </row>
        <row r="32">
          <cell r="A32">
            <v>32112</v>
          </cell>
          <cell r="B32" t="str">
            <v>Atsugi TMK</v>
          </cell>
          <cell r="C32">
            <v>3211200</v>
          </cell>
          <cell r="D32" t="str">
            <v>Dormant</v>
          </cell>
          <cell r="F32" t="str">
            <v>35</v>
          </cell>
        </row>
        <row r="33">
          <cell r="A33">
            <v>32113</v>
          </cell>
          <cell r="B33" t="str">
            <v>Funabashi Two Logistic TMK</v>
          </cell>
          <cell r="C33">
            <v>3211300</v>
          </cell>
          <cell r="D33" t="str">
            <v>GLP Funabashi II</v>
          </cell>
          <cell r="E33" t="str">
            <v>GLP船橋Ⅱ</v>
          </cell>
          <cell r="F33" t="str">
            <v>36</v>
          </cell>
        </row>
        <row r="34">
          <cell r="A34">
            <v>32114</v>
          </cell>
          <cell r="B34" t="str">
            <v>Sakai Logistic TMK</v>
          </cell>
          <cell r="C34">
            <v>3211400</v>
          </cell>
          <cell r="D34" t="str">
            <v>GLP Sakai</v>
          </cell>
          <cell r="E34" t="str">
            <v>GLP堺</v>
          </cell>
          <cell r="F34" t="str">
            <v>37</v>
          </cell>
        </row>
        <row r="35">
          <cell r="A35">
            <v>32115</v>
          </cell>
          <cell r="B35" t="str">
            <v>Urayasu Three Logistic TMK</v>
          </cell>
          <cell r="C35">
            <v>3211500</v>
          </cell>
          <cell r="D35" t="str">
            <v>GLP Urayasu III</v>
          </cell>
          <cell r="E35" t="str">
            <v>GLP浦安Ⅲ</v>
          </cell>
          <cell r="F35" t="str">
            <v>38</v>
          </cell>
        </row>
        <row r="36">
          <cell r="A36">
            <v>32116</v>
          </cell>
          <cell r="B36" t="str">
            <v>Misato Logistic TMK</v>
          </cell>
          <cell r="C36">
            <v>3211600</v>
          </cell>
          <cell r="D36" t="str">
            <v>GLP Misato</v>
          </cell>
          <cell r="E36" t="str">
            <v>GLP三郷</v>
          </cell>
          <cell r="F36" t="str">
            <v>39</v>
          </cell>
        </row>
        <row r="37">
          <cell r="A37">
            <v>32117</v>
          </cell>
          <cell r="B37" t="str">
            <v>Tomiya Logistic TMK</v>
          </cell>
          <cell r="C37">
            <v>3211700</v>
          </cell>
          <cell r="D37" t="str">
            <v>GLP Tomiya</v>
          </cell>
          <cell r="E37" t="str">
            <v>GLP富谷</v>
          </cell>
          <cell r="F37" t="str">
            <v>40</v>
          </cell>
        </row>
        <row r="38">
          <cell r="A38">
            <v>32118</v>
          </cell>
          <cell r="B38" t="str">
            <v>Hayashima Logistic TMK</v>
          </cell>
          <cell r="C38">
            <v>3211800</v>
          </cell>
          <cell r="D38" t="str">
            <v>GLP Hayashima</v>
          </cell>
          <cell r="E38" t="str">
            <v>GLP早島</v>
          </cell>
          <cell r="F38" t="str">
            <v>41</v>
          </cell>
        </row>
        <row r="39">
          <cell r="A39">
            <v>32119</v>
          </cell>
          <cell r="B39" t="str">
            <v>Narita Two Logistic TMK</v>
          </cell>
          <cell r="C39">
            <v>3211900</v>
          </cell>
          <cell r="D39" t="str">
            <v>GLP Narita II</v>
          </cell>
          <cell r="E39" t="str">
            <v>GLP成田Ⅱ</v>
          </cell>
          <cell r="F39" t="str">
            <v>42</v>
          </cell>
        </row>
        <row r="40">
          <cell r="A40">
            <v>32120</v>
          </cell>
          <cell r="B40" t="str">
            <v>Maishima One Logistic TMK</v>
          </cell>
          <cell r="C40">
            <v>3212000</v>
          </cell>
          <cell r="D40" t="str">
            <v>GLP Maishima I</v>
          </cell>
          <cell r="E40" t="str">
            <v>GLP舞洲Ⅰ</v>
          </cell>
          <cell r="F40" t="str">
            <v>43</v>
          </cell>
        </row>
        <row r="41">
          <cell r="A41">
            <v>32121</v>
          </cell>
          <cell r="B41" t="str">
            <v xml:space="preserve">Koshigaya Two Logistic TMK </v>
          </cell>
          <cell r="C41">
            <v>3212100</v>
          </cell>
          <cell r="D41" t="str">
            <v>GLP Koshigaya II</v>
          </cell>
          <cell r="E41" t="str">
            <v>GLP越谷Ⅱ</v>
          </cell>
          <cell r="F41" t="str">
            <v>44</v>
          </cell>
        </row>
        <row r="42">
          <cell r="A42">
            <v>32122</v>
          </cell>
          <cell r="B42" t="str">
            <v>Maishima Two Logistic TMK</v>
          </cell>
          <cell r="C42">
            <v>3212200</v>
          </cell>
          <cell r="D42" t="str">
            <v>GLP Maishima II</v>
          </cell>
          <cell r="E42" t="str">
            <v>GLP舞洲Ⅱ</v>
          </cell>
          <cell r="F42" t="str">
            <v>45</v>
          </cell>
        </row>
        <row r="43">
          <cell r="A43">
            <v>32123</v>
          </cell>
          <cell r="B43" t="str">
            <v>Tokyo Two Logistic TMK</v>
          </cell>
          <cell r="C43">
            <v>3212300</v>
          </cell>
          <cell r="D43" t="str">
            <v>GLP Tokyo II</v>
          </cell>
          <cell r="E43" t="str">
            <v>GLP東京Ⅱ</v>
          </cell>
          <cell r="F43" t="str">
            <v>46</v>
          </cell>
        </row>
        <row r="44">
          <cell r="A44">
            <v>32124</v>
          </cell>
          <cell r="B44" t="str">
            <v>Sendai Logistic TMK</v>
          </cell>
          <cell r="C44">
            <v>3212400</v>
          </cell>
          <cell r="D44" t="str">
            <v>GLP Sendai</v>
          </cell>
          <cell r="E44" t="str">
            <v>GLP仙台</v>
          </cell>
          <cell r="F44" t="str">
            <v>47</v>
          </cell>
        </row>
        <row r="45">
          <cell r="A45">
            <v>32125</v>
          </cell>
          <cell r="B45" t="str">
            <v>Hayashima Two Logistic TMK</v>
          </cell>
          <cell r="C45">
            <v>3212500</v>
          </cell>
          <cell r="D45" t="str">
            <v>GLP Hayashima II</v>
          </cell>
          <cell r="E45" t="str">
            <v>GLP早島Ⅱ</v>
          </cell>
          <cell r="F45" t="str">
            <v>48</v>
          </cell>
        </row>
        <row r="46">
          <cell r="A46">
            <v>32126</v>
          </cell>
          <cell r="B46" t="str">
            <v>Tomisato Logistic TMK</v>
          </cell>
          <cell r="C46">
            <v>3212600</v>
          </cell>
          <cell r="D46" t="str">
            <v>GLP Tomisato</v>
          </cell>
          <cell r="E46" t="str">
            <v>GLP富里</v>
          </cell>
          <cell r="F46" t="str">
            <v>49</v>
          </cell>
        </row>
        <row r="47">
          <cell r="A47">
            <v>32127</v>
          </cell>
          <cell r="B47" t="str">
            <v>Amagasaki Logistic TMK</v>
          </cell>
          <cell r="C47">
            <v>3212700</v>
          </cell>
          <cell r="D47" t="str">
            <v xml:space="preserve">GLP Amagasaki </v>
          </cell>
          <cell r="E47" t="str">
            <v>GLP尼崎</v>
          </cell>
          <cell r="F47" t="str">
            <v>50</v>
          </cell>
        </row>
        <row r="48">
          <cell r="A48">
            <v>32128</v>
          </cell>
          <cell r="B48" t="str">
            <v>Sugito Two Logistic TMK</v>
          </cell>
          <cell r="C48">
            <v>3212800</v>
          </cell>
          <cell r="D48" t="str">
            <v>GLP Sugito II</v>
          </cell>
          <cell r="E48" t="str">
            <v>GLP杉戸Ⅱ</v>
          </cell>
          <cell r="F48" t="str">
            <v>51</v>
          </cell>
        </row>
        <row r="49">
          <cell r="A49">
            <v>32129</v>
          </cell>
          <cell r="B49" t="str">
            <v>Tosu One Logistic TMK</v>
          </cell>
          <cell r="C49">
            <v>3212900</v>
          </cell>
          <cell r="D49" t="str">
            <v>GLP Tosu I</v>
          </cell>
          <cell r="E49" t="str">
            <v>GLP鳥栖Ⅰ</v>
          </cell>
          <cell r="F49" t="str">
            <v>52</v>
          </cell>
        </row>
        <row r="50">
          <cell r="A50">
            <v>32130</v>
          </cell>
          <cell r="B50" t="str">
            <v>Tsumori Logistic TMK</v>
          </cell>
          <cell r="C50">
            <v>3213000</v>
          </cell>
          <cell r="D50" t="str">
            <v>GLP Tsumori</v>
          </cell>
          <cell r="E50" t="str">
            <v>GLP津守</v>
          </cell>
          <cell r="F50" t="str">
            <v>53</v>
          </cell>
        </row>
        <row r="51">
          <cell r="A51">
            <v>32131</v>
          </cell>
          <cell r="B51" t="str">
            <v>Tosu Five TMK</v>
          </cell>
          <cell r="C51">
            <v>3213100</v>
          </cell>
          <cell r="D51" t="str">
            <v>Dormant</v>
          </cell>
          <cell r="F51" t="str">
            <v>54</v>
          </cell>
        </row>
        <row r="52">
          <cell r="A52">
            <v>32132</v>
          </cell>
          <cell r="B52" t="str">
            <v>Hakozaki TMK</v>
          </cell>
          <cell r="C52">
            <v>3213200</v>
          </cell>
          <cell r="D52" t="str">
            <v>Dormant</v>
          </cell>
          <cell r="F52" t="str">
            <v>55</v>
          </cell>
        </row>
        <row r="53">
          <cell r="A53">
            <v>32133</v>
          </cell>
          <cell r="B53" t="str">
            <v>Koshigaya Three TMK</v>
          </cell>
          <cell r="C53">
            <v>3213300</v>
          </cell>
          <cell r="D53" t="str">
            <v>Dormant</v>
          </cell>
          <cell r="F53" t="str">
            <v>56</v>
          </cell>
        </row>
        <row r="54">
          <cell r="A54">
            <v>32134</v>
          </cell>
          <cell r="B54" t="str">
            <v>Yachiyo TMK</v>
          </cell>
          <cell r="C54">
            <v>3213400</v>
          </cell>
          <cell r="D54" t="str">
            <v>Dormant</v>
          </cell>
          <cell r="F54" t="str">
            <v>57</v>
          </cell>
        </row>
        <row r="55">
          <cell r="A55">
            <v>32135</v>
          </cell>
          <cell r="B55" t="str">
            <v>Akishima Logistic TMK</v>
          </cell>
          <cell r="C55">
            <v>3213500</v>
          </cell>
          <cell r="D55" t="str">
            <v>GLP Akishima</v>
          </cell>
          <cell r="E55" t="str">
            <v>GLP昭島</v>
          </cell>
          <cell r="F55" t="str">
            <v>58</v>
          </cell>
        </row>
        <row r="56">
          <cell r="A56">
            <v>32136</v>
          </cell>
          <cell r="B56" t="str">
            <v>Iwatsuki Logistic TMK</v>
          </cell>
          <cell r="C56">
            <v>3213600</v>
          </cell>
          <cell r="D56" t="str">
            <v>GLP Iwatsuki</v>
          </cell>
          <cell r="E56" t="str">
            <v>GLP岩槻</v>
          </cell>
          <cell r="F56" t="str">
            <v>59</v>
          </cell>
        </row>
        <row r="57">
          <cell r="A57">
            <v>32137</v>
          </cell>
          <cell r="B57" t="str">
            <v>Komaki Logistic TMK</v>
          </cell>
          <cell r="C57">
            <v>3213700</v>
          </cell>
          <cell r="D57" t="str">
            <v>GLP Komaki</v>
          </cell>
          <cell r="E57" t="str">
            <v>GLP小牧</v>
          </cell>
          <cell r="F57" t="str">
            <v>60</v>
          </cell>
        </row>
        <row r="58">
          <cell r="A58">
            <v>32138</v>
          </cell>
          <cell r="B58" t="str">
            <v>Koriyama One Logistic TMK</v>
          </cell>
          <cell r="C58">
            <v>3213800</v>
          </cell>
          <cell r="D58" t="str">
            <v>GLP Koriyama I</v>
          </cell>
          <cell r="E58" t="str">
            <v>GLP郡山Ⅰ</v>
          </cell>
          <cell r="F58" t="str">
            <v>61</v>
          </cell>
        </row>
        <row r="59">
          <cell r="A59">
            <v>32139</v>
          </cell>
          <cell r="B59" t="str">
            <v>Kiyama Logistic TMK</v>
          </cell>
          <cell r="C59">
            <v>3213900</v>
          </cell>
          <cell r="D59" t="str">
            <v>GLP Kiyama</v>
          </cell>
          <cell r="E59" t="str">
            <v>GLP基山</v>
          </cell>
          <cell r="F59" t="str">
            <v>62</v>
          </cell>
        </row>
        <row r="60">
          <cell r="A60">
            <v>32140</v>
          </cell>
          <cell r="B60" t="str">
            <v>Misato Two Logistic TMK</v>
          </cell>
          <cell r="C60">
            <v>3214000</v>
          </cell>
          <cell r="D60" t="str">
            <v>GLP Misato II</v>
          </cell>
          <cell r="E60" t="str">
            <v>GLP三郷Ⅱ</v>
          </cell>
          <cell r="F60" t="str">
            <v>63</v>
          </cell>
        </row>
        <row r="61">
          <cell r="A61">
            <v>33101</v>
          </cell>
          <cell r="B61" t="str">
            <v>Azalea TMK</v>
          </cell>
          <cell r="C61">
            <v>3310101</v>
          </cell>
          <cell r="D61" t="str">
            <v>GLP Sapporo</v>
          </cell>
          <cell r="E61" t="str">
            <v>GLP札幌</v>
          </cell>
          <cell r="F61" t="str">
            <v>64</v>
          </cell>
        </row>
        <row r="62">
          <cell r="A62">
            <v>33101</v>
          </cell>
          <cell r="B62" t="str">
            <v>Azalea TMK</v>
          </cell>
          <cell r="C62">
            <v>3310102</v>
          </cell>
          <cell r="D62" t="str">
            <v>GLP Tomiya IV</v>
          </cell>
          <cell r="E62" t="str">
            <v>GLP富谷Ⅳ</v>
          </cell>
          <cell r="F62" t="str">
            <v>65</v>
          </cell>
        </row>
        <row r="63">
          <cell r="A63">
            <v>33101</v>
          </cell>
          <cell r="B63" t="str">
            <v>Azalea TMK</v>
          </cell>
          <cell r="C63">
            <v>3310103</v>
          </cell>
          <cell r="D63" t="str">
            <v>GLP Soka</v>
          </cell>
          <cell r="E63" t="str">
            <v>GLP草加</v>
          </cell>
          <cell r="F63" t="str">
            <v>66</v>
          </cell>
        </row>
        <row r="64">
          <cell r="A64">
            <v>33101</v>
          </cell>
          <cell r="B64" t="str">
            <v>Azalea TMK</v>
          </cell>
          <cell r="C64">
            <v>3310104</v>
          </cell>
          <cell r="D64" t="str">
            <v>GLP Urayasu IV</v>
          </cell>
          <cell r="E64" t="str">
            <v>GLP浦安Ⅳ</v>
          </cell>
          <cell r="F64" t="str">
            <v>67</v>
          </cell>
        </row>
        <row r="65">
          <cell r="A65">
            <v>33101</v>
          </cell>
          <cell r="B65" t="str">
            <v>Azalea TMK</v>
          </cell>
          <cell r="C65">
            <v>3310105</v>
          </cell>
          <cell r="D65" t="str">
            <v>GLP Shiga</v>
          </cell>
          <cell r="E65" t="str">
            <v>GLP滋賀</v>
          </cell>
          <cell r="F65" t="str">
            <v>68</v>
          </cell>
        </row>
        <row r="66">
          <cell r="A66">
            <v>33101</v>
          </cell>
          <cell r="B66" t="str">
            <v>Azalea TMK</v>
          </cell>
          <cell r="C66">
            <v>3310106</v>
          </cell>
          <cell r="D66" t="str">
            <v>GLP Nara</v>
          </cell>
          <cell r="E66" t="str">
            <v>GLP奈良</v>
          </cell>
          <cell r="F66" t="str">
            <v>69</v>
          </cell>
        </row>
        <row r="67">
          <cell r="A67">
            <v>33101</v>
          </cell>
          <cell r="B67" t="str">
            <v>Azalea TMK</v>
          </cell>
          <cell r="C67">
            <v>3310107</v>
          </cell>
          <cell r="D67" t="str">
            <v>GLP Settsu</v>
          </cell>
          <cell r="E67" t="str">
            <v>GLP摂津</v>
          </cell>
          <cell r="F67" t="str">
            <v>70</v>
          </cell>
        </row>
        <row r="68">
          <cell r="A68">
            <v>33101</v>
          </cell>
          <cell r="B68" t="str">
            <v>Azalea TMK</v>
          </cell>
          <cell r="C68">
            <v>3310108</v>
          </cell>
          <cell r="D68" t="str">
            <v>GLP Kadoma</v>
          </cell>
          <cell r="E68" t="str">
            <v>GLP門真</v>
          </cell>
          <cell r="F68" t="str">
            <v>71</v>
          </cell>
        </row>
        <row r="69">
          <cell r="A69">
            <v>33101</v>
          </cell>
          <cell r="B69" t="str">
            <v>Azalea TMK</v>
          </cell>
          <cell r="C69">
            <v>3310109</v>
          </cell>
          <cell r="D69" t="str">
            <v>GLP Hiroshima</v>
          </cell>
          <cell r="E69" t="str">
            <v>GLP広島</v>
          </cell>
          <cell r="F69" t="str">
            <v>72</v>
          </cell>
        </row>
        <row r="70">
          <cell r="A70">
            <v>33101</v>
          </cell>
          <cell r="B70" t="str">
            <v>Azalea TMK</v>
          </cell>
          <cell r="C70">
            <v>3310110</v>
          </cell>
          <cell r="D70" t="str">
            <v>GLP Fukuoka</v>
          </cell>
          <cell r="E70" t="str">
            <v>GLP福岡</v>
          </cell>
          <cell r="F70" t="str">
            <v>73</v>
          </cell>
        </row>
        <row r="71">
          <cell r="A71">
            <v>33101</v>
          </cell>
          <cell r="B71" t="str">
            <v>Azalea TMK</v>
          </cell>
          <cell r="C71">
            <v>3310111</v>
          </cell>
          <cell r="D71" t="str">
            <v>GLP Chikushino</v>
          </cell>
          <cell r="E71" t="str">
            <v>GLP筑紫野</v>
          </cell>
          <cell r="F71" t="str">
            <v>74</v>
          </cell>
        </row>
        <row r="72">
          <cell r="A72">
            <v>33101</v>
          </cell>
          <cell r="B72" t="str">
            <v>Azalea TMK</v>
          </cell>
          <cell r="C72">
            <v>3310112</v>
          </cell>
          <cell r="D72" t="str">
            <v>GLP Shonan</v>
          </cell>
          <cell r="E72" t="str">
            <v>GLP湘南</v>
          </cell>
          <cell r="F72" t="str">
            <v>75</v>
          </cell>
        </row>
        <row r="73">
          <cell r="A73">
            <v>33101</v>
          </cell>
          <cell r="B73" t="str">
            <v>Azalea TMK</v>
          </cell>
          <cell r="C73">
            <v>3310113</v>
          </cell>
          <cell r="D73" t="str">
            <v>GLP Koriyama III</v>
          </cell>
          <cell r="E73" t="str">
            <v>GLP郡山Ⅲ</v>
          </cell>
          <cell r="F73" t="str">
            <v>76</v>
          </cell>
        </row>
        <row r="74">
          <cell r="A74">
            <v>33101</v>
          </cell>
          <cell r="B74" t="str">
            <v>Azalea TMK</v>
          </cell>
          <cell r="C74">
            <v>3310114</v>
          </cell>
          <cell r="D74" t="str">
            <v>GLP Morioka</v>
          </cell>
          <cell r="E74" t="str">
            <v>GLP盛岡</v>
          </cell>
          <cell r="F74" t="str">
            <v>77</v>
          </cell>
        </row>
        <row r="75">
          <cell r="A75">
            <v>33101</v>
          </cell>
          <cell r="B75" t="str">
            <v>Azalea TMK</v>
          </cell>
          <cell r="C75">
            <v>3310115</v>
          </cell>
          <cell r="D75" t="str">
            <v>GLP Ogimachi</v>
          </cell>
          <cell r="E75" t="str">
            <v>GLP扇町</v>
          </cell>
          <cell r="F75" t="str">
            <v>78</v>
          </cell>
        </row>
        <row r="76">
          <cell r="A76">
            <v>31704</v>
          </cell>
          <cell r="B76" t="str">
            <v>GLP Urayasu Two YK</v>
          </cell>
          <cell r="C76">
            <v>3170400</v>
          </cell>
          <cell r="D76" t="str">
            <v>Master Lessee</v>
          </cell>
          <cell r="F76" t="str">
            <v>79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Content"/>
      <sheetName val="ModelLog"/>
      <sheetName val="Lists"/>
      <sheetName val="Dashboard"/>
      <sheetName val="I_Global"/>
      <sheetName val="CHN_KEYIN"/>
      <sheetName val="JPN_KEYIN"/>
      <sheetName val="BRZ_KEYIN"/>
      <sheetName val="USA_KEYIN"/>
      <sheetName val="CHN"/>
      <sheetName val="JPN"/>
      <sheetName val="BRZ"/>
      <sheetName val="USA"/>
      <sheetName val="SGP"/>
      <sheetName val="I_SG"/>
      <sheetName val="OLD MODEL"/>
      <sheetName val="Group"/>
      <sheetName val="CHNSens"/>
      <sheetName val="JPNSens"/>
      <sheetName val="BRZSens"/>
      <sheetName val="USASens"/>
      <sheetName val="SGPSens"/>
      <sheetName val="GroupSens"/>
      <sheetName val="CreditRatio_NAV"/>
      <sheetName val="Graphs"/>
      <sheetName val="CtryTmpl"/>
      <sheetName val="Period"/>
      <sheetName val="List_Of_CoBuAcc"/>
    </sheetNames>
    <sheetDataSet>
      <sheetData sheetId="0" refreshError="1"/>
      <sheetData sheetId="1" refreshError="1">
        <row r="58">
          <cell r="I58">
            <v>1971</v>
          </cell>
        </row>
      </sheetData>
      <sheetData sheetId="2" refreshError="1"/>
      <sheetData sheetId="3" refreshError="1">
        <row r="9">
          <cell r="J9" t="str">
            <v>Actual</v>
          </cell>
          <cell r="L9" t="str">
            <v>No</v>
          </cell>
        </row>
        <row r="10">
          <cell r="J10" t="str">
            <v>Budget</v>
          </cell>
          <cell r="L10" t="str">
            <v>Yes</v>
          </cell>
        </row>
        <row r="11">
          <cell r="J11" t="str">
            <v>Computed</v>
          </cell>
        </row>
      </sheetData>
      <sheetData sheetId="4" refreshError="1"/>
      <sheetData sheetId="5" refreshError="1">
        <row r="21">
          <cell r="H21" t="str">
            <v>Group Financial Modelling</v>
          </cell>
        </row>
        <row r="22">
          <cell r="H22" t="str">
            <v>Group Model</v>
          </cell>
        </row>
        <row r="31">
          <cell r="H31" t="str">
            <v>USD</v>
          </cell>
        </row>
        <row r="32">
          <cell r="H32" t="str">
            <v>USD</v>
          </cell>
        </row>
        <row r="59">
          <cell r="H59" t="str">
            <v>CHN</v>
          </cell>
        </row>
        <row r="60">
          <cell r="H60" t="str">
            <v>JPN</v>
          </cell>
        </row>
        <row r="61">
          <cell r="H61" t="str">
            <v>BRZ</v>
          </cell>
        </row>
        <row r="62">
          <cell r="H62" t="str">
            <v>USA</v>
          </cell>
        </row>
        <row r="63">
          <cell r="H63" t="str">
            <v>Spare5</v>
          </cell>
        </row>
        <row r="64">
          <cell r="H64" t="str">
            <v>SGP</v>
          </cell>
        </row>
        <row r="69">
          <cell r="H69" t="str">
            <v>Singapore</v>
          </cell>
        </row>
        <row r="70">
          <cell r="H70" t="str">
            <v>Spare2</v>
          </cell>
        </row>
        <row r="71">
          <cell r="H71" t="str">
            <v>Spare3</v>
          </cell>
        </row>
        <row r="79">
          <cell r="H79">
            <v>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E"/>
      <sheetName val="LOE"/>
      <sheetName val="CAPEX_History"/>
      <sheetName val="Budget貼付用"/>
      <sheetName val="データ"/>
      <sheetName val="Rent Roll"/>
      <sheetName val="Table"/>
      <sheetName val="Prop_Info"/>
      <sheetName val="InvValue_Equity"/>
      <sheetName val="PI Dist2009"/>
      <sheetName val="TenUtilRecov"/>
      <sheetName val="OtherIncome"/>
      <sheetName val="TenUtilExp"/>
      <sheetName val="R&amp;M"/>
      <sheetName val="OtherExp"/>
      <sheetName val="ReTax"/>
      <sheetName val="Insurance"/>
      <sheetName val="TrustFee"/>
      <sheetName val="AM Fee"/>
      <sheetName val="IntIncome"/>
      <sheetName val="AuditFee"/>
      <sheetName val="TaxFee"/>
      <sheetName val="LegalFee"/>
      <sheetName val="BK Charge"/>
      <sheetName val="IntExp"/>
      <sheetName val="FinCost"/>
      <sheetName val="Dep"/>
      <sheetName val="Capex"/>
      <sheetName val="Tax"/>
      <sheetName val="PI1 Redemp"/>
      <sheetName val="PI2 Redemp"/>
      <sheetName val="PI Dist"/>
      <sheetName val="RetndEarn"/>
      <sheetName val="IMFee"/>
      <sheetName val="SingYKAudit"/>
      <sheetName val="Sing YK TaxFee"/>
      <sheetName val="SingYK Misc"/>
      <sheetName val="Occup"/>
      <sheetName val="Total Rent"/>
      <sheetName val="Ave.Rent"/>
      <sheetName val="Total CAM"/>
      <sheetName val="Ave.CAM"/>
      <sheetName val="Check"/>
      <sheetName val="NOI_NCF"/>
      <sheetName val="ExpRatio"/>
      <sheetName val="IntServRatio"/>
      <sheetName val="IRR"/>
      <sheetName val="UploadJF1_4-3"/>
      <sheetName val="UploadJF1_1-12"/>
      <sheetName val="UploadJF2+3_1-12"/>
      <sheetName val="CashFlow2009(Cash)"/>
      <sheetName val="CashFlow2009(Accrual)"/>
      <sheetName val="CashFlow2010(Cash)"/>
      <sheetName val="CashFlow2010(Accrual)"/>
      <sheetName val="AppendixI"/>
      <sheetName val="AppendixII"/>
      <sheetName val="AppendixIV"/>
      <sheetName val="IM Return"/>
      <sheetName val="ACC_CODE"/>
      <sheetName val="BU_COMPANY_CODE"/>
      <sheetName val="JDE Budget Upload JLP23"/>
      <sheetName val="JDE Budget Upload JLP1"/>
      <sheetName val="Consolidated"/>
      <sheetName val="SAP作業用"/>
      <sheetName val="JP800"/>
      <sheetName val="JP801"/>
      <sheetName val="JP802"/>
      <sheetName val="JP803"/>
      <sheetName val="JP804"/>
      <sheetName val="JP805"/>
      <sheetName val="JP806"/>
      <sheetName val="JP807"/>
      <sheetName val="JP808"/>
      <sheetName val="JP811"/>
      <sheetName val="JP812"/>
      <sheetName val="JP813"/>
      <sheetName val="JP814"/>
      <sheetName val="JP815"/>
      <sheetName val="JP816"/>
      <sheetName val="JP817"/>
      <sheetName val="SG401"/>
      <sheetName val="SG402"/>
      <sheetName val="SG403"/>
      <sheetName val="SG404"/>
      <sheetName val="SG405"/>
      <sheetName val="SG406"/>
      <sheetName val="SG407"/>
      <sheetName val="SG408"/>
      <sheetName val="SG413"/>
      <sheetName val="SG414"/>
      <sheetName val="SG415"/>
      <sheetName val="SG416"/>
      <sheetName val="SG417"/>
      <sheetName val="SG418"/>
      <sheetName val="SG419"/>
      <sheetName val="SG420"/>
      <sheetName val="SG421"/>
      <sheetName val="SG422"/>
      <sheetName val="SG423"/>
      <sheetName val="SG424"/>
      <sheetName val="SG425"/>
      <sheetName val="SG426"/>
      <sheetName val="SG427"/>
      <sheetName val="SG428"/>
      <sheetName val="SG429"/>
      <sheetName val="SG430"/>
      <sheetName val="SG435"/>
      <sheetName val="SG436"/>
      <sheetName val="SG437"/>
      <sheetName val="SG438"/>
      <sheetName val="SG439"/>
      <sheetName val="SG440"/>
      <sheetName val="YKGK1"/>
      <sheetName val="DORM1"/>
      <sheetName val="SG412"/>
      <sheetName val="SG431"/>
      <sheetName val="SG432"/>
      <sheetName val="SG433"/>
      <sheetName val="SG434"/>
      <sheetName val="SG409"/>
      <sheetName val="SP401"/>
      <sheetName val="SGCO1"/>
      <sheetName val="SGCO2"/>
      <sheetName val="SGCO3"/>
      <sheetName val="SGCO4"/>
      <sheetName val="SGCO5"/>
      <sheetName val="SGCO6"/>
      <sheetName val="SGCO7"/>
      <sheetName val="SGCO8"/>
      <sheetName val="SPAZ1"/>
      <sheetName val="SPAZ2"/>
      <sheetName val="SPAZ3"/>
      <sheetName val="SPAZ4"/>
      <sheetName val="SPAZ5"/>
      <sheetName val="SPAZ6"/>
      <sheetName val="SPAZ7"/>
      <sheetName val="SPAZ8"/>
      <sheetName val="SPAZ9"/>
      <sheetName val="SPA10"/>
      <sheetName val="SPA11"/>
      <sheetName val="SPA12"/>
      <sheetName val="SPA13"/>
      <sheetName val="SPA14"/>
      <sheetName val="SPA15"/>
      <sheetName val="SPA16"/>
      <sheetName val="Period"/>
      <sheetName val="List_Of_CoBuAcc"/>
      <sheetName val="ドロップダウンリスト"/>
      <sheetName val="I_Global"/>
      <sheetName val="Content"/>
      <sheetName val="Lists"/>
    </sheetNames>
    <sheetDataSet>
      <sheetData sheetId="0" refreshError="1"/>
      <sheetData sheetId="1" refreshError="1">
        <row r="3">
          <cell r="A3" t="str">
            <v>JP800</v>
          </cell>
          <cell r="B3" t="str">
            <v>Shinkiba TMK</v>
          </cell>
          <cell r="C3" t="str">
            <v>JP600</v>
          </cell>
          <cell r="D3" t="str">
            <v>GLP Shinkiba YK</v>
          </cell>
          <cell r="E3" t="str">
            <v>GLP Shinkiba</v>
          </cell>
          <cell r="F3" t="str">
            <v>(1) Reco Court Pte Ltd</v>
          </cell>
          <cell r="G3" t="str">
            <v>TMK</v>
          </cell>
          <cell r="H3">
            <v>0.05</v>
          </cell>
          <cell r="I3" t="str">
            <v>TKY00101</v>
          </cell>
        </row>
        <row r="4">
          <cell r="A4" t="str">
            <v>JP801</v>
          </cell>
          <cell r="B4" t="str">
            <v>Urayasu TMK</v>
          </cell>
          <cell r="C4" t="str">
            <v>JP601</v>
          </cell>
          <cell r="D4" t="str">
            <v>GLP Urayasu YK</v>
          </cell>
          <cell r="E4" t="str">
            <v>GLP Urayasu</v>
          </cell>
          <cell r="F4" t="str">
            <v>(1) Reco Court Pte Ltd</v>
          </cell>
          <cell r="G4" t="str">
            <v>TMK</v>
          </cell>
          <cell r="H4">
            <v>0.05</v>
          </cell>
          <cell r="I4" t="str">
            <v>TKY00201</v>
          </cell>
        </row>
        <row r="5">
          <cell r="A5" t="str">
            <v>JP802</v>
          </cell>
          <cell r="B5" t="str">
            <v>Shinsuna TMK</v>
          </cell>
          <cell r="C5" t="str">
            <v>JP602</v>
          </cell>
          <cell r="D5" t="str">
            <v>GLP Shinsuna YK</v>
          </cell>
          <cell r="E5" t="str">
            <v>GLP Shinsuna</v>
          </cell>
          <cell r="F5" t="str">
            <v>(1) Reco Court Pte Ltd</v>
          </cell>
          <cell r="G5" t="str">
            <v>TMK</v>
          </cell>
          <cell r="H5">
            <v>0.05</v>
          </cell>
          <cell r="I5" t="str">
            <v>TKY00601</v>
          </cell>
        </row>
        <row r="6">
          <cell r="A6" t="str">
            <v>JP803</v>
          </cell>
          <cell r="B6" t="str">
            <v>Tatsumi TMK</v>
          </cell>
          <cell r="E6" t="str">
            <v>GLP Tatsumi</v>
          </cell>
          <cell r="F6" t="str">
            <v>(1) Reco Court Pte Ltd</v>
          </cell>
          <cell r="G6" t="str">
            <v>TMK</v>
          </cell>
          <cell r="H6">
            <v>0.05</v>
          </cell>
          <cell r="I6" t="str">
            <v>TKY00501</v>
          </cell>
        </row>
        <row r="7">
          <cell r="A7" t="str">
            <v>JP804</v>
          </cell>
          <cell r="B7" t="str">
            <v>Narita TMK</v>
          </cell>
          <cell r="E7" t="str">
            <v>GLP Narita</v>
          </cell>
          <cell r="F7" t="str">
            <v>(1) Reco Court Pte Ltd</v>
          </cell>
          <cell r="G7" t="str">
            <v>TMK</v>
          </cell>
          <cell r="H7">
            <v>0.05</v>
          </cell>
          <cell r="I7" t="str">
            <v>TKY00301</v>
          </cell>
        </row>
        <row r="8">
          <cell r="A8" t="str">
            <v>JP805</v>
          </cell>
          <cell r="B8" t="str">
            <v>Tokyo TMK</v>
          </cell>
          <cell r="E8" t="str">
            <v>GLP Tokyo</v>
          </cell>
          <cell r="F8" t="str">
            <v>(1) Reco Court Pte Ltd</v>
          </cell>
          <cell r="G8" t="str">
            <v>TMK</v>
          </cell>
          <cell r="H8">
            <v>0.05</v>
          </cell>
          <cell r="I8" t="str">
            <v>TKY00401</v>
          </cell>
        </row>
        <row r="9">
          <cell r="A9" t="str">
            <v>JP806</v>
          </cell>
          <cell r="B9" t="str">
            <v>Urayasu Two TMK</v>
          </cell>
          <cell r="C9" t="str">
            <v>JP603</v>
          </cell>
          <cell r="D9" t="str">
            <v>GLP Urayasu Two YK</v>
          </cell>
          <cell r="E9" t="str">
            <v>GLP Urayasu II</v>
          </cell>
          <cell r="F9" t="str">
            <v>(1) Reco Court Pte Ltd</v>
          </cell>
          <cell r="G9" t="str">
            <v>TMK</v>
          </cell>
          <cell r="H9">
            <v>0.05</v>
          </cell>
          <cell r="I9" t="str">
            <v>TKY00701</v>
          </cell>
        </row>
        <row r="10">
          <cell r="A10" t="str">
            <v>JP807</v>
          </cell>
          <cell r="B10" t="str">
            <v>Tokai TMK</v>
          </cell>
          <cell r="E10" t="str">
            <v>GLP Tokai</v>
          </cell>
          <cell r="F10" t="str">
            <v>(1) Reco Court Pte Ltd</v>
          </cell>
          <cell r="G10" t="str">
            <v>TMK</v>
          </cell>
          <cell r="H10">
            <v>0.05</v>
          </cell>
          <cell r="I10" t="str">
            <v>NGY00101</v>
          </cell>
        </row>
        <row r="11">
          <cell r="A11" t="str">
            <v>JP808</v>
          </cell>
          <cell r="B11" t="str">
            <v>Fukusaki TMK</v>
          </cell>
          <cell r="E11" t="str">
            <v>GLP Fukusaki</v>
          </cell>
          <cell r="F11" t="str">
            <v>(1) Reco Court Pte Ltd</v>
          </cell>
          <cell r="G11" t="str">
            <v>TMK</v>
          </cell>
          <cell r="H11">
            <v>0.05</v>
          </cell>
          <cell r="I11" t="str">
            <v>OSK00201</v>
          </cell>
        </row>
        <row r="12">
          <cell r="A12" t="str">
            <v>JP811</v>
          </cell>
          <cell r="B12" t="str">
            <v>Narashino TMK</v>
          </cell>
          <cell r="E12" t="str">
            <v>GLP Narashino</v>
          </cell>
          <cell r="F12" t="str">
            <v>(1) Reco Court Pte Ltd</v>
          </cell>
          <cell r="G12" t="str">
            <v>TMK</v>
          </cell>
          <cell r="H12">
            <v>0.05</v>
          </cell>
          <cell r="I12" t="str">
            <v>TKY01401</v>
          </cell>
        </row>
        <row r="13">
          <cell r="A13" t="str">
            <v>JP812</v>
          </cell>
          <cell r="B13" t="str">
            <v>Hachioji TMK</v>
          </cell>
          <cell r="E13" t="str">
            <v>GLP Hachioji</v>
          </cell>
          <cell r="F13" t="str">
            <v>(1) Reco Court Pte Ltd</v>
          </cell>
          <cell r="G13" t="str">
            <v>TMK</v>
          </cell>
          <cell r="H13">
            <v>0.05</v>
          </cell>
          <cell r="I13" t="str">
            <v>TKY01601</v>
          </cell>
        </row>
        <row r="14">
          <cell r="A14" t="str">
            <v>JP813</v>
          </cell>
          <cell r="B14" t="str">
            <v>Kazo TMK</v>
          </cell>
          <cell r="E14" t="str">
            <v>GLP Kazo</v>
          </cell>
          <cell r="F14" t="str">
            <v>(1) Reco Court Pte Ltd</v>
          </cell>
          <cell r="G14" t="str">
            <v>TMK</v>
          </cell>
          <cell r="H14">
            <v>0.05</v>
          </cell>
          <cell r="I14" t="str">
            <v>TKY00801</v>
          </cell>
        </row>
        <row r="15">
          <cell r="A15" t="str">
            <v>JP814</v>
          </cell>
          <cell r="B15" t="str">
            <v>Funabashi TMK</v>
          </cell>
          <cell r="E15" t="str">
            <v>GLP Funabashi</v>
          </cell>
          <cell r="F15" t="str">
            <v>(1) Reco Court Pte Ltd</v>
          </cell>
          <cell r="G15" t="str">
            <v>TMK</v>
          </cell>
          <cell r="H15">
            <v>0.05</v>
          </cell>
          <cell r="I15" t="str">
            <v>TKY01801</v>
          </cell>
        </row>
        <row r="16">
          <cell r="A16" t="str">
            <v>JP815</v>
          </cell>
          <cell r="B16" t="str">
            <v>Osaka TMK</v>
          </cell>
          <cell r="E16" t="str">
            <v>GLP Osaka</v>
          </cell>
          <cell r="F16" t="str">
            <v>(1) Reco Court Pte Ltd</v>
          </cell>
          <cell r="G16" t="str">
            <v>TMK</v>
          </cell>
          <cell r="H16">
            <v>0.05</v>
          </cell>
          <cell r="I16" t="str">
            <v>OSK00101</v>
          </cell>
        </row>
        <row r="17">
          <cell r="A17" t="str">
            <v>JP816</v>
          </cell>
          <cell r="B17" t="str">
            <v>Yokohama TMK</v>
          </cell>
          <cell r="E17" t="str">
            <v>GLP Yokohama</v>
          </cell>
          <cell r="F17" t="str">
            <v>(1) Reco Court Pte Ltd</v>
          </cell>
          <cell r="G17" t="str">
            <v>TMK</v>
          </cell>
          <cell r="H17">
            <v>0.05</v>
          </cell>
          <cell r="I17" t="str">
            <v>TKY00901</v>
          </cell>
        </row>
        <row r="18">
          <cell r="A18" t="str">
            <v>JP817</v>
          </cell>
          <cell r="B18" t="str">
            <v>Kasukabe TMK</v>
          </cell>
          <cell r="E18" t="str">
            <v>GLP Kasukabe</v>
          </cell>
          <cell r="F18" t="str">
            <v>(1) Reco Court Pte Ltd</v>
          </cell>
          <cell r="G18" t="str">
            <v>TMK</v>
          </cell>
          <cell r="H18">
            <v>0.05</v>
          </cell>
          <cell r="I18" t="str">
            <v>TKY02001</v>
          </cell>
        </row>
        <row r="19">
          <cell r="A19" t="str">
            <v>SG401</v>
          </cell>
          <cell r="B19" t="str">
            <v>Narashino Two TMK</v>
          </cell>
          <cell r="C19" t="str">
            <v>SG201</v>
          </cell>
          <cell r="D19" t="str">
            <v>ProLogis Narashino Two Pte Ltd</v>
          </cell>
          <cell r="E19" t="str">
            <v>GLP Narashino II</v>
          </cell>
          <cell r="F19" t="str">
            <v>(2) Reco Benefit Pte Ltd</v>
          </cell>
          <cell r="G19" t="str">
            <v>TMK</v>
          </cell>
          <cell r="H19">
            <v>0.05</v>
          </cell>
          <cell r="I19" t="str">
            <v>TKY02101</v>
          </cell>
        </row>
        <row r="20">
          <cell r="A20" t="str">
            <v>SG402</v>
          </cell>
          <cell r="B20" t="str">
            <v>Sugito TMK</v>
          </cell>
          <cell r="C20" t="str">
            <v>SG202</v>
          </cell>
          <cell r="D20" t="str">
            <v>ProLogis Sugito Pte Ltd</v>
          </cell>
          <cell r="E20" t="str">
            <v>GLP Sugito</v>
          </cell>
          <cell r="F20" t="str">
            <v>(2) Reco Benefit Pte Ltd</v>
          </cell>
          <cell r="G20" t="str">
            <v>TMK</v>
          </cell>
          <cell r="H20">
            <v>0.05</v>
          </cell>
          <cell r="I20" t="str">
            <v>TKY01301</v>
          </cell>
        </row>
        <row r="21">
          <cell r="A21" t="str">
            <v>SG403</v>
          </cell>
          <cell r="B21" t="str">
            <v>Hirakata TMK</v>
          </cell>
          <cell r="C21" t="str">
            <v>SG203</v>
          </cell>
          <cell r="D21" t="str">
            <v>Hirakata Pte Ltd</v>
          </cell>
          <cell r="E21" t="str">
            <v>GLP Hirakata I</v>
          </cell>
          <cell r="F21" t="str">
            <v>(2) Reco Benefit Pte Ltd</v>
          </cell>
          <cell r="G21" t="str">
            <v>TMK</v>
          </cell>
          <cell r="H21">
            <v>0.05</v>
          </cell>
          <cell r="I21" t="str">
            <v>OSK00801</v>
          </cell>
        </row>
        <row r="22">
          <cell r="A22" t="str">
            <v>SG404</v>
          </cell>
          <cell r="B22" t="str">
            <v>Hirakata Two TMK</v>
          </cell>
          <cell r="C22" t="str">
            <v>SG204</v>
          </cell>
          <cell r="D22" t="str">
            <v>Hirakata Two Pte Ltd</v>
          </cell>
          <cell r="E22" t="str">
            <v>GLP Hirakata II</v>
          </cell>
          <cell r="F22" t="str">
            <v>(2) Reco Benefit Pte Ltd</v>
          </cell>
          <cell r="G22" t="str">
            <v>TMK</v>
          </cell>
          <cell r="H22">
            <v>0.05</v>
          </cell>
          <cell r="I22" t="str">
            <v>OSK00901</v>
          </cell>
        </row>
        <row r="23">
          <cell r="A23" t="str">
            <v>SG405</v>
          </cell>
          <cell r="B23" t="str">
            <v>Seishin TMK</v>
          </cell>
          <cell r="C23" t="str">
            <v>SG205</v>
          </cell>
          <cell r="D23" t="str">
            <v>Kobe Seishin Pte Ltd</v>
          </cell>
          <cell r="E23" t="str">
            <v>GLP Seishin</v>
          </cell>
          <cell r="F23" t="str">
            <v>(2) Reco Benefit Pte Ltd</v>
          </cell>
          <cell r="G23" t="str">
            <v>TMK</v>
          </cell>
          <cell r="H23">
            <v>0.05</v>
          </cell>
          <cell r="I23" t="str">
            <v>OSK01001</v>
          </cell>
        </row>
        <row r="24">
          <cell r="A24" t="str">
            <v>SG406</v>
          </cell>
          <cell r="B24" t="str">
            <v>Okegawa TMK</v>
          </cell>
          <cell r="C24" t="str">
            <v>SG206</v>
          </cell>
          <cell r="D24" t="str">
            <v>Okegawa Pte Ltd</v>
          </cell>
          <cell r="E24" t="str">
            <v>GLP Okegawa</v>
          </cell>
          <cell r="F24" t="str">
            <v>(2) Reco Benefit Pte Ltd</v>
          </cell>
          <cell r="G24" t="str">
            <v>TMK</v>
          </cell>
          <cell r="H24">
            <v>0.05</v>
          </cell>
          <cell r="I24" t="str">
            <v>TKY02701</v>
          </cell>
        </row>
        <row r="25">
          <cell r="A25" t="str">
            <v>SG407</v>
          </cell>
          <cell r="B25" t="str">
            <v>Amagasaki Two TMK</v>
          </cell>
          <cell r="C25" t="str">
            <v>SG207</v>
          </cell>
          <cell r="D25" t="str">
            <v>Amagasaki Two Pte Ltd</v>
          </cell>
          <cell r="E25" t="str">
            <v>GLP Amagasaki II</v>
          </cell>
          <cell r="F25" t="str">
            <v>(2) Reco Benefit Pte Ltd</v>
          </cell>
          <cell r="G25" t="str">
            <v>TMK</v>
          </cell>
          <cell r="H25">
            <v>0.05</v>
          </cell>
          <cell r="I25" t="str">
            <v>OSK01201</v>
          </cell>
        </row>
        <row r="26">
          <cell r="A26" t="str">
            <v>SG408</v>
          </cell>
          <cell r="B26" t="str">
            <v>Fukaehama TMK</v>
          </cell>
          <cell r="C26" t="str">
            <v>SG208</v>
          </cell>
          <cell r="D26" t="str">
            <v>Fukaehama Pte Ltd</v>
          </cell>
          <cell r="E26" t="str">
            <v>GLP Fukaehama</v>
          </cell>
          <cell r="F26" t="str">
            <v>(2) Reco Benefit Pte Ltd</v>
          </cell>
          <cell r="G26" t="str">
            <v>TMK</v>
          </cell>
          <cell r="H26">
            <v>0.05</v>
          </cell>
          <cell r="I26" t="str">
            <v>OSK01601</v>
          </cell>
        </row>
        <row r="27">
          <cell r="A27" t="str">
            <v>SG409</v>
          </cell>
          <cell r="B27" t="str">
            <v>Cosmos TMK</v>
          </cell>
          <cell r="C27" t="str">
            <v>SG209</v>
          </cell>
          <cell r="D27" t="str">
            <v>Cosmos Camellia Pte Ltd</v>
          </cell>
          <cell r="E27" t="str">
            <v>GLP Cosmos Consolidated</v>
          </cell>
          <cell r="F27" t="str">
            <v>(2) Reco Benefit Pte Ltd</v>
          </cell>
          <cell r="G27" t="str">
            <v>TMK</v>
          </cell>
          <cell r="H27">
            <v>0.05</v>
          </cell>
          <cell r="I27" t="str">
            <v/>
          </cell>
        </row>
        <row r="28">
          <cell r="A28" t="str">
            <v>SG412</v>
          </cell>
          <cell r="B28" t="str">
            <v>Atsugi TMK</v>
          </cell>
          <cell r="C28" t="str">
            <v>SG212</v>
          </cell>
          <cell r="D28" t="str">
            <v>Atsugi Pte Ltd</v>
          </cell>
          <cell r="E28" t="str">
            <v>Atsugi</v>
          </cell>
          <cell r="F28" t="str">
            <v>(2) Reco Benefit Pte Ltd</v>
          </cell>
          <cell r="G28" t="str">
            <v>TMK</v>
          </cell>
          <cell r="H28">
            <v>0.05</v>
          </cell>
          <cell r="I28" t="str">
            <v/>
          </cell>
        </row>
        <row r="29">
          <cell r="A29" t="str">
            <v>SG413</v>
          </cell>
          <cell r="B29" t="str">
            <v>Funabashi Two TMK</v>
          </cell>
          <cell r="C29" t="str">
            <v>SG213</v>
          </cell>
          <cell r="D29" t="str">
            <v>Funabashi Two Pte Ltd</v>
          </cell>
          <cell r="E29" t="str">
            <v>GLP Funabashi II</v>
          </cell>
          <cell r="F29" t="str">
            <v>(2) Reco Benefit Pte Ltd</v>
          </cell>
          <cell r="G29" t="str">
            <v>TMK</v>
          </cell>
          <cell r="H29">
            <v>0.05</v>
          </cell>
          <cell r="I29" t="str">
            <v>TKY02801</v>
          </cell>
        </row>
        <row r="30">
          <cell r="A30" t="str">
            <v>SG414</v>
          </cell>
          <cell r="B30" t="str">
            <v>Sakai TMK</v>
          </cell>
          <cell r="C30" t="str">
            <v>SG214</v>
          </cell>
          <cell r="D30" t="str">
            <v>Sakai Pte Ltd</v>
          </cell>
          <cell r="E30" t="str">
            <v>GLP Sakai</v>
          </cell>
          <cell r="F30" t="str">
            <v>(2) Reco Benefit Pte Ltd</v>
          </cell>
          <cell r="G30" t="str">
            <v>TMK</v>
          </cell>
          <cell r="H30">
            <v>0.05</v>
          </cell>
          <cell r="I30" t="str">
            <v>OSK02401</v>
          </cell>
        </row>
        <row r="31">
          <cell r="A31" t="str">
            <v>SG415</v>
          </cell>
          <cell r="B31" t="str">
            <v>Urayasu Three TMK</v>
          </cell>
          <cell r="C31" t="str">
            <v>SG215</v>
          </cell>
          <cell r="D31" t="str">
            <v>ProLogis Urayasu 3 Pte Ltd</v>
          </cell>
          <cell r="E31" t="str">
            <v>GLP Urayasu III</v>
          </cell>
          <cell r="F31" t="str">
            <v>(2) Reco Benefit Pte Ltd</v>
          </cell>
          <cell r="G31" t="str">
            <v>TMK</v>
          </cell>
          <cell r="H31">
            <v>0.05</v>
          </cell>
          <cell r="I31" t="str">
            <v>TKY01701</v>
          </cell>
        </row>
        <row r="32">
          <cell r="A32" t="str">
            <v>SG416</v>
          </cell>
          <cell r="B32" t="str">
            <v>Misato TMK</v>
          </cell>
          <cell r="C32" t="str">
            <v>SG216</v>
          </cell>
          <cell r="D32" t="str">
            <v>ProLogis Saitama Misato Pte Ltd</v>
          </cell>
          <cell r="E32" t="str">
            <v>GLP Misato</v>
          </cell>
          <cell r="F32" t="str">
            <v>(2) Reco Benefit Pte Ltd</v>
          </cell>
          <cell r="G32" t="str">
            <v>TMK</v>
          </cell>
          <cell r="H32">
            <v>0.05</v>
          </cell>
          <cell r="I32" t="str">
            <v>TKY01101</v>
          </cell>
        </row>
        <row r="33">
          <cell r="A33" t="str">
            <v>SG417</v>
          </cell>
          <cell r="B33" t="str">
            <v>Tomiya TMK</v>
          </cell>
          <cell r="C33" t="str">
            <v>SG217</v>
          </cell>
          <cell r="D33" t="str">
            <v>Tomiya Pte Ltd</v>
          </cell>
          <cell r="E33" t="str">
            <v>GLP Tomiya</v>
          </cell>
          <cell r="F33" t="str">
            <v>(2) Reco Benefit Pte Ltd</v>
          </cell>
          <cell r="G33" t="str">
            <v>TMK</v>
          </cell>
          <cell r="H33">
            <v>0.05</v>
          </cell>
          <cell r="I33" t="str">
            <v>THK00101</v>
          </cell>
        </row>
        <row r="34">
          <cell r="A34" t="str">
            <v>SG418</v>
          </cell>
          <cell r="B34" t="str">
            <v>Hayashima TMK</v>
          </cell>
          <cell r="C34" t="str">
            <v>SG218</v>
          </cell>
          <cell r="D34" t="str">
            <v>Okayama Pte Ltd</v>
          </cell>
          <cell r="E34" t="str">
            <v>GLP Hayashima</v>
          </cell>
          <cell r="F34" t="str">
            <v>(2) Reco Benefit Pte Ltd</v>
          </cell>
          <cell r="G34" t="str">
            <v>TMK</v>
          </cell>
          <cell r="H34">
            <v>0.05</v>
          </cell>
          <cell r="I34" t="str">
            <v>HRS00101</v>
          </cell>
        </row>
        <row r="35">
          <cell r="A35" t="str">
            <v>SG419</v>
          </cell>
          <cell r="B35" t="str">
            <v>Narita Two TMK</v>
          </cell>
          <cell r="C35" t="str">
            <v>SG219</v>
          </cell>
          <cell r="D35" t="str">
            <v>ProLogis Narita 2 Pte Ltd</v>
          </cell>
          <cell r="E35" t="str">
            <v>GLP Narita II</v>
          </cell>
          <cell r="F35" t="str">
            <v>(2) Reco Benefit Pte Ltd</v>
          </cell>
          <cell r="G35" t="str">
            <v>TMK</v>
          </cell>
          <cell r="H35">
            <v>0.05</v>
          </cell>
          <cell r="I35" t="str">
            <v>TKY01001</v>
          </cell>
        </row>
        <row r="36">
          <cell r="A36" t="str">
            <v>SG420</v>
          </cell>
          <cell r="B36" t="str">
            <v>Maishima One TMK</v>
          </cell>
          <cell r="C36" t="str">
            <v>SG220</v>
          </cell>
          <cell r="D36" t="str">
            <v>Maishima One Pte Ltd</v>
          </cell>
          <cell r="E36" t="str">
            <v>GLP Maishima I</v>
          </cell>
          <cell r="F36" t="str">
            <v>(2) Reco Benefit Pte Ltd</v>
          </cell>
          <cell r="G36" t="str">
            <v>TMK</v>
          </cell>
          <cell r="H36">
            <v>0.05</v>
          </cell>
          <cell r="I36" t="str">
            <v>OSK00401</v>
          </cell>
        </row>
        <row r="37">
          <cell r="A37" t="str">
            <v>SG421</v>
          </cell>
          <cell r="B37" t="str">
            <v>Koshigaya Two TMK</v>
          </cell>
          <cell r="C37" t="str">
            <v>SG221</v>
          </cell>
          <cell r="D37" t="str">
            <v>Koshigaya Two Pte Ltd</v>
          </cell>
          <cell r="E37" t="str">
            <v>GLP Koshigaya II</v>
          </cell>
          <cell r="F37" t="str">
            <v>(2) Reco Benefit Pte Ltd</v>
          </cell>
          <cell r="G37" t="str">
            <v>TMK</v>
          </cell>
          <cell r="H37">
            <v>0.05</v>
          </cell>
          <cell r="I37" t="str">
            <v>TKY01901</v>
          </cell>
        </row>
        <row r="38">
          <cell r="A38" t="str">
            <v>SG422</v>
          </cell>
          <cell r="B38" t="str">
            <v>Maishima Two TMK</v>
          </cell>
          <cell r="C38" t="str">
            <v>SG222</v>
          </cell>
          <cell r="D38" t="str">
            <v>Maishima Two Pte Ltd</v>
          </cell>
          <cell r="E38" t="str">
            <v>GLP Maishima II</v>
          </cell>
          <cell r="F38" t="str">
            <v>(2) Reco Benefit Pte Ltd</v>
          </cell>
          <cell r="G38" t="str">
            <v>TMK</v>
          </cell>
          <cell r="H38">
            <v>0.05</v>
          </cell>
          <cell r="I38" t="str">
            <v>OSK00701</v>
          </cell>
        </row>
        <row r="39">
          <cell r="A39" t="str">
            <v>SG423</v>
          </cell>
          <cell r="B39" t="str">
            <v>Tokyo Two TMK</v>
          </cell>
          <cell r="C39" t="str">
            <v>SG223</v>
          </cell>
          <cell r="D39" t="str">
            <v>Tokyo Two Pte Ltd</v>
          </cell>
          <cell r="E39" t="str">
            <v>GLP Tokyo II</v>
          </cell>
          <cell r="F39" t="str">
            <v>(2) Reco Benefit Pte Ltd</v>
          </cell>
          <cell r="G39" t="str">
            <v>TMK</v>
          </cell>
          <cell r="H39">
            <v>0.05</v>
          </cell>
          <cell r="I39" t="str">
            <v>TKY01201</v>
          </cell>
        </row>
        <row r="40">
          <cell r="A40" t="str">
            <v>SG424</v>
          </cell>
          <cell r="B40" t="str">
            <v>Sendai TMK</v>
          </cell>
          <cell r="C40" t="str">
            <v>SG224</v>
          </cell>
          <cell r="D40" t="str">
            <v>Sendai Pte Ltd</v>
          </cell>
          <cell r="E40" t="str">
            <v>GLP Sendai</v>
          </cell>
          <cell r="F40" t="str">
            <v>(2) Reco Benefit Pte Ltd</v>
          </cell>
          <cell r="G40" t="str">
            <v>TMK</v>
          </cell>
          <cell r="H40">
            <v>0.05</v>
          </cell>
          <cell r="I40" t="str">
            <v>THK00201</v>
          </cell>
        </row>
        <row r="41">
          <cell r="A41" t="str">
            <v>SG425</v>
          </cell>
          <cell r="B41" t="str">
            <v>Hayashima Two TMK</v>
          </cell>
          <cell r="C41" t="str">
            <v>SG225</v>
          </cell>
          <cell r="D41" t="str">
            <v>Hayashima Two Pte Ltd</v>
          </cell>
          <cell r="E41" t="str">
            <v>GLP Hayashima II</v>
          </cell>
          <cell r="F41" t="str">
            <v>(2) Reco Benefit Pte Ltd</v>
          </cell>
          <cell r="G41" t="str">
            <v>TMK</v>
          </cell>
          <cell r="H41">
            <v>0.05</v>
          </cell>
          <cell r="I41" t="str">
            <v>HRS00201</v>
          </cell>
        </row>
        <row r="42">
          <cell r="A42" t="str">
            <v>SG426</v>
          </cell>
          <cell r="B42" t="str">
            <v>Tomisato TMK</v>
          </cell>
          <cell r="C42" t="str">
            <v>SG226</v>
          </cell>
          <cell r="D42" t="str">
            <v>Tomisato Pte Ltd</v>
          </cell>
          <cell r="E42" t="str">
            <v>GLP Tomisato</v>
          </cell>
          <cell r="F42" t="str">
            <v>(2) Reco Benefit Pte Ltd</v>
          </cell>
          <cell r="G42" t="str">
            <v>TMK</v>
          </cell>
          <cell r="H42">
            <v>0.05</v>
          </cell>
          <cell r="I42" t="str">
            <v>TKY03001</v>
          </cell>
        </row>
        <row r="43">
          <cell r="A43" t="str">
            <v>SG427</v>
          </cell>
          <cell r="B43" t="str">
            <v>Amagasaki TMK</v>
          </cell>
          <cell r="C43" t="str">
            <v>SG227</v>
          </cell>
          <cell r="D43" t="str">
            <v>Amagasaki Pte Ltd</v>
          </cell>
          <cell r="E43" t="str">
            <v>GLP Amagasaki</v>
          </cell>
          <cell r="F43" t="str">
            <v>(2) Reco Benefit Pte Ltd</v>
          </cell>
          <cell r="G43" t="str">
            <v>TMK</v>
          </cell>
          <cell r="H43">
            <v>0.05</v>
          </cell>
          <cell r="I43" t="str">
            <v>OSK00601</v>
          </cell>
        </row>
        <row r="44">
          <cell r="A44" t="str">
            <v>SG428</v>
          </cell>
          <cell r="B44" t="str">
            <v>Sugito Two TMK</v>
          </cell>
          <cell r="C44" t="str">
            <v>SG228</v>
          </cell>
          <cell r="D44" t="str">
            <v>Sugito Two Pte Ltd</v>
          </cell>
          <cell r="E44" t="str">
            <v>GLP Sugito II</v>
          </cell>
          <cell r="F44" t="str">
            <v>(2) Reco Benefit Pte Ltd</v>
          </cell>
          <cell r="G44" t="str">
            <v>TMK</v>
          </cell>
          <cell r="H44">
            <v>0.05</v>
          </cell>
          <cell r="I44" t="str">
            <v>TKY01302</v>
          </cell>
        </row>
        <row r="45">
          <cell r="A45" t="str">
            <v>SG429</v>
          </cell>
          <cell r="B45" t="str">
            <v>Tosu One TMK</v>
          </cell>
          <cell r="C45" t="str">
            <v>SG229</v>
          </cell>
          <cell r="D45" t="str">
            <v>Tosu One Pte Ltd</v>
          </cell>
          <cell r="E45" t="str">
            <v>GLP Tosu I</v>
          </cell>
          <cell r="F45" t="str">
            <v>(2) Reco Benefit Pte Ltd</v>
          </cell>
          <cell r="G45" t="str">
            <v>TMK</v>
          </cell>
          <cell r="H45">
            <v>0.05</v>
          </cell>
          <cell r="I45" t="str">
            <v>FKO00201</v>
          </cell>
        </row>
        <row r="46">
          <cell r="A46" t="str">
            <v>SG430</v>
          </cell>
          <cell r="B46" t="str">
            <v>Tsumori TMK</v>
          </cell>
          <cell r="C46" t="str">
            <v>SG230</v>
          </cell>
          <cell r="D46" t="str">
            <v>Osaka Tsumori Pte Ltd</v>
          </cell>
          <cell r="E46" t="str">
            <v>GLP Tsumori</v>
          </cell>
          <cell r="F46" t="str">
            <v>(2) Reco Benefit Pte Ltd</v>
          </cell>
          <cell r="G46" t="str">
            <v>TMK</v>
          </cell>
          <cell r="H46">
            <v>0.05</v>
          </cell>
          <cell r="I46" t="str">
            <v>OSK01101</v>
          </cell>
        </row>
        <row r="47">
          <cell r="A47" t="str">
            <v>SG431</v>
          </cell>
          <cell r="B47" t="str">
            <v>Tosu Five TMK</v>
          </cell>
          <cell r="C47" t="str">
            <v>SG231</v>
          </cell>
          <cell r="D47" t="str">
            <v>Tosu Five Pte Ltd</v>
          </cell>
          <cell r="E47" t="str">
            <v>Tosu V</v>
          </cell>
          <cell r="F47" t="str">
            <v>(2) Reco Benefit Pte Ltd</v>
          </cell>
          <cell r="G47" t="str">
            <v>TMK</v>
          </cell>
          <cell r="H47">
            <v>0.05</v>
          </cell>
          <cell r="I47" t="str">
            <v/>
          </cell>
        </row>
        <row r="48">
          <cell r="A48" t="str">
            <v>SG432</v>
          </cell>
          <cell r="B48" t="str">
            <v>Koshigaya Three TMK</v>
          </cell>
          <cell r="C48" t="str">
            <v>SG232</v>
          </cell>
          <cell r="D48" t="str">
            <v>Koshigaya Three Pte Ltd</v>
          </cell>
          <cell r="E48" t="str">
            <v>Koshigaya III</v>
          </cell>
          <cell r="F48" t="str">
            <v>(2) Reco Benefit Pte Ltd</v>
          </cell>
          <cell r="G48" t="str">
            <v>TMK</v>
          </cell>
          <cell r="H48">
            <v>0.05</v>
          </cell>
          <cell r="I48" t="str">
            <v/>
          </cell>
        </row>
        <row r="49">
          <cell r="A49" t="str">
            <v>SG433</v>
          </cell>
          <cell r="B49" t="str">
            <v>Hakozaki TMK</v>
          </cell>
          <cell r="C49" t="str">
            <v>SG233</v>
          </cell>
          <cell r="D49" t="str">
            <v>Hakozaki Pte Ltd</v>
          </cell>
          <cell r="E49" t="str">
            <v>Hakozaki</v>
          </cell>
          <cell r="F49" t="str">
            <v>(2) Reco Benefit Pte Ltd</v>
          </cell>
          <cell r="G49" t="str">
            <v>TMK</v>
          </cell>
          <cell r="H49">
            <v>0.05</v>
          </cell>
          <cell r="I49" t="str">
            <v/>
          </cell>
        </row>
        <row r="50">
          <cell r="A50" t="str">
            <v>SG434</v>
          </cell>
          <cell r="B50" t="str">
            <v>Yachiyo TMK</v>
          </cell>
          <cell r="C50" t="str">
            <v>SG234</v>
          </cell>
          <cell r="D50" t="str">
            <v>Yachiyo Pte Ltd</v>
          </cell>
          <cell r="E50" t="str">
            <v>Yachiyo</v>
          </cell>
          <cell r="F50" t="str">
            <v>(2) Reco Benefit Pte Ltd</v>
          </cell>
          <cell r="G50" t="str">
            <v>TMK</v>
          </cell>
          <cell r="H50">
            <v>0.05</v>
          </cell>
          <cell r="I50" t="str">
            <v/>
          </cell>
        </row>
        <row r="51">
          <cell r="A51" t="str">
            <v>SG435</v>
          </cell>
          <cell r="B51" t="str">
            <v>Akishima TMK</v>
          </cell>
          <cell r="C51" t="str">
            <v>SG235</v>
          </cell>
          <cell r="D51" t="str">
            <v>Akishima Pte Ltd</v>
          </cell>
          <cell r="E51" t="str">
            <v>GLP Akishima</v>
          </cell>
          <cell r="F51" t="str">
            <v>(2) Reco Benefit Pte Ltd</v>
          </cell>
          <cell r="G51" t="str">
            <v>TMK</v>
          </cell>
          <cell r="H51">
            <v>0.05</v>
          </cell>
          <cell r="I51" t="str">
            <v>TKY04101</v>
          </cell>
        </row>
        <row r="52">
          <cell r="A52" t="str">
            <v>SG436</v>
          </cell>
          <cell r="B52" t="str">
            <v>Iwatsuki TMK</v>
          </cell>
          <cell r="C52" t="str">
            <v>SG236</v>
          </cell>
          <cell r="D52" t="str">
            <v>Iwatsuki Pte Ltd</v>
          </cell>
          <cell r="E52" t="str">
            <v>GLP Iwatsuki</v>
          </cell>
          <cell r="F52" t="str">
            <v>(2) Reco Benefit Pte Ltd</v>
          </cell>
          <cell r="G52" t="str">
            <v>TMK</v>
          </cell>
          <cell r="H52">
            <v>0.05</v>
          </cell>
          <cell r="I52" t="str">
            <v>TKY02501</v>
          </cell>
        </row>
        <row r="53">
          <cell r="A53" t="str">
            <v>SG437</v>
          </cell>
          <cell r="B53" t="str">
            <v>Komaki TMK</v>
          </cell>
          <cell r="C53" t="str">
            <v>SG237</v>
          </cell>
          <cell r="D53" t="str">
            <v>Komaki Pte Ltd</v>
          </cell>
          <cell r="E53" t="str">
            <v>GLP Komaki</v>
          </cell>
          <cell r="F53" t="str">
            <v>(2) Reco Benefit Pte Ltd</v>
          </cell>
          <cell r="G53" t="str">
            <v>TMK</v>
          </cell>
          <cell r="H53">
            <v>0.05</v>
          </cell>
          <cell r="I53" t="str">
            <v>NGY00201</v>
          </cell>
        </row>
        <row r="54">
          <cell r="A54" t="str">
            <v>SG438</v>
          </cell>
          <cell r="B54" t="str">
            <v>Koriyama One TMK</v>
          </cell>
          <cell r="C54" t="str">
            <v>SG238</v>
          </cell>
          <cell r="D54" t="str">
            <v>Koriyama One Pte Ltd</v>
          </cell>
          <cell r="E54" t="str">
            <v>GLP Koriyama I</v>
          </cell>
          <cell r="F54" t="str">
            <v>(2) Reco Benefit Pte Ltd</v>
          </cell>
          <cell r="G54" t="str">
            <v>TMK</v>
          </cell>
          <cell r="H54">
            <v>0.05</v>
          </cell>
          <cell r="I54" t="str">
            <v>THK00301</v>
          </cell>
        </row>
        <row r="55">
          <cell r="A55" t="str">
            <v>SG439</v>
          </cell>
          <cell r="B55" t="str">
            <v>Kiyama TMK</v>
          </cell>
          <cell r="C55" t="str">
            <v>SG239</v>
          </cell>
          <cell r="D55" t="str">
            <v>Kiyama Pte Ltd</v>
          </cell>
          <cell r="E55" t="str">
            <v>GLP Kiyama</v>
          </cell>
          <cell r="F55" t="str">
            <v>(2) Reco Benefit Pte Ltd</v>
          </cell>
          <cell r="G55" t="str">
            <v>TMK</v>
          </cell>
          <cell r="H55">
            <v>0.05</v>
          </cell>
          <cell r="I55" t="str">
            <v>FKO00801</v>
          </cell>
        </row>
        <row r="56">
          <cell r="A56" t="str">
            <v>SG440</v>
          </cell>
          <cell r="B56" t="str">
            <v>Misato Two TMK</v>
          </cell>
          <cell r="C56" t="str">
            <v>SG240</v>
          </cell>
          <cell r="D56" t="str">
            <v>Misato Two Pte Ltd</v>
          </cell>
          <cell r="E56" t="str">
            <v>GLP Misato II</v>
          </cell>
          <cell r="F56" t="str">
            <v>(2) Reco Benefit Pte Ltd</v>
          </cell>
          <cell r="G56" t="str">
            <v>TMK</v>
          </cell>
          <cell r="H56">
            <v>0.05</v>
          </cell>
          <cell r="I56" t="str">
            <v>TKY02901</v>
          </cell>
        </row>
        <row r="57">
          <cell r="A57" t="str">
            <v>SP401</v>
          </cell>
          <cell r="B57" t="str">
            <v>Azalea TMK</v>
          </cell>
          <cell r="C57" t="str">
            <v>SP201</v>
          </cell>
          <cell r="D57" t="str">
            <v>Satsuki Pte Ltd</v>
          </cell>
          <cell r="E57" t="str">
            <v>GLP Azalea Consolidated</v>
          </cell>
          <cell r="F57" t="str">
            <v>(3) Reco Heir Pte Ltd</v>
          </cell>
          <cell r="G57" t="str">
            <v>TMK</v>
          </cell>
          <cell r="H57">
            <v>0.05</v>
          </cell>
          <cell r="I57" t="str">
            <v/>
          </cell>
        </row>
        <row r="58">
          <cell r="A58" t="str">
            <v>SGCO1</v>
          </cell>
          <cell r="B58" t="str">
            <v>Cosmos Higashi-ogishima</v>
          </cell>
          <cell r="D58" t="str">
            <v>Cosmos Camellia Pte Ltd</v>
          </cell>
          <cell r="E58" t="str">
            <v>Cosmos Higashi-Ogishima</v>
          </cell>
          <cell r="F58" t="str">
            <v>(2) Reco Benefit Pte Ltd</v>
          </cell>
          <cell r="G58" t="str">
            <v>TMK</v>
          </cell>
          <cell r="H58">
            <v>0.05</v>
          </cell>
          <cell r="I58" t="str">
            <v>TKY03301</v>
          </cell>
        </row>
        <row r="59">
          <cell r="A59" t="str">
            <v>SGCO2</v>
          </cell>
          <cell r="B59" t="str">
            <v>Cosmos Rokko</v>
          </cell>
          <cell r="D59" t="str">
            <v>Cosmos Camellia Pte Ltd</v>
          </cell>
          <cell r="E59" t="str">
            <v>Cosmos Rokko</v>
          </cell>
          <cell r="F59" t="str">
            <v>(2) Reco Benefit Pte Ltd</v>
          </cell>
          <cell r="G59" t="str">
            <v>TMK</v>
          </cell>
          <cell r="H59">
            <v>0.05</v>
          </cell>
          <cell r="I59" t="str">
            <v>OSK01301</v>
          </cell>
        </row>
        <row r="60">
          <cell r="A60" t="str">
            <v>SGCO3</v>
          </cell>
          <cell r="B60" t="str">
            <v>Cosmos Kosugi</v>
          </cell>
          <cell r="D60" t="str">
            <v>Cosmos Camellia Pte Ltd</v>
          </cell>
          <cell r="E60" t="str">
            <v>Cosmos Kosugi</v>
          </cell>
          <cell r="F60" t="str">
            <v>(2) Reco Benefit Pte Ltd</v>
          </cell>
          <cell r="G60" t="str">
            <v>TMK</v>
          </cell>
          <cell r="H60">
            <v>0.05</v>
          </cell>
          <cell r="I60" t="str">
            <v>NGT00101</v>
          </cell>
        </row>
        <row r="61">
          <cell r="A61" t="str">
            <v>SGCO4</v>
          </cell>
          <cell r="B61" t="str">
            <v>Cosmos Fukaya</v>
          </cell>
          <cell r="D61" t="str">
            <v>Cosmos Camellia Pte Ltd</v>
          </cell>
          <cell r="E61" t="str">
            <v>Cosmos Fukaya</v>
          </cell>
          <cell r="F61" t="str">
            <v>(2) Reco Benefit Pte Ltd</v>
          </cell>
          <cell r="G61" t="str">
            <v>TMK</v>
          </cell>
          <cell r="H61">
            <v>0.05</v>
          </cell>
          <cell r="I61" t="str">
            <v>TKY03401</v>
          </cell>
        </row>
        <row r="62">
          <cell r="A62" t="str">
            <v>SGCO5</v>
          </cell>
          <cell r="B62" t="str">
            <v>Cosmos Fujimae</v>
          </cell>
          <cell r="D62" t="str">
            <v>Cosmos Camellia Pte Ltd</v>
          </cell>
          <cell r="E62" t="str">
            <v>Cosmos Fujimae</v>
          </cell>
          <cell r="F62" t="str">
            <v>(2) Reco Benefit Pte Ltd</v>
          </cell>
          <cell r="G62" t="str">
            <v>TMK</v>
          </cell>
          <cell r="H62">
            <v>0.05</v>
          </cell>
          <cell r="I62" t="str">
            <v>NGY00501</v>
          </cell>
        </row>
        <row r="63">
          <cell r="A63" t="str">
            <v>SGCO6</v>
          </cell>
          <cell r="B63" t="str">
            <v>Cosmos Nishinomiya</v>
          </cell>
          <cell r="D63" t="str">
            <v>Cosmos Camellia Pte Ltd</v>
          </cell>
          <cell r="E63" t="str">
            <v>Cosmos Nishinomiya</v>
          </cell>
          <cell r="F63" t="str">
            <v>(2) Reco Benefit Pte Ltd</v>
          </cell>
          <cell r="G63" t="str">
            <v>TMK</v>
          </cell>
          <cell r="H63">
            <v>0.05</v>
          </cell>
          <cell r="I63" t="str">
            <v>OSK01401</v>
          </cell>
        </row>
        <row r="64">
          <cell r="A64" t="str">
            <v>SGCO7</v>
          </cell>
          <cell r="B64" t="str">
            <v>Cosmos Mihara</v>
          </cell>
          <cell r="D64" t="str">
            <v>Cosmos Camellia Pte Ltd</v>
          </cell>
          <cell r="E64" t="str">
            <v>Cosmos Mihara</v>
          </cell>
          <cell r="F64" t="str">
            <v>(2) Reco Benefit Pte Ltd</v>
          </cell>
          <cell r="G64" t="str">
            <v>TMK</v>
          </cell>
          <cell r="H64">
            <v>0.05</v>
          </cell>
          <cell r="I64" t="str">
            <v>HRS00301</v>
          </cell>
        </row>
        <row r="65">
          <cell r="A65" t="str">
            <v>SGCO8</v>
          </cell>
          <cell r="B65" t="str">
            <v>Cosmos Tosu Three</v>
          </cell>
          <cell r="D65" t="str">
            <v>Cosmos Camellia Pte Ltd</v>
          </cell>
          <cell r="E65" t="str">
            <v>Cosmos Tosu Three</v>
          </cell>
          <cell r="F65" t="str">
            <v>(2) Reco Benefit Pte Ltd</v>
          </cell>
          <cell r="G65" t="str">
            <v>TMK</v>
          </cell>
          <cell r="H65">
            <v>0.05</v>
          </cell>
          <cell r="I65" t="str">
            <v>FKO00401</v>
          </cell>
        </row>
        <row r="66">
          <cell r="A66" t="str">
            <v>SPAZ1</v>
          </cell>
          <cell r="B66" t="str">
            <v>Azalea Sapporo</v>
          </cell>
          <cell r="D66" t="str">
            <v>Satsuki Pte Ltd</v>
          </cell>
          <cell r="E66" t="str">
            <v>Azalea Sapporo</v>
          </cell>
          <cell r="F66" t="str">
            <v>(3) Reco Heir Pte Ltd</v>
          </cell>
          <cell r="G66" t="str">
            <v>TMK</v>
          </cell>
          <cell r="H66">
            <v>0.05</v>
          </cell>
          <cell r="I66" t="str">
            <v>SPR00101</v>
          </cell>
        </row>
        <row r="67">
          <cell r="A67" t="str">
            <v>SPAZ2</v>
          </cell>
          <cell r="B67" t="str">
            <v>Azalea Tomiya IV</v>
          </cell>
          <cell r="D67" t="str">
            <v>Satsuki Pte Ltd</v>
          </cell>
          <cell r="E67" t="str">
            <v>Azalea Tomiya IV</v>
          </cell>
          <cell r="F67" t="str">
            <v>(3) Reco Heir Pte Ltd</v>
          </cell>
          <cell r="G67" t="str">
            <v>TMK</v>
          </cell>
          <cell r="H67">
            <v>0.05</v>
          </cell>
          <cell r="I67" t="str">
            <v>THK00701</v>
          </cell>
        </row>
        <row r="68">
          <cell r="A68" t="str">
            <v>SPAZ3</v>
          </cell>
          <cell r="B68" t="str">
            <v>Azalea Soka</v>
          </cell>
          <cell r="D68" t="str">
            <v>Satsuki Pte Ltd</v>
          </cell>
          <cell r="E68" t="str">
            <v>Azalea Soka</v>
          </cell>
          <cell r="F68" t="str">
            <v>(3) Reco Heir Pte Ltd</v>
          </cell>
          <cell r="G68" t="str">
            <v>TMK</v>
          </cell>
          <cell r="H68">
            <v>0.05</v>
          </cell>
          <cell r="I68" t="str">
            <v>TKY03601</v>
          </cell>
        </row>
        <row r="69">
          <cell r="A69" t="str">
            <v>SPAZ4</v>
          </cell>
          <cell r="B69" t="str">
            <v>Azalea Urayasu IV</v>
          </cell>
          <cell r="D69" t="str">
            <v>Satsuki Pte Ltd</v>
          </cell>
          <cell r="E69" t="str">
            <v>Azalea Urayasu IV</v>
          </cell>
          <cell r="F69" t="str">
            <v>(3) Reco Heir Pte Ltd</v>
          </cell>
          <cell r="G69" t="str">
            <v>TMK</v>
          </cell>
          <cell r="H69">
            <v>0.05</v>
          </cell>
          <cell r="I69" t="str">
            <v>TKY03501</v>
          </cell>
        </row>
        <row r="70">
          <cell r="A70" t="str">
            <v>SPAZ5</v>
          </cell>
          <cell r="B70" t="str">
            <v>Azalea Shiga</v>
          </cell>
          <cell r="D70" t="str">
            <v>Satsuki Pte Ltd</v>
          </cell>
          <cell r="E70" t="str">
            <v>Azalea Shiga</v>
          </cell>
          <cell r="F70" t="str">
            <v>(3) Reco Heir Pte Ltd</v>
          </cell>
          <cell r="G70" t="str">
            <v>TMK</v>
          </cell>
          <cell r="H70">
            <v>0.05</v>
          </cell>
          <cell r="I70" t="str">
            <v>OSK01801</v>
          </cell>
        </row>
        <row r="71">
          <cell r="A71" t="str">
            <v>SPAZ6</v>
          </cell>
          <cell r="B71" t="str">
            <v>Azalea Nara</v>
          </cell>
          <cell r="D71" t="str">
            <v>Satsuki Pte Ltd</v>
          </cell>
          <cell r="E71" t="str">
            <v>Azalea Nara</v>
          </cell>
          <cell r="F71" t="str">
            <v>(3) Reco Heir Pte Ltd</v>
          </cell>
          <cell r="G71" t="str">
            <v>TMK</v>
          </cell>
          <cell r="H71">
            <v>0.05</v>
          </cell>
          <cell r="I71" t="str">
            <v>OSK01901</v>
          </cell>
        </row>
        <row r="72">
          <cell r="A72" t="str">
            <v>SPAZ7</v>
          </cell>
          <cell r="B72" t="str">
            <v>Azalea Settsu</v>
          </cell>
          <cell r="D72" t="str">
            <v>Satsuki Pte Ltd</v>
          </cell>
          <cell r="E72" t="str">
            <v>Azalea Settsu</v>
          </cell>
          <cell r="F72" t="str">
            <v>(3) Reco Heir Pte Ltd</v>
          </cell>
          <cell r="G72" t="str">
            <v>TMK</v>
          </cell>
          <cell r="H72">
            <v>0.05</v>
          </cell>
          <cell r="I72" t="str">
            <v>OSK02101</v>
          </cell>
        </row>
        <row r="73">
          <cell r="A73" t="str">
            <v>SPAZ8</v>
          </cell>
          <cell r="B73" t="str">
            <v>Azalea Kadoma</v>
          </cell>
          <cell r="D73" t="str">
            <v>Satsuki Pte Ltd</v>
          </cell>
          <cell r="E73" t="str">
            <v>Azalea Kadoma</v>
          </cell>
          <cell r="F73" t="str">
            <v>(3) Reco Heir Pte Ltd</v>
          </cell>
          <cell r="G73" t="str">
            <v>TMK</v>
          </cell>
          <cell r="H73">
            <v>0.05</v>
          </cell>
          <cell r="I73" t="str">
            <v>OSK02001</v>
          </cell>
        </row>
        <row r="74">
          <cell r="A74" t="str">
            <v>SPAZ9</v>
          </cell>
          <cell r="B74" t="str">
            <v>Azalea Hiroshima</v>
          </cell>
          <cell r="D74" t="str">
            <v>Satsuki Pte Ltd</v>
          </cell>
          <cell r="E74" t="str">
            <v>Azalea Hiroshima</v>
          </cell>
          <cell r="F74" t="str">
            <v>(3) Reco Heir Pte Ltd</v>
          </cell>
          <cell r="G74" t="str">
            <v>TMK</v>
          </cell>
          <cell r="H74">
            <v>0.05</v>
          </cell>
          <cell r="I74" t="str">
            <v>HRS00401</v>
          </cell>
        </row>
        <row r="75">
          <cell r="A75" t="str">
            <v>SPA10</v>
          </cell>
          <cell r="B75" t="str">
            <v>Azalea Fukuoka</v>
          </cell>
          <cell r="D75" t="str">
            <v>Satsuki Pte Ltd</v>
          </cell>
          <cell r="E75" t="str">
            <v>Azalea Fukuoka</v>
          </cell>
          <cell r="F75" t="str">
            <v>(3) Reco Heir Pte Ltd</v>
          </cell>
          <cell r="G75" t="str">
            <v>TMK</v>
          </cell>
          <cell r="H75">
            <v>0.05</v>
          </cell>
          <cell r="I75" t="str">
            <v>FKO00501</v>
          </cell>
        </row>
        <row r="76">
          <cell r="A76" t="str">
            <v>SPA11</v>
          </cell>
          <cell r="B76" t="str">
            <v>Azalea Chikushino</v>
          </cell>
          <cell r="D76" t="str">
            <v>Satsuki Pte Ltd</v>
          </cell>
          <cell r="E76" t="str">
            <v>Azalea Chikushino</v>
          </cell>
          <cell r="F76" t="str">
            <v>(3) Reco Heir Pte Ltd</v>
          </cell>
          <cell r="G76" t="str">
            <v>TMK</v>
          </cell>
          <cell r="H76">
            <v>0.05</v>
          </cell>
          <cell r="I76" t="str">
            <v>FKO00601</v>
          </cell>
        </row>
        <row r="77">
          <cell r="A77" t="str">
            <v>SPA12</v>
          </cell>
          <cell r="B77" t="str">
            <v>Azalea Shonan</v>
          </cell>
          <cell r="D77" t="str">
            <v>Satsuki Pte Ltd</v>
          </cell>
          <cell r="E77" t="str">
            <v>Azalea Shonan</v>
          </cell>
          <cell r="F77" t="str">
            <v>(3) Reco Heir Pte Ltd</v>
          </cell>
          <cell r="G77" t="str">
            <v>TMK</v>
          </cell>
          <cell r="H77">
            <v>0.05</v>
          </cell>
          <cell r="I77" t="str">
            <v>TKY03701</v>
          </cell>
        </row>
        <row r="78">
          <cell r="A78" t="str">
            <v>SPA13</v>
          </cell>
          <cell r="B78" t="str">
            <v>Azalea Koriyama III</v>
          </cell>
          <cell r="D78" t="str">
            <v>Satsuki Pte Ltd</v>
          </cell>
          <cell r="E78" t="str">
            <v>Azalea Koriyama III</v>
          </cell>
          <cell r="F78" t="str">
            <v>(3) Reco Heir Pte Ltd</v>
          </cell>
          <cell r="G78" t="str">
            <v>TMK</v>
          </cell>
          <cell r="H78">
            <v>0.05</v>
          </cell>
          <cell r="I78" t="str">
            <v>THK00901</v>
          </cell>
        </row>
        <row r="79">
          <cell r="A79" t="str">
            <v>SPA14</v>
          </cell>
          <cell r="B79" t="str">
            <v>Azalea Morioka</v>
          </cell>
          <cell r="D79" t="str">
            <v>Satsuki Pte Ltd</v>
          </cell>
          <cell r="E79" t="str">
            <v>Azalea Morioka</v>
          </cell>
          <cell r="F79" t="str">
            <v>(3) Reco Heir Pte Ltd</v>
          </cell>
          <cell r="G79" t="str">
            <v>TMK</v>
          </cell>
          <cell r="H79">
            <v>0.05</v>
          </cell>
          <cell r="I79" t="str">
            <v>THK00601</v>
          </cell>
        </row>
        <row r="80">
          <cell r="A80" t="str">
            <v>SPA15</v>
          </cell>
          <cell r="B80" t="str">
            <v>Azalea Ogimachi</v>
          </cell>
          <cell r="D80" t="str">
            <v>Satsuki Pte Ltd</v>
          </cell>
          <cell r="E80" t="str">
            <v>Azalea Ogimachi</v>
          </cell>
          <cell r="F80" t="str">
            <v>(3) Reco Heir Pte Ltd</v>
          </cell>
          <cell r="G80" t="str">
            <v>TMK</v>
          </cell>
          <cell r="H80">
            <v>0.05</v>
          </cell>
          <cell r="I80" t="str">
            <v>THK00801</v>
          </cell>
        </row>
        <row r="81">
          <cell r="A81" t="str">
            <v>SPA16</v>
          </cell>
          <cell r="B81" t="str">
            <v>Azalea Akitakata</v>
          </cell>
          <cell r="D81" t="str">
            <v>Satsuki Pte Ltd</v>
          </cell>
          <cell r="E81" t="str">
            <v>Azalea Akitakata</v>
          </cell>
          <cell r="F81" t="str">
            <v>(3) Reco Heir Pte Ltd</v>
          </cell>
          <cell r="G81" t="str">
            <v>TMK</v>
          </cell>
          <cell r="H81">
            <v>0.05</v>
          </cell>
          <cell r="I81" t="str">
            <v>HRS00501</v>
          </cell>
        </row>
        <row r="82">
          <cell r="A82" t="str">
            <v>YKGK1</v>
          </cell>
          <cell r="B82" t="str">
            <v>Master Lessee YK/GK</v>
          </cell>
          <cell r="D82" t="str">
            <v>Master Lessee YK/GK</v>
          </cell>
          <cell r="E82" t="str">
            <v>N/A</v>
          </cell>
        </row>
        <row r="83">
          <cell r="A83" t="str">
            <v>DORM1</v>
          </cell>
          <cell r="B83" t="str">
            <v>Dormant TMK</v>
          </cell>
          <cell r="D83" t="str">
            <v>Dormant SingCo</v>
          </cell>
          <cell r="E83" t="str">
            <v>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D DEPR"/>
      <sheetName val="STATE DEPR "/>
      <sheetName val="E &amp; P DEPR  "/>
      <sheetName val="Inputs and outputs"/>
      <sheetName val="LOE"/>
      <sheetName val="Corporate"/>
      <sheetName val="Sheet1"/>
      <sheetName val="Summary"/>
      <sheetName val="KingsPark"/>
      <sheetName val="1.Trial Balance"/>
      <sheetName val="Occupancy 2004"/>
      <sheetName val="List_Of_CoBuAcc"/>
      <sheetName val="A - I1 Leadsheet"/>
      <sheetName val="H - I8 Tax rec"/>
      <sheetName val="Fire01"/>
      <sheetName val="F4-2 Revenue"/>
      <sheetName val="IFCW010I・020I(ポイントーク)"/>
      <sheetName val="Peri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 (orig)"/>
      <sheetName val="Assumptions"/>
      <sheetName val="ex_main paper-sd limits"/>
      <sheetName val="ex_MAIN PPR - AV FOR INV"/>
      <sheetName val="ex_AGGREG"/>
      <sheetName val="ex_main paper-BELOW BBB"/>
      <sheetName val="ex_SECTOR TARGETS"/>
      <sheetName val="App 3 - total"/>
      <sheetName val="App 3a - SD-final"/>
      <sheetName val="App 3b - PEFI final"/>
      <sheetName val="App 3c FMD-final"/>
      <sheetName val="App 3d- TC LEGACY"/>
      <sheetName val="TGT CTRIES_slide"/>
      <sheetName val="main paper target"/>
      <sheetName val="ex_SECTOR TARGETS (slide)"/>
      <sheetName val="chart sector CURR"/>
      <sheetName val="chart sector TGT"/>
      <sheetName val="chart sector TGT (ADJ)"/>
      <sheetName val="SECTOR TARGETS (main paper)"/>
      <sheetName val="TGT CTRIES_slide (pres)"/>
      <sheetName val="EXAMPLE_slide (PRES)"/>
      <sheetName val="EXAMPLE_slide (icc)"/>
      <sheetName val="main paper-CRM"/>
      <sheetName val="main paper bz units"/>
      <sheetName val="main paper-AGGREG"/>
      <sheetName val="main paper-CRM (2)"/>
      <sheetName val="Main paper proj"/>
      <sheetName val="SD inv"/>
      <sheetName val="SD sector (%)"/>
      <sheetName val="SD ctry (%)"/>
      <sheetName val="Adj SD ctry (%)"/>
      <sheetName val="INITIAL CTRY TARGETS"/>
      <sheetName val="REVISED CTRY TARGETS"/>
      <sheetName val="INITIAL sector TARGETS"/>
      <sheetName val="Adj SD sector (%)"/>
      <sheetName val="REVISED sector TARGETS"/>
      <sheetName val="TLCs-$"/>
      <sheetName val="TLCs-%"/>
      <sheetName val="TLCs-REVISED $"/>
      <sheetName val="TLC details"/>
      <sheetName val="SD-sector (TMK)"/>
      <sheetName val="SD-sector (TMK &amp; TLCs)"/>
      <sheetName val="App 2a - SD-final (chg)"/>
      <sheetName val="App 2b - PEFI final (chg)"/>
      <sheetName val="App 2c FMD-final (chg)"/>
      <sheetName val="App 2d- TC LEGACY (chg)"/>
      <sheetName val="Prev limits"/>
      <sheetName val="eq-incorp-list"/>
      <sheetName val="Annex 2 Credit limits (Jan03)"/>
      <sheetName val="FMD"/>
      <sheetName val="SD Global"/>
      <sheetName val="SD Asia"/>
      <sheetName val="SD Asean"/>
      <sheetName val="SD"/>
      <sheetName val="PEFI"/>
      <sheetName val="TC Legacy"/>
      <sheetName val="exposure"/>
      <sheetName val="Adjustments"/>
      <sheetName val="COUNTRY"/>
      <sheetName val="GDP US$b"/>
      <sheetName val="Reserves"/>
      <sheetName val="portfolio"/>
      <sheetName val="App _sectors"/>
      <sheetName val="Sector_Data"/>
      <sheetName val="FED DEPR"/>
      <sheetName val="Bld Name"/>
      <sheetName val="POV"/>
      <sheetName val="I_Global"/>
      <sheetName val="Content"/>
      <sheetName val="Lists"/>
    </sheetNames>
    <sheetDataSet>
      <sheetData sheetId="0" refreshError="1"/>
      <sheetData sheetId="1" refreshError="1">
        <row r="1">
          <cell r="C1" t="str">
            <v>S$B</v>
          </cell>
        </row>
        <row r="11">
          <cell r="A11" t="str">
            <v>Sector &amp; regional targets</v>
          </cell>
          <cell r="B11" t="str">
            <v>Current</v>
          </cell>
          <cell r="C11" t="str">
            <v>Target</v>
          </cell>
          <cell r="D11" t="str">
            <v>Geographical distribution</v>
          </cell>
        </row>
        <row r="12">
          <cell r="D12" t="str">
            <v>US</v>
          </cell>
          <cell r="E12" t="str">
            <v>Europe</v>
          </cell>
          <cell r="F12" t="str">
            <v>Asia-Pacific</v>
          </cell>
          <cell r="G12" t="str">
            <v>Others</v>
          </cell>
          <cell r="H12" t="str">
            <v>Total 
X- border</v>
          </cell>
          <cell r="I12" t="str">
            <v>S'pore</v>
          </cell>
        </row>
        <row r="13">
          <cell r="A13" t="str">
            <v xml:space="preserve"> Transportation &amp; Logistics</v>
          </cell>
          <cell r="B13">
            <v>0.19587234338349532</v>
          </cell>
          <cell r="C13">
            <v>0.23499999999999999</v>
          </cell>
          <cell r="D13">
            <v>5.9628577878066405E-3</v>
          </cell>
          <cell r="E13">
            <v>1.5541306183105284E-2</v>
          </cell>
          <cell r="F13">
            <v>5.8320849279336114E-3</v>
          </cell>
          <cell r="G13">
            <v>8.7456825782609039E-4</v>
          </cell>
          <cell r="H13">
            <v>2.8210817156671623E-2</v>
          </cell>
          <cell r="I13">
            <v>0.17950875042397196</v>
          </cell>
        </row>
        <row r="14">
          <cell r="A14" t="str">
            <v xml:space="preserve"> Telecom &amp; Media</v>
          </cell>
          <cell r="B14">
            <v>0.35467955474211144</v>
          </cell>
          <cell r="C14">
            <v>0.35</v>
          </cell>
          <cell r="D14">
            <v>7.453638463918842E-3</v>
          </cell>
          <cell r="E14">
            <v>1.5077532996623781E-2</v>
          </cell>
          <cell r="F14">
            <v>0.20047755079984225</v>
          </cell>
          <cell r="G14">
            <v>3.5214225789446212E-2</v>
          </cell>
          <cell r="H14">
            <v>0.25822294804983109</v>
          </cell>
          <cell r="I14">
            <v>0.11790919224157127</v>
          </cell>
        </row>
        <row r="15">
          <cell r="A15" t="str">
            <v xml:space="preserve"> Financial Services</v>
          </cell>
          <cell r="B15">
            <v>5.3443592809405249E-2</v>
          </cell>
          <cell r="C15">
            <v>0.11</v>
          </cell>
          <cell r="D15">
            <v>0</v>
          </cell>
          <cell r="E15">
            <v>0</v>
          </cell>
          <cell r="F15">
            <v>2.4274293206008612E-2</v>
          </cell>
          <cell r="G15">
            <v>0</v>
          </cell>
          <cell r="H15">
            <v>2.4274293206008612E-2</v>
          </cell>
          <cell r="I15">
            <v>3.240180407532444E-2</v>
          </cell>
        </row>
        <row r="16">
          <cell r="A16" t="str">
            <v xml:space="preserve"> Energy &amp; Resources</v>
          </cell>
          <cell r="B16">
            <v>0.16883321001837984</v>
          </cell>
          <cell r="C16">
            <v>0.105</v>
          </cell>
          <cell r="D16">
            <v>3.8924979406736214E-3</v>
          </cell>
          <cell r="E16">
            <v>2.6539758686411054E-4</v>
          </cell>
          <cell r="F16">
            <v>3.0937237521551076E-2</v>
          </cell>
          <cell r="G16">
            <v>0</v>
          </cell>
          <cell r="H16">
            <v>3.509513304908881E-2</v>
          </cell>
          <cell r="I16">
            <v>8.3466627074593874E-2</v>
          </cell>
        </row>
        <row r="17">
          <cell r="A17" t="str">
            <v xml:space="preserve"> Multi-industry</v>
          </cell>
          <cell r="B17">
            <v>0.16845326105984879</v>
          </cell>
          <cell r="C17">
            <v>0.13773814278622662</v>
          </cell>
          <cell r="D17">
            <v>4.3471327514572515E-3</v>
          </cell>
          <cell r="E17">
            <v>8.7520196228237854E-3</v>
          </cell>
          <cell r="F17">
            <v>3.0988219045018434E-2</v>
          </cell>
          <cell r="G17">
            <v>2.6335486294530862E-4</v>
          </cell>
          <cell r="H17">
            <v>4.4350726282244776E-2</v>
          </cell>
          <cell r="I17">
            <v>0.13429133180756253</v>
          </cell>
        </row>
        <row r="18">
          <cell r="A18" t="str">
            <v xml:space="preserve"> Bio Sciences</v>
          </cell>
          <cell r="B18">
            <v>9.0400175500642726E-4</v>
          </cell>
          <cell r="C18">
            <v>0.01</v>
          </cell>
          <cell r="D18">
            <v>6.3770689574554949E-4</v>
          </cell>
          <cell r="E18">
            <v>1.9155911999574256E-4</v>
          </cell>
          <cell r="F18">
            <v>0</v>
          </cell>
          <cell r="G18">
            <v>0</v>
          </cell>
          <cell r="H18">
            <v>8.2926601574129211E-4</v>
          </cell>
          <cell r="I18">
            <v>1.2941375700451502E-4</v>
          </cell>
        </row>
        <row r="19">
          <cell r="A19" t="str">
            <v>Others</v>
          </cell>
          <cell r="B19">
            <v>5.781403623175304E-2</v>
          </cell>
          <cell r="C19">
            <v>5.2261857213773411E-2</v>
          </cell>
          <cell r="D19">
            <v>8.8976456371507584E-5</v>
          </cell>
          <cell r="E19">
            <v>5.4552489660717601E-4</v>
          </cell>
          <cell r="F19">
            <v>9.259072037970939E-4</v>
          </cell>
          <cell r="G19">
            <v>8.8976456371507584E-5</v>
          </cell>
          <cell r="H19">
            <v>1.6493850131472643E-3</v>
          </cell>
          <cell r="I19">
            <v>5.9660311847238079E-2</v>
          </cell>
        </row>
        <row r="20">
          <cell r="A20" t="str">
            <v xml:space="preserve"> TOTAL</v>
          </cell>
          <cell r="B20">
            <v>1</v>
          </cell>
          <cell r="C20">
            <v>1</v>
          </cell>
          <cell r="D20">
            <v>2.2382810295973412E-2</v>
          </cell>
          <cell r="E20">
            <v>4.0373340406019885E-2</v>
          </cell>
          <cell r="F20">
            <v>0.29343529270415103</v>
          </cell>
          <cell r="G20">
            <v>3.6441125366589118E-2</v>
          </cell>
          <cell r="H20">
            <v>0.39263256877273345</v>
          </cell>
          <cell r="I20">
            <v>0.60736743122726655</v>
          </cell>
        </row>
        <row r="22">
          <cell r="A22" t="str">
            <v>Geographical allocation from sectors</v>
          </cell>
          <cell r="D22">
            <v>2.7892155800229447E-2</v>
          </cell>
          <cell r="E22">
            <v>0.10954966254760522</v>
          </cell>
          <cell r="F22">
            <v>0.3551355533186259</v>
          </cell>
          <cell r="G22">
            <v>3.409057545027197E-2</v>
          </cell>
          <cell r="H22">
            <v>0.52666794711673248</v>
          </cell>
          <cell r="I22">
            <v>0.47333205288326752</v>
          </cell>
        </row>
        <row r="23">
          <cell r="A23" t="str">
            <v>Geographical allocation from SD forecast</v>
          </cell>
          <cell r="D23">
            <v>2.7737762299887548E-2</v>
          </cell>
          <cell r="E23">
            <v>0.10687239491607213</v>
          </cell>
          <cell r="F23">
            <v>0.35763565952090515</v>
          </cell>
          <cell r="G23">
            <v>3.3777687020943074E-2</v>
          </cell>
          <cell r="H23">
            <v>0.52602350375780793</v>
          </cell>
          <cell r="I23">
            <v>0.47397649624219218</v>
          </cell>
        </row>
        <row r="24">
          <cell r="A24" t="str">
            <v>Target geographical allocation</v>
          </cell>
          <cell r="D24">
            <v>0.03</v>
          </cell>
          <cell r="E24">
            <v>0.11</v>
          </cell>
          <cell r="F24">
            <v>0.35499999999999998</v>
          </cell>
          <cell r="G24">
            <v>3.1000000000000028E-2</v>
          </cell>
          <cell r="H24">
            <v>0.52600000000000002</v>
          </cell>
          <cell r="I24">
            <v>0.47399999999999998</v>
          </cell>
        </row>
        <row r="25">
          <cell r="A25" t="str">
            <v>Current geographical allocation</v>
          </cell>
          <cell r="D25">
            <v>2.2569009552507357E-2</v>
          </cell>
          <cell r="E25">
            <v>3.904746621404466E-2</v>
          </cell>
          <cell r="F25">
            <v>0.27669960729221571</v>
          </cell>
          <cell r="G25">
            <v>3.4362755022749748E-2</v>
          </cell>
          <cell r="H25">
            <v>0.3383160830587677</v>
          </cell>
          <cell r="I25">
            <v>0.62732116191848253</v>
          </cell>
        </row>
        <row r="26">
          <cell r="A26" t="str">
            <v>Change</v>
          </cell>
          <cell r="D26">
            <v>7.4309904474926421E-3</v>
          </cell>
          <cell r="E26">
            <v>7.0952533785955341E-2</v>
          </cell>
          <cell r="F26">
            <v>7.8300392707784272E-2</v>
          </cell>
          <cell r="G26">
            <v>-3.3627550227497208E-3</v>
          </cell>
          <cell r="H26">
            <v>0.18768391694123232</v>
          </cell>
          <cell r="I26">
            <v>-0.15332116191848255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ld Name"/>
      <sheetName val="Yardi details"/>
      <sheetName val="Sheet5"/>
      <sheetName val="Sheet6"/>
      <sheetName val="Sheet7"/>
      <sheetName val="Sheet8"/>
      <sheetName val="Sheet9"/>
      <sheetName val="Sheet10"/>
      <sheetName val="FED DEPR"/>
      <sheetName val="Graph"/>
      <sheetName val="Bld_Name"/>
      <sheetName val="Yardi_details"/>
      <sheetName val="FED_DEPR"/>
      <sheetName val="Bld_Name1"/>
      <sheetName val="Yardi_details1"/>
      <sheetName val="FED_DEPR1"/>
      <sheetName val="Assumptions"/>
      <sheetName val="现金流测算"/>
      <sheetName val="LOE"/>
    </sheetNames>
    <sheetDataSet>
      <sheetData sheetId="0" refreshError="1"/>
      <sheetData sheetId="1" refreshError="1">
        <row r="1">
          <cell r="G1" t="str">
            <v>Belgium</v>
          </cell>
          <cell r="H1">
            <v>1</v>
          </cell>
        </row>
        <row r="2">
          <cell r="G2" t="str">
            <v>Czech Republic</v>
          </cell>
          <cell r="H2">
            <v>1</v>
          </cell>
        </row>
        <row r="3">
          <cell r="G3" t="str">
            <v>Denmark</v>
          </cell>
          <cell r="H3">
            <v>1</v>
          </cell>
        </row>
        <row r="4">
          <cell r="G4" t="str">
            <v>France</v>
          </cell>
          <cell r="H4">
            <v>1</v>
          </cell>
        </row>
        <row r="5">
          <cell r="G5" t="str">
            <v>Germany</v>
          </cell>
          <cell r="H5">
            <v>1</v>
          </cell>
        </row>
        <row r="6">
          <cell r="G6" t="str">
            <v>Hungary</v>
          </cell>
          <cell r="H6">
            <v>1</v>
          </cell>
        </row>
        <row r="7">
          <cell r="G7" t="str">
            <v>Italy</v>
          </cell>
          <cell r="H7">
            <v>1</v>
          </cell>
        </row>
        <row r="8">
          <cell r="G8" t="str">
            <v>Netherlands</v>
          </cell>
          <cell r="H8">
            <v>1</v>
          </cell>
        </row>
        <row r="9">
          <cell r="G9" t="str">
            <v>Poland</v>
          </cell>
          <cell r="H9">
            <v>1</v>
          </cell>
        </row>
        <row r="10">
          <cell r="G10" t="str">
            <v>Slovakia</v>
          </cell>
          <cell r="H10">
            <v>1</v>
          </cell>
        </row>
        <row r="11">
          <cell r="G11" t="str">
            <v>Spain</v>
          </cell>
          <cell r="H11">
            <v>1</v>
          </cell>
        </row>
        <row r="12">
          <cell r="G12" t="str">
            <v>Sweden</v>
          </cell>
          <cell r="H12">
            <v>1</v>
          </cell>
        </row>
        <row r="13">
          <cell r="G13" t="str">
            <v>United Kingdom</v>
          </cell>
          <cell r="H13">
            <v>10.763999999999999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G1" t="str">
            <v>Belgium</v>
          </cell>
        </row>
      </sheetData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V"/>
      <sheetName val="G&amp;A by Co"/>
      <sheetName val="POV(2)"/>
      <sheetName val="Para"/>
      <sheetName val="Bld Name"/>
      <sheetName val="Assumptions"/>
      <sheetName val="FED DEPR"/>
      <sheetName val="现金流测算"/>
    </sheetNames>
    <sheetDataSet>
      <sheetData sheetId="0">
        <row r="14">
          <cell r="B14" t="str">
            <v>MGMT;Scenario#BUDGETV1;Value#&lt;Entity Currency&gt;;View#YTD;Custom1#[None];Custom2#[None];Custom4#[None];Entity#20000;ICP#[ICP None]</v>
          </cell>
        </row>
        <row r="16">
          <cell r="B16" t="str">
            <v>MGMT;Scenario#BUDGETT1;Value#&lt;Entity Currency&gt;;View#Periodic;Custom1#[None];Custom2#[None];Custom4#[None];Entity#20000;ICP#[ICP None]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ual"/>
      <sheetName val="cover"/>
      <sheetName val="IS ACT"/>
      <sheetName val="IS BGT"/>
      <sheetName val="IS VAR"/>
      <sheetName val="IS Summary"/>
      <sheetName val="parameter"/>
      <sheetName val="G&amp;A_BGT"/>
      <sheetName val="G&amp;A_ACT"/>
      <sheetName val="G&amp;A_VAR"/>
      <sheetName val="G&amp;A_Summary"/>
      <sheetName val="Q201"/>
      <sheetName val="NOI_ACT"/>
      <sheetName val="NOI_BGT"/>
      <sheetName val="NOI_VAR"/>
      <sheetName val="NOI Summary"/>
      <sheetName val="OCC ACT"/>
      <sheetName val="OCC Summary"/>
      <sheetName val="Q315"/>
      <sheetName val="Q215"/>
      <sheetName val="Q350"/>
      <sheetName val="Lease Summary"/>
      <sheetName val="EntityList"/>
      <sheetName val="PropertyList"/>
      <sheetName val="GM&amp;FM List"/>
      <sheetName val="Index List"/>
      <sheetName val="POV"/>
      <sheetName val="Bld Name"/>
      <sheetName val="Assumptions"/>
    </sheetNames>
    <sheetDataSet>
      <sheetData sheetId="0"/>
      <sheetData sheetId="1">
        <row r="70">
          <cell r="D70" t="str">
            <v>Scenario#Budget; Year#2013;Period#FM02;Value#&lt;Entity Currency&gt;;View#QTD;Custom1#TB;Custom3#Topc3;ICP#[ICP TOP]</v>
          </cell>
        </row>
        <row r="71">
          <cell r="D71" t="str">
            <v>Scenario#BudgetT1; Year#2012;Period#May;Value#&lt;Entity Currency&gt;;View#Periodic;Custom1#[None];Custom3#Topc3;ICP#[ICP None]</v>
          </cell>
        </row>
        <row r="72">
          <cell r="D72" t="str">
            <v>Scenario#BudgetT1; Year#2012;Period#May;Value#&lt;Entity Currency&gt;;View#YTD;Custom1#[None];Custom3#Topc3;ICP#[ICP None]</v>
          </cell>
        </row>
        <row r="73">
          <cell r="D73" t="str">
            <v>Scenario#BudgetT1; Year#2012;Period#May;Value#&lt;Entity Currency&gt;;View#QTD;Custom1#[None];Custom3#Topc3;ICP#[ICP None]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upporting"/>
      <sheetName val="Abnormal"/>
      <sheetName val="Capex"/>
      <sheetName val="10 Largest Customers"/>
      <sheetName val="InterBP Sales,Purchases&amp;Stocks"/>
      <sheetName val="Qty Sold in kg"/>
      <sheetName val="Sales in Local $"/>
      <sheetName val="Selling Price in kg"/>
      <sheetName val="COGS in Local $"/>
      <sheetName val="COGS per kg"/>
      <sheetName val="GP%"/>
      <sheetName val="dso"/>
      <sheetName val="MthVar_Sales&amp;COS"/>
      <sheetName val="YTDVar_Sales&amp;COS"/>
      <sheetName val="Actual_Budget Analysis - Month"/>
      <sheetName val="Var to Budget_YTD&amp;FYF"/>
      <sheetName val="Budget"/>
      <sheetName val="Qty Sold in kg - Budget"/>
      <sheetName val="Sales in Local $ - Budget"/>
      <sheetName val="COGS in Local $ - Budget"/>
      <sheetName val="Detail_Budget"/>
      <sheetName val="CSV"/>
      <sheetName val="Validation"/>
      <sheetName val="cover"/>
      <sheetName val="parameter"/>
      <sheetName val="Assumptions"/>
    </sheetNames>
    <sheetDataSet>
      <sheetData sheetId="0">
        <row r="3">
          <cell r="D3" t="str">
            <v>B7395</v>
          </cell>
        </row>
        <row r="5">
          <cell r="D5" t="str">
            <v>12/2002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.in Pro."/>
      <sheetName val="S.Expenses"/>
      <sheetName val="VAT"/>
      <sheetName val="NON-OP-INCOME"/>
      <sheetName val="COST"/>
      <sheetName val="Overhead"/>
      <sheetName val="G&amp;A"/>
      <sheetName val="SVA"/>
      <sheetName val="FR"/>
      <sheetName val="DCVA"/>
      <sheetName val="OE"/>
      <sheetName val="P&amp;l-monthly"/>
      <sheetName val="P&amp;l-monthly -2"/>
      <sheetName val="bs.C"/>
      <sheetName val="PL.C"/>
      <sheetName val="iv"/>
      <sheetName val="DE"/>
      <sheetName val="FA"/>
      <sheetName val="WInput-data"/>
      <sheetName val="WPCost"/>
      <sheetName val="WProduction"/>
      <sheetName val="S.P"/>
      <sheetName val="Cover"/>
      <sheetName val="Error"/>
      <sheetName val="Sales"/>
      <sheetName val="CAPEX"/>
      <sheetName val="PL"/>
      <sheetName val="PLNEM"/>
      <sheetName val="BS"/>
      <sheetName val="CF"/>
      <sheetName val="Employees"/>
      <sheetName val="Margin"/>
      <sheetName val="AR"/>
      <sheetName val="Stock"/>
      <sheetName val="Reconcile"/>
      <sheetName val="Treasury"/>
      <sheetName val="Comment"/>
      <sheetName val="BD"/>
      <sheetName val="Highlight"/>
      <sheetName val="Calculate"/>
      <sheetName val="Input"/>
      <sheetName val="Bld Name"/>
      <sheetName val="MSP2002"/>
      <sheetName val="Add-In"/>
      <sheetName val="TAX"/>
      <sheetName val="P&amp;l-7250 -2"/>
      <sheetName val="P&amp;l-7250"/>
      <sheetName val="P&amp;l-Act"/>
      <sheetName val="P&amp;l-8277"/>
      <sheetName val="061 ProLogis I"/>
      <sheetName val="Sheet1"/>
      <sheetName val="Format"/>
      <sheetName val="Header"/>
      <sheetName val="Pivot"/>
      <sheetName val="Sub1"/>
      <sheetName val="Sub2"/>
      <sheetName val="Sub3"/>
      <sheetName val="Sub4"/>
      <sheetName val="Sub5"/>
      <sheetName val="Sub6"/>
      <sheetName val="Sub7"/>
      <sheetName val="Sub8"/>
      <sheetName val="Sub9"/>
      <sheetName val="Sub10"/>
      <sheetName val="RawData"/>
      <sheetName val="RawHeader"/>
      <sheetName val="FSM"/>
      <sheetName val="POV"/>
      <sheetName val="MDA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S1">
            <v>11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cover"/>
      <sheetName val="Operation"/>
      <sheetName val="IS"/>
      <sheetName val="IS_ACT Trend"/>
      <sheetName val="IS_BGT Trend"/>
      <sheetName val="New PRC_BS"/>
      <sheetName val="New PRC_BS Trend"/>
      <sheetName val="New PRC_BS Move"/>
      <sheetName val="New PRC_IS Trend"/>
      <sheetName val="NEW PRC_BS(中文报表)"/>
      <sheetName val="NEW PRC_IS(中文报表)"/>
      <sheetName val="IS COA"/>
      <sheetName val="BS(New PRC)_COA"/>
      <sheetName val="IS(New PRC)_COA"/>
      <sheetName val="property list"/>
      <sheetName val="Input"/>
    </sheetNames>
    <sheetDataSet>
      <sheetData sheetId="0" refreshError="1">
        <row r="2">
          <cell r="A2">
            <v>2010</v>
          </cell>
        </row>
        <row r="3">
          <cell r="G3">
            <v>1</v>
          </cell>
        </row>
        <row r="4">
          <cell r="G4">
            <v>1000</v>
          </cell>
        </row>
      </sheetData>
      <sheetData sheetId="1" refreshError="1">
        <row r="18">
          <cell r="P18">
            <v>1</v>
          </cell>
        </row>
        <row r="48">
          <cell r="D48" t="str">
            <v>Scenario#DIM; Year#2012;Period#FM01;Value#&lt;Entity Currency&gt;;View#Periodic;Custom1#TB;Custom3#Topc3;ICP#[ICP TOP];Entity#21002</v>
          </cell>
        </row>
        <row r="49">
          <cell r="D49" t="str">
            <v>Scenario#Budget; Year#2012;Period#FM01;Value#&lt;Entity Currency&gt;;View#Periodic;Custom1#TB;Custom3#Topc3;ICP#[ICP TOP];Entity#21002</v>
          </cell>
        </row>
        <row r="50">
          <cell r="D50" t="str">
            <v>Scenario#DIM; Year#2012;Period#FM01;Value#&lt;Entity Currency&gt;;View#YTD;Custom1#TB;Custom3#Topc3;ICP#[ICP TOP];Entity#21002</v>
          </cell>
        </row>
        <row r="51">
          <cell r="D51" t="str">
            <v>Scenario#Budget; Year#2012;Period#FM01;Value#&lt;Entity Currency&gt;;View#YTD;Custom1#TB;Custom3#Topc3;ICP#[ICP TOP];Entity#21002</v>
          </cell>
        </row>
        <row r="52">
          <cell r="D52" t="str">
            <v>Scenario#DIM; Year#2011;Period#FM12;Value#&lt;Entity Currency&gt;;View#Periodic;Custom1#TB;Custom3#Topc3;ICP#[ICP TOP];Entity#21002</v>
          </cell>
        </row>
        <row r="53">
          <cell r="D53" t="str">
            <v>Scenario#DIM; Year#2011;Period#FM09;Value#&lt;Entity Currency&gt;;View#Periodic;Custom1#TB;Custom3#Topc3;ICP#[ICP TOP];Entity#21002</v>
          </cell>
        </row>
        <row r="54">
          <cell r="D54" t="str">
            <v>Scenario#DIM; Year#2011;Period#FM12;Value#&lt;Entity Currency&gt;;View#Periodic;Custom1#TB;Custom3#Topc3;ICP#[ICP TOP];Entity#21002</v>
          </cell>
        </row>
        <row r="55">
          <cell r="D55" t="str">
            <v>Scenario#Operation; Year#2011;Period#Apr;Value#&lt;Entity Currency&gt;;View#Periodic;Custom1#[None];Custom2#[None];Custom4#[None];ICP#[ICP None];Entity#21002</v>
          </cell>
        </row>
        <row r="56">
          <cell r="D56" t="str">
            <v>Scenario#Operation; Year#2011;Period#Mar;Value#&lt;Entity Currency&gt;;View#Periodic;Custom1#[None];Custom2#[None];Custom4#[None];ICP#[ICP None];Entity#21002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L"/>
      <sheetName val="3410400(2)"/>
      <sheetName val="3410400(3)"/>
      <sheetName val="3410800(4)"/>
      <sheetName val="3410700(5)"/>
      <sheetName val="JE"/>
      <sheetName val="cover"/>
      <sheetName val="parameter"/>
      <sheetName val="Input"/>
    </sheetNames>
    <sheetDataSet>
      <sheetData sheetId="0"/>
      <sheetData sheetId="1"/>
      <sheetData sheetId="2"/>
      <sheetData sheetId="3"/>
      <sheetData sheetId="4"/>
      <sheetData sheetId="5">
        <row r="51">
          <cell r="R51">
            <v>111110</v>
          </cell>
          <cell r="S51" t="str">
            <v>Petty Cash</v>
          </cell>
        </row>
        <row r="52">
          <cell r="R52">
            <v>111210</v>
          </cell>
          <cell r="S52" t="str">
            <v>Expense Payment Account</v>
          </cell>
        </row>
        <row r="53">
          <cell r="R53">
            <v>111212</v>
          </cell>
          <cell r="S53" t="str">
            <v>Salary Payment Account</v>
          </cell>
        </row>
        <row r="54">
          <cell r="R54">
            <v>111220</v>
          </cell>
          <cell r="S54" t="str">
            <v>Rent Collection Account</v>
          </cell>
        </row>
        <row r="55">
          <cell r="R55">
            <v>111230</v>
          </cell>
          <cell r="S55" t="str">
            <v>Trust Beneficiary Account</v>
          </cell>
        </row>
        <row r="56">
          <cell r="R56">
            <v>111240</v>
          </cell>
          <cell r="S56" t="str">
            <v>Release Account</v>
          </cell>
        </row>
        <row r="57">
          <cell r="R57">
            <v>111250</v>
          </cell>
          <cell r="S57" t="str">
            <v>Debt Service Account</v>
          </cell>
        </row>
        <row r="58">
          <cell r="R58">
            <v>111260</v>
          </cell>
          <cell r="S58" t="str">
            <v>Reserve Account - Security Deposit</v>
          </cell>
        </row>
        <row r="59">
          <cell r="R59">
            <v>111262</v>
          </cell>
          <cell r="S59" t="str">
            <v>Reserve Account - Tax</v>
          </cell>
        </row>
        <row r="60">
          <cell r="R60">
            <v>111264</v>
          </cell>
          <cell r="S60" t="str">
            <v>Reserve Account - Capital Expenditure</v>
          </cell>
        </row>
        <row r="61">
          <cell r="R61">
            <v>111266</v>
          </cell>
          <cell r="S61" t="str">
            <v>Reserve Account - Financial Condition</v>
          </cell>
        </row>
        <row r="62">
          <cell r="R62">
            <v>111268</v>
          </cell>
          <cell r="S62" t="str">
            <v>Reserve Account - Real Estate Tax</v>
          </cell>
        </row>
        <row r="63">
          <cell r="R63">
            <v>111270</v>
          </cell>
          <cell r="S63" t="str">
            <v>Reserve Account - Insurance</v>
          </cell>
        </row>
        <row r="64">
          <cell r="R64">
            <v>111310</v>
          </cell>
          <cell r="S64" t="str">
            <v>Fixed Deposit Account</v>
          </cell>
        </row>
        <row r="65">
          <cell r="R65">
            <v>111410</v>
          </cell>
          <cell r="S65" t="str">
            <v>Trust Bank Account</v>
          </cell>
        </row>
        <row r="66">
          <cell r="R66">
            <v>111610</v>
          </cell>
          <cell r="S66" t="str">
            <v>Non Resident Account - Singapore</v>
          </cell>
        </row>
        <row r="67">
          <cell r="R67">
            <v>111620</v>
          </cell>
          <cell r="S67" t="str">
            <v>Contribution Account - Singapore</v>
          </cell>
        </row>
        <row r="68">
          <cell r="R68">
            <v>111630</v>
          </cell>
          <cell r="S68" t="str">
            <v>Disbursement Account - Singapore</v>
          </cell>
        </row>
        <row r="69">
          <cell r="R69">
            <v>111640</v>
          </cell>
          <cell r="S69" t="str">
            <v>Reimbursement Account - Singapore</v>
          </cell>
        </row>
        <row r="70">
          <cell r="R70">
            <v>111650</v>
          </cell>
          <cell r="S70" t="str">
            <v>Transfer Cost Account - Singapore</v>
          </cell>
        </row>
        <row r="71">
          <cell r="R71">
            <v>111710</v>
          </cell>
          <cell r="S71" t="str">
            <v>Fixed Deposit Account - Singapore</v>
          </cell>
        </row>
        <row r="72">
          <cell r="R72">
            <v>111910</v>
          </cell>
          <cell r="S72" t="str">
            <v>Cash Suspense</v>
          </cell>
        </row>
        <row r="73">
          <cell r="R73">
            <v>111920</v>
          </cell>
          <cell r="S73" t="str">
            <v>Separate Deposit</v>
          </cell>
        </row>
        <row r="74">
          <cell r="R74">
            <v>112110</v>
          </cell>
          <cell r="S74" t="str">
            <v>Negotiable Certificate of Deposit</v>
          </cell>
        </row>
        <row r="75">
          <cell r="R75">
            <v>113110</v>
          </cell>
          <cell r="S75" t="str">
            <v>Accounts Receivable - Tenants</v>
          </cell>
        </row>
        <row r="76">
          <cell r="R76">
            <v>113120</v>
          </cell>
          <cell r="S76" t="str">
            <v>Accounts Receivable - Interco Unconsl Sub</v>
          </cell>
        </row>
        <row r="77">
          <cell r="R77">
            <v>113130</v>
          </cell>
          <cell r="S77" t="str">
            <v>Accounts Receivable - Lease Oblg Interco</v>
          </cell>
        </row>
        <row r="78">
          <cell r="R78">
            <v>113140</v>
          </cell>
          <cell r="S78" t="str">
            <v>Accounts Receivable - Other</v>
          </cell>
        </row>
        <row r="79">
          <cell r="R79">
            <v>114110</v>
          </cell>
          <cell r="S79" t="str">
            <v>CT Paid</v>
          </cell>
        </row>
        <row r="80">
          <cell r="R80">
            <v>114210</v>
          </cell>
          <cell r="S80" t="str">
            <v>AR Security Deposit Released</v>
          </cell>
        </row>
        <row r="81">
          <cell r="R81">
            <v>114310</v>
          </cell>
          <cell r="S81" t="str">
            <v>Accrued Interest - other</v>
          </cell>
        </row>
        <row r="82">
          <cell r="R82">
            <v>114410</v>
          </cell>
          <cell r="S82" t="str">
            <v>Consumption Tax Receivable</v>
          </cell>
        </row>
        <row r="83">
          <cell r="R83">
            <v>114420</v>
          </cell>
          <cell r="S83" t="str">
            <v>Corporation Tax Receivable</v>
          </cell>
        </row>
        <row r="84">
          <cell r="R84">
            <v>114430</v>
          </cell>
          <cell r="S84" t="str">
            <v>Inhabitant Tax Receivable</v>
          </cell>
        </row>
        <row r="85">
          <cell r="R85">
            <v>114440</v>
          </cell>
          <cell r="S85" t="str">
            <v>Enterprise Tax Receivable</v>
          </cell>
        </row>
        <row r="86">
          <cell r="R86">
            <v>114910</v>
          </cell>
          <cell r="S86" t="str">
            <v>Other Assets - Current</v>
          </cell>
        </row>
        <row r="87">
          <cell r="R87">
            <v>114920</v>
          </cell>
          <cell r="S87" t="str">
            <v>Suspense Account Paid</v>
          </cell>
        </row>
        <row r="88">
          <cell r="R88">
            <v>115110</v>
          </cell>
          <cell r="S88" t="str">
            <v>Prepaid Property Insurance</v>
          </cell>
        </row>
        <row r="89">
          <cell r="R89">
            <v>115120</v>
          </cell>
          <cell r="S89" t="str">
            <v>Prepaid Property Insurance - Other</v>
          </cell>
        </row>
        <row r="90">
          <cell r="R90">
            <v>115130</v>
          </cell>
          <cell r="S90" t="str">
            <v>Prepaid Real Estate Taxes</v>
          </cell>
        </row>
        <row r="91">
          <cell r="R91">
            <v>115140</v>
          </cell>
          <cell r="S91" t="str">
            <v>Prepaid Other Taxes</v>
          </cell>
        </row>
        <row r="92">
          <cell r="R92">
            <v>115150</v>
          </cell>
          <cell r="S92" t="str">
            <v>Other Prepaid</v>
          </cell>
        </row>
        <row r="93">
          <cell r="R93">
            <v>116110</v>
          </cell>
          <cell r="S93" t="str">
            <v>Interest Rate Swaps (Asset)</v>
          </cell>
        </row>
        <row r="94">
          <cell r="R94">
            <v>119110</v>
          </cell>
          <cell r="S94" t="str">
            <v>Deferred Tax Assets - Current - LOCAL</v>
          </cell>
        </row>
        <row r="95">
          <cell r="R95">
            <v>119210</v>
          </cell>
          <cell r="S95" t="str">
            <v>Deferred Tax Asset (IFRS) - Others</v>
          </cell>
        </row>
        <row r="96">
          <cell r="R96">
            <v>119220</v>
          </cell>
          <cell r="S96" t="str">
            <v>Deferred Tax Asset (IFRS) - Swap</v>
          </cell>
        </row>
        <row r="97">
          <cell r="R97">
            <v>141110</v>
          </cell>
          <cell r="S97" t="str">
            <v>Investment in Subsidiary Entities - Purchase</v>
          </cell>
        </row>
        <row r="98">
          <cell r="R98">
            <v>141120</v>
          </cell>
          <cell r="S98" t="str">
            <v>Investment in Subsidiary Entities - Incidental</v>
          </cell>
        </row>
        <row r="99">
          <cell r="R99">
            <v>141130</v>
          </cell>
          <cell r="S99" t="str">
            <v>Investment in Subsidiary Entities - Other</v>
          </cell>
        </row>
        <row r="100">
          <cell r="R100">
            <v>141210</v>
          </cell>
          <cell r="S100" t="str">
            <v>Notes Receivable - Related Parties</v>
          </cell>
        </row>
        <row r="101">
          <cell r="R101">
            <v>141220</v>
          </cell>
          <cell r="S101" t="str">
            <v>Other Investments</v>
          </cell>
        </row>
        <row r="102">
          <cell r="R102">
            <v>141230</v>
          </cell>
          <cell r="S102" t="str">
            <v>Potential Investments / Pursuit Cost</v>
          </cell>
        </row>
        <row r="103">
          <cell r="R103">
            <v>141240</v>
          </cell>
          <cell r="S103" t="str">
            <v>Golf Club Membership</v>
          </cell>
        </row>
        <row r="104">
          <cell r="R104">
            <v>142110</v>
          </cell>
          <cell r="S104" t="str">
            <v>Investment Properties</v>
          </cell>
        </row>
        <row r="105">
          <cell r="R105">
            <v>143110</v>
          </cell>
          <cell r="S105" t="str">
            <v>Land</v>
          </cell>
        </row>
        <row r="106">
          <cell r="R106">
            <v>143120</v>
          </cell>
          <cell r="S106" t="str">
            <v>Land Under Development</v>
          </cell>
        </row>
        <row r="107">
          <cell r="R107">
            <v>143210</v>
          </cell>
          <cell r="S107" t="str">
            <v>Buildings - BDG</v>
          </cell>
        </row>
        <row r="108">
          <cell r="R108">
            <v>143220</v>
          </cell>
          <cell r="S108" t="str">
            <v>Buildings - BDGFAC</v>
          </cell>
        </row>
        <row r="109">
          <cell r="R109">
            <v>143230</v>
          </cell>
          <cell r="S109" t="str">
            <v>Buildings - BDGCMP</v>
          </cell>
        </row>
        <row r="110">
          <cell r="R110">
            <v>143240</v>
          </cell>
          <cell r="S110" t="str">
            <v>Buildings - BDGOFC</v>
          </cell>
        </row>
        <row r="111">
          <cell r="R111">
            <v>143310</v>
          </cell>
          <cell r="S111" t="str">
            <v>Accumulated Depreciation - BDG</v>
          </cell>
        </row>
        <row r="112">
          <cell r="R112">
            <v>143320</v>
          </cell>
          <cell r="S112" t="str">
            <v>Accumulated Depreciation - BDGFAC</v>
          </cell>
        </row>
        <row r="113">
          <cell r="R113">
            <v>143330</v>
          </cell>
          <cell r="S113" t="str">
            <v>Accumulated Depreciation - BDGCMP</v>
          </cell>
        </row>
        <row r="114">
          <cell r="R114">
            <v>143340</v>
          </cell>
          <cell r="S114" t="str">
            <v>Accumulated Depreciation - BDGOFC</v>
          </cell>
        </row>
        <row r="115">
          <cell r="R115">
            <v>143410</v>
          </cell>
          <cell r="S115" t="str">
            <v>Acquisitions in Process</v>
          </cell>
        </row>
        <row r="116">
          <cell r="R116">
            <v>143420</v>
          </cell>
          <cell r="S116" t="str">
            <v>Developments in Process</v>
          </cell>
        </row>
        <row r="117">
          <cell r="R117">
            <v>143430</v>
          </cell>
          <cell r="S117" t="str">
            <v>Construction In Process</v>
          </cell>
        </row>
        <row r="118">
          <cell r="R118">
            <v>143440</v>
          </cell>
          <cell r="S118" t="str">
            <v xml:space="preserve">Capitalized Interest </v>
          </cell>
        </row>
        <row r="119">
          <cell r="R119">
            <v>143450</v>
          </cell>
          <cell r="S119" t="str">
            <v>Capitalized Management Costs</v>
          </cell>
        </row>
        <row r="120">
          <cell r="R120">
            <v>143460</v>
          </cell>
          <cell r="S120" t="str">
            <v>CIP - Suspense Account</v>
          </cell>
        </row>
        <row r="121">
          <cell r="R121">
            <v>143510</v>
          </cell>
          <cell r="S121" t="str">
            <v>Other FFE</v>
          </cell>
        </row>
        <row r="122">
          <cell r="R122">
            <v>143520</v>
          </cell>
          <cell r="S122" t="str">
            <v>Computer Hardware</v>
          </cell>
        </row>
        <row r="123">
          <cell r="R123">
            <v>143530</v>
          </cell>
          <cell r="S123" t="str">
            <v>Telecom</v>
          </cell>
        </row>
        <row r="124">
          <cell r="R124">
            <v>143610</v>
          </cell>
          <cell r="S124" t="str">
            <v>Accumulated Depreciation - FFE</v>
          </cell>
        </row>
        <row r="125">
          <cell r="R125">
            <v>143620</v>
          </cell>
          <cell r="S125" t="str">
            <v>Accumulated Depreciation - FFEHWR</v>
          </cell>
        </row>
        <row r="126">
          <cell r="R126">
            <v>143630</v>
          </cell>
          <cell r="S126" t="str">
            <v>Accumulated Depreciation - FFETEL</v>
          </cell>
        </row>
        <row r="127">
          <cell r="R127">
            <v>143810</v>
          </cell>
          <cell r="S127" t="str">
            <v>Rent Leveling Asset</v>
          </cell>
        </row>
        <row r="128">
          <cell r="R128">
            <v>143820</v>
          </cell>
          <cell r="S128" t="str">
            <v>Deposit - Office</v>
          </cell>
        </row>
        <row r="129">
          <cell r="R129">
            <v>143830</v>
          </cell>
          <cell r="S129" t="str">
            <v>Deposit - Company House</v>
          </cell>
        </row>
        <row r="130">
          <cell r="R130">
            <v>143840</v>
          </cell>
          <cell r="S130" t="str">
            <v>Deposit - Other</v>
          </cell>
        </row>
        <row r="131">
          <cell r="R131">
            <v>144110</v>
          </cell>
          <cell r="S131" t="str">
            <v>Computer Software</v>
          </cell>
        </row>
        <row r="132">
          <cell r="R132">
            <v>144210</v>
          </cell>
          <cell r="S132" t="str">
            <v>Goodwill - Intangibles</v>
          </cell>
        </row>
        <row r="133">
          <cell r="R133">
            <v>149110</v>
          </cell>
          <cell r="S133" t="str">
            <v>Deferred Tax Asset (IFRS) - IP</v>
          </cell>
        </row>
        <row r="134">
          <cell r="R134">
            <v>161110</v>
          </cell>
          <cell r="S134" t="str">
            <v>Deferred Finance Costs - BOND</v>
          </cell>
        </row>
        <row r="135">
          <cell r="R135">
            <v>161120</v>
          </cell>
          <cell r="S135" t="str">
            <v>Accumulated Amortization Fin Costs - BOND</v>
          </cell>
        </row>
        <row r="136">
          <cell r="R136">
            <v>161210</v>
          </cell>
          <cell r="S136" t="str">
            <v>Deferred Finance Costs - LOAN</v>
          </cell>
        </row>
        <row r="137">
          <cell r="R137">
            <v>161220</v>
          </cell>
          <cell r="S137" t="str">
            <v>Accumulated Amortization Fin Costs - LOAN</v>
          </cell>
        </row>
        <row r="138">
          <cell r="R138">
            <v>161310</v>
          </cell>
          <cell r="S138" t="str">
            <v>Deferred Finance Costs - PI</v>
          </cell>
        </row>
        <row r="139">
          <cell r="R139">
            <v>161320</v>
          </cell>
          <cell r="S139" t="str">
            <v>Accumulated Amortization Fin Costs - PI</v>
          </cell>
        </row>
        <row r="140">
          <cell r="R140">
            <v>161410</v>
          </cell>
          <cell r="S140" t="str">
            <v>Net Deferred Finance Costs - Others</v>
          </cell>
        </row>
        <row r="141">
          <cell r="R141">
            <v>162110</v>
          </cell>
          <cell r="S141" t="str">
            <v>Net Deferred Leasing Commissions</v>
          </cell>
        </row>
        <row r="142">
          <cell r="R142">
            <v>162120</v>
          </cell>
          <cell r="S142" t="str">
            <v>Accumulated Amortization Leasing Commissions</v>
          </cell>
        </row>
        <row r="143">
          <cell r="R143">
            <v>211110</v>
          </cell>
          <cell r="S143" t="str">
            <v>Accounts Payable - Vendor</v>
          </cell>
        </row>
        <row r="144">
          <cell r="R144">
            <v>211120</v>
          </cell>
          <cell r="S144" t="str">
            <v>Accounts Payable - Employee</v>
          </cell>
        </row>
        <row r="145">
          <cell r="R145">
            <v>211130</v>
          </cell>
          <cell r="S145" t="str">
            <v>Other AP</v>
          </cell>
        </row>
        <row r="146">
          <cell r="R146">
            <v>211210</v>
          </cell>
          <cell r="S146" t="str">
            <v>AP Payroll - Pension Insurance</v>
          </cell>
        </row>
        <row r="147">
          <cell r="R147">
            <v>211220</v>
          </cell>
          <cell r="S147" t="str">
            <v>AP Payroll - Health Insurance</v>
          </cell>
        </row>
        <row r="148">
          <cell r="R148">
            <v>211230</v>
          </cell>
          <cell r="S148" t="str">
            <v>AP Payroll - Inhabitant Tax</v>
          </cell>
        </row>
        <row r="149">
          <cell r="R149">
            <v>211240</v>
          </cell>
          <cell r="S149" t="str">
            <v>AP Payroll - Labor Insurance</v>
          </cell>
        </row>
        <row r="150">
          <cell r="R150">
            <v>212110</v>
          </cell>
          <cell r="S150" t="str">
            <v>Withholding Income Tax - Japan</v>
          </cell>
        </row>
        <row r="151">
          <cell r="R151">
            <v>212210</v>
          </cell>
          <cell r="S151" t="str">
            <v>Withholding Income Tax - Singapore</v>
          </cell>
        </row>
        <row r="152">
          <cell r="R152">
            <v>213110</v>
          </cell>
          <cell r="S152" t="str">
            <v>CT Received</v>
          </cell>
        </row>
        <row r="153">
          <cell r="R153">
            <v>213210</v>
          </cell>
          <cell r="S153" t="str">
            <v>Dividends Payable - Common</v>
          </cell>
        </row>
        <row r="154">
          <cell r="R154">
            <v>213310</v>
          </cell>
          <cell r="S154" t="str">
            <v>Accounts Payable - Interco</v>
          </cell>
        </row>
        <row r="155">
          <cell r="R155">
            <v>213320</v>
          </cell>
          <cell r="S155" t="str">
            <v>Accounts Payable - Interco - USGAAP</v>
          </cell>
        </row>
        <row r="156">
          <cell r="R156">
            <v>214110</v>
          </cell>
          <cell r="S156" t="str">
            <v>Consumption Tax Payable</v>
          </cell>
        </row>
        <row r="157">
          <cell r="R157">
            <v>214120</v>
          </cell>
          <cell r="S157" t="str">
            <v>Accrued Corporate Tax</v>
          </cell>
        </row>
        <row r="158">
          <cell r="R158">
            <v>214130</v>
          </cell>
          <cell r="S158" t="str">
            <v>Accrued Inhabitant Tax</v>
          </cell>
        </row>
        <row r="159">
          <cell r="R159">
            <v>214140</v>
          </cell>
          <cell r="S159" t="str">
            <v>Accrued Enterprise Tax</v>
          </cell>
        </row>
        <row r="160">
          <cell r="R160">
            <v>214210</v>
          </cell>
          <cell r="S160" t="str">
            <v>Accrued Interest - Interco</v>
          </cell>
        </row>
        <row r="161">
          <cell r="R161">
            <v>214220</v>
          </cell>
          <cell r="S161" t="str">
            <v>Accrued Interest - LOC</v>
          </cell>
        </row>
        <row r="162">
          <cell r="R162">
            <v>214230</v>
          </cell>
          <cell r="S162" t="str">
            <v>Accrued Interest - Bond</v>
          </cell>
        </row>
        <row r="163">
          <cell r="R163">
            <v>214240</v>
          </cell>
          <cell r="S163" t="str">
            <v>Accrued Interest - Loan</v>
          </cell>
        </row>
        <row r="164">
          <cell r="R164">
            <v>214310</v>
          </cell>
          <cell r="S164" t="str">
            <v>Accrued Target Bonuses</v>
          </cell>
        </row>
        <row r="165">
          <cell r="R165">
            <v>214510</v>
          </cell>
          <cell r="S165" t="str">
            <v>Accrued Audit Fees</v>
          </cell>
        </row>
        <row r="166">
          <cell r="R166">
            <v>214520</v>
          </cell>
          <cell r="S166" t="str">
            <v>Accrued Legal Fees</v>
          </cell>
        </row>
        <row r="167">
          <cell r="R167">
            <v>214530</v>
          </cell>
          <cell r="S167" t="str">
            <v>Accrued Tax Consulting Fees</v>
          </cell>
        </row>
        <row r="168">
          <cell r="R168">
            <v>214540</v>
          </cell>
          <cell r="S168" t="str">
            <v>Accrued Trust Fees</v>
          </cell>
        </row>
        <row r="169">
          <cell r="R169">
            <v>214550</v>
          </cell>
          <cell r="S169" t="str">
            <v>Accrued Property Insurance</v>
          </cell>
        </row>
        <row r="170">
          <cell r="R170">
            <v>214560</v>
          </cell>
          <cell r="S170" t="str">
            <v>Accrued Real Estate Taxes</v>
          </cell>
        </row>
        <row r="171">
          <cell r="R171">
            <v>214570</v>
          </cell>
          <cell r="S171" t="str">
            <v>Accrued Common Area Maintenance</v>
          </cell>
        </row>
        <row r="172">
          <cell r="R172">
            <v>214580</v>
          </cell>
          <cell r="S172" t="str">
            <v>Accrued Facility Management Fee</v>
          </cell>
        </row>
        <row r="173">
          <cell r="R173">
            <v>214590</v>
          </cell>
          <cell r="S173" t="str">
            <v>Other Accrued Expenses</v>
          </cell>
        </row>
        <row r="174">
          <cell r="R174">
            <v>215110</v>
          </cell>
          <cell r="S174" t="str">
            <v>Unearned Rent - Rent</v>
          </cell>
        </row>
        <row r="175">
          <cell r="R175">
            <v>215120</v>
          </cell>
          <cell r="S175" t="str">
            <v>Unearned Rent - CAM</v>
          </cell>
        </row>
        <row r="176">
          <cell r="R176">
            <v>215130</v>
          </cell>
          <cell r="S176" t="str">
            <v>Unearned Rent - ADJ</v>
          </cell>
        </row>
        <row r="177">
          <cell r="R177">
            <v>215210</v>
          </cell>
          <cell r="S177" t="str">
            <v>Other Unearned Revenues - Rent</v>
          </cell>
        </row>
        <row r="178">
          <cell r="R178">
            <v>215220</v>
          </cell>
          <cell r="S178" t="str">
            <v>Other Unearned Revenues - AM Fee</v>
          </cell>
        </row>
        <row r="179">
          <cell r="R179">
            <v>216110</v>
          </cell>
          <cell r="S179" t="str">
            <v>Interest Rate Swaps (Liability)</v>
          </cell>
        </row>
        <row r="180">
          <cell r="R180">
            <v>217110</v>
          </cell>
          <cell r="S180" t="str">
            <v>Suspense Account Received</v>
          </cell>
        </row>
        <row r="181">
          <cell r="R181">
            <v>217120</v>
          </cell>
          <cell r="S181" t="str">
            <v>Temporary AP/AR Adjustment Account</v>
          </cell>
        </row>
        <row r="182">
          <cell r="R182">
            <v>219110</v>
          </cell>
          <cell r="S182" t="str">
            <v>Deferred Tax Liability (IFRS)</v>
          </cell>
        </row>
        <row r="183">
          <cell r="R183">
            <v>219120</v>
          </cell>
          <cell r="S183" t="str">
            <v>Deferred Tax Liability  (IFRS) - SWAP</v>
          </cell>
        </row>
        <row r="184">
          <cell r="R184">
            <v>241110</v>
          </cell>
          <cell r="S184" t="str">
            <v>TMK Bond</v>
          </cell>
        </row>
        <row r="185">
          <cell r="R185">
            <v>241210</v>
          </cell>
          <cell r="S185" t="str">
            <v>TMK Loan</v>
          </cell>
        </row>
        <row r="186">
          <cell r="R186">
            <v>241220</v>
          </cell>
          <cell r="S186" t="str">
            <v>Other Loan</v>
          </cell>
        </row>
        <row r="187">
          <cell r="R187">
            <v>242110</v>
          </cell>
          <cell r="S187" t="str">
            <v>AP Security Deposit Released</v>
          </cell>
        </row>
        <row r="188">
          <cell r="R188">
            <v>242120</v>
          </cell>
          <cell r="S188" t="str">
            <v>Tenant Security Deposits</v>
          </cell>
        </row>
        <row r="189">
          <cell r="R189">
            <v>242130</v>
          </cell>
          <cell r="S189" t="str">
            <v>Other Deposits</v>
          </cell>
        </row>
        <row r="190">
          <cell r="R190">
            <v>243110</v>
          </cell>
          <cell r="S190" t="str">
            <v>Notes Payable - Interco</v>
          </cell>
        </row>
        <row r="191">
          <cell r="R191">
            <v>243120</v>
          </cell>
          <cell r="S191" t="str">
            <v>Notes Payable - Preferred Share - PLD</v>
          </cell>
        </row>
        <row r="192">
          <cell r="R192">
            <v>243130</v>
          </cell>
          <cell r="S192" t="str">
            <v>Notes Payable - LOC</v>
          </cell>
        </row>
        <row r="193">
          <cell r="R193">
            <v>243140</v>
          </cell>
          <cell r="S193" t="str">
            <v>Notes Payable - Preferred Share - GIC</v>
          </cell>
        </row>
        <row r="194">
          <cell r="R194">
            <v>243150</v>
          </cell>
          <cell r="S194" t="str">
            <v>Notes Payable - Other</v>
          </cell>
        </row>
        <row r="195">
          <cell r="R195">
            <v>243160</v>
          </cell>
          <cell r="S195" t="str">
            <v>Other AP - BENE</v>
          </cell>
        </row>
        <row r="196">
          <cell r="R196">
            <v>243170</v>
          </cell>
          <cell r="S196" t="str">
            <v>Other AP - HEIR</v>
          </cell>
        </row>
        <row r="197">
          <cell r="R197">
            <v>249110</v>
          </cell>
          <cell r="S197" t="str">
            <v>Deferred Tax Liability (IFRS) - IP</v>
          </cell>
        </row>
        <row r="198">
          <cell r="R198">
            <v>311110</v>
          </cell>
          <cell r="S198" t="str">
            <v>Specified Equity - TMK</v>
          </cell>
        </row>
        <row r="199">
          <cell r="R199">
            <v>311210</v>
          </cell>
          <cell r="S199" t="str">
            <v>Paid In Capital</v>
          </cell>
        </row>
        <row r="200">
          <cell r="R200">
            <v>311220</v>
          </cell>
          <cell r="S200" t="str">
            <v>Capital Surplus</v>
          </cell>
        </row>
        <row r="201">
          <cell r="R201">
            <v>311310</v>
          </cell>
          <cell r="S201" t="str">
            <v>Owner's Contribution - Trust</v>
          </cell>
        </row>
        <row r="202">
          <cell r="R202">
            <v>312110</v>
          </cell>
          <cell r="S202" t="str">
            <v>Cumulative Foreign Currency Translation</v>
          </cell>
        </row>
        <row r="203">
          <cell r="R203">
            <v>312120</v>
          </cell>
          <cell r="S203" t="str">
            <v>Other Reserve</v>
          </cell>
        </row>
        <row r="204">
          <cell r="R204">
            <v>341110</v>
          </cell>
          <cell r="S204" t="str">
            <v>Retained Earnings Before Distribution</v>
          </cell>
        </row>
        <row r="205">
          <cell r="R205">
            <v>341120</v>
          </cell>
          <cell r="S205" t="str">
            <v>Accumulated Dividend Distribution</v>
          </cell>
        </row>
        <row r="206">
          <cell r="R206">
            <v>349000</v>
          </cell>
          <cell r="S206" t="str">
            <v>Year to Date Income &amp; Loss</v>
          </cell>
        </row>
        <row r="207">
          <cell r="R207">
            <v>351110</v>
          </cell>
          <cell r="S207" t="str">
            <v>Minority Interest PI Principal - RECOYK</v>
          </cell>
        </row>
        <row r="208">
          <cell r="R208">
            <v>351120</v>
          </cell>
          <cell r="S208" t="str">
            <v>Minority Interest PI Principal - RECOPT</v>
          </cell>
        </row>
        <row r="209">
          <cell r="R209">
            <v>351130</v>
          </cell>
          <cell r="S209" t="str">
            <v>Minority Interest PI Principal - SINGCO</v>
          </cell>
        </row>
        <row r="210">
          <cell r="R210">
            <v>351140</v>
          </cell>
          <cell r="S210" t="str">
            <v>Minority Interest PI Principal - URA2YK</v>
          </cell>
        </row>
        <row r="211">
          <cell r="R211">
            <v>351210</v>
          </cell>
          <cell r="S211" t="str">
            <v>Minority Interest Less Finance Cost - PI</v>
          </cell>
        </row>
        <row r="212">
          <cell r="R212">
            <v>351310</v>
          </cell>
          <cell r="S212" t="str">
            <v>Minority Interest Accrued PI Int - RECOYK</v>
          </cell>
        </row>
        <row r="213">
          <cell r="R213">
            <v>351320</v>
          </cell>
          <cell r="S213" t="str">
            <v>Minority Interest Accrued PI Int - RECOPT</v>
          </cell>
        </row>
        <row r="214">
          <cell r="R214">
            <v>351330</v>
          </cell>
          <cell r="S214" t="str">
            <v>Minority Interest Accrued PI Int - URA2YK</v>
          </cell>
        </row>
        <row r="215">
          <cell r="R215">
            <v>411110</v>
          </cell>
          <cell r="S215" t="str">
            <v>Rent Income</v>
          </cell>
        </row>
        <row r="216">
          <cell r="R216">
            <v>411120</v>
          </cell>
          <cell r="S216" t="str">
            <v>Rent Leveling Adjustment</v>
          </cell>
        </row>
        <row r="217">
          <cell r="R217">
            <v>412110</v>
          </cell>
          <cell r="S217" t="str">
            <v>CAM Recoveries - Multi Tenant Facilities</v>
          </cell>
        </row>
        <row r="218">
          <cell r="R218">
            <v>412120</v>
          </cell>
          <cell r="S218" t="str">
            <v>CAM Recoveries - Real Estate Tax</v>
          </cell>
        </row>
        <row r="219">
          <cell r="R219">
            <v>413110</v>
          </cell>
          <cell r="S219" t="str">
            <v>Tenant Expense Recoveries - Electricity - Fixed</v>
          </cell>
        </row>
        <row r="220">
          <cell r="R220">
            <v>413120</v>
          </cell>
          <cell r="S220" t="str">
            <v>Tenant Expense Recoveries - Electricity - Variable</v>
          </cell>
        </row>
        <row r="221">
          <cell r="R221">
            <v>413130</v>
          </cell>
          <cell r="S221" t="str">
            <v>Tenant Expense Recoveries - Water</v>
          </cell>
        </row>
        <row r="222">
          <cell r="R222">
            <v>413140</v>
          </cell>
          <cell r="S222" t="str">
            <v>Tenant Expense Recoveries - Other</v>
          </cell>
        </row>
        <row r="223">
          <cell r="R223">
            <v>414110</v>
          </cell>
          <cell r="S223" t="str">
            <v>Car Parking Income</v>
          </cell>
        </row>
        <row r="224">
          <cell r="R224">
            <v>414120</v>
          </cell>
          <cell r="S224" t="str">
            <v>Vending Machine / Cafeteria Income</v>
          </cell>
        </row>
        <row r="225">
          <cell r="R225">
            <v>414130</v>
          </cell>
          <cell r="S225" t="str">
            <v>Miscellaneous Income</v>
          </cell>
        </row>
        <row r="226">
          <cell r="R226">
            <v>414140</v>
          </cell>
          <cell r="S226" t="str">
            <v>Master Lease Income</v>
          </cell>
        </row>
        <row r="227">
          <cell r="R227">
            <v>415110</v>
          </cell>
          <cell r="S227" t="str">
            <v>Asset Management Fee - Co</v>
          </cell>
        </row>
        <row r="228">
          <cell r="R228">
            <v>415120</v>
          </cell>
          <cell r="S228" t="str">
            <v xml:space="preserve">Property Management Fee </v>
          </cell>
        </row>
        <row r="229">
          <cell r="R229">
            <v>415210</v>
          </cell>
          <cell r="S229" t="str">
            <v>Gain/loss on Sale of Real Estate - Depr</v>
          </cell>
        </row>
        <row r="230">
          <cell r="R230">
            <v>415220</v>
          </cell>
          <cell r="S230" t="str">
            <v>Gain/loss on Sale of Real Estate - UnDepr</v>
          </cell>
        </row>
        <row r="231">
          <cell r="R231">
            <v>415230</v>
          </cell>
          <cell r="S231" t="str">
            <v>Gain/loss on Fund Sales</v>
          </cell>
        </row>
        <row r="232">
          <cell r="R232">
            <v>415310</v>
          </cell>
          <cell r="S232" t="str">
            <v>Net Fair Value Gain / Loss on Investment Properties</v>
          </cell>
        </row>
        <row r="233">
          <cell r="R233">
            <v>415410</v>
          </cell>
          <cell r="S233" t="str">
            <v>Other Income</v>
          </cell>
        </row>
        <row r="234">
          <cell r="R234">
            <v>431110</v>
          </cell>
          <cell r="S234" t="str">
            <v>Interest Income - Ordinary</v>
          </cell>
        </row>
        <row r="235">
          <cell r="R235">
            <v>431120</v>
          </cell>
          <cell r="S235" t="str">
            <v>Interest Income - NCD</v>
          </cell>
        </row>
        <row r="236">
          <cell r="R236">
            <v>431130</v>
          </cell>
          <cell r="S236" t="str">
            <v>Interest Income - Fixed Deposit</v>
          </cell>
        </row>
        <row r="237">
          <cell r="R237">
            <v>431210</v>
          </cell>
          <cell r="S237" t="str">
            <v>Dividend Income - Other</v>
          </cell>
        </row>
        <row r="238">
          <cell r="R238">
            <v>431220</v>
          </cell>
          <cell r="S238" t="str">
            <v>Dividend Income - Interco</v>
          </cell>
        </row>
        <row r="239">
          <cell r="R239">
            <v>431310</v>
          </cell>
          <cell r="S239" t="str">
            <v>Net Fair Value Gain/Loss Swap</v>
          </cell>
        </row>
        <row r="240">
          <cell r="R240">
            <v>433110</v>
          </cell>
          <cell r="S240" t="str">
            <v>Miscellaneous Gain</v>
          </cell>
        </row>
        <row r="241">
          <cell r="R241">
            <v>511110</v>
          </cell>
          <cell r="S241" t="str">
            <v>Real Estate Tax - Property</v>
          </cell>
        </row>
        <row r="242">
          <cell r="R242">
            <v>512110</v>
          </cell>
          <cell r="S242" t="str">
            <v>Property Insurance</v>
          </cell>
        </row>
        <row r="243">
          <cell r="R243">
            <v>513110</v>
          </cell>
          <cell r="S243" t="str">
            <v>CAM - Facility Management Fee</v>
          </cell>
        </row>
        <row r="244">
          <cell r="R244">
            <v>513120</v>
          </cell>
          <cell r="S244" t="str">
            <v>CAM - Electricity</v>
          </cell>
        </row>
        <row r="245">
          <cell r="R245">
            <v>513130</v>
          </cell>
          <cell r="S245" t="str">
            <v>CAM - Gas</v>
          </cell>
        </row>
        <row r="246">
          <cell r="R246">
            <v>513140</v>
          </cell>
          <cell r="S246" t="str">
            <v>CAM - Water</v>
          </cell>
        </row>
        <row r="247">
          <cell r="R247">
            <v>513150</v>
          </cell>
          <cell r="S247" t="str">
            <v>CAM - Trash Removal</v>
          </cell>
        </row>
        <row r="248">
          <cell r="R248">
            <v>513160</v>
          </cell>
          <cell r="S248" t="str">
            <v>CAM - Telephone</v>
          </cell>
        </row>
        <row r="249">
          <cell r="R249">
            <v>513170</v>
          </cell>
          <cell r="S249" t="str">
            <v>CAM - Other Maintenance</v>
          </cell>
        </row>
        <row r="250">
          <cell r="R250">
            <v>514110</v>
          </cell>
          <cell r="S250" t="str">
            <v>Tenant Expense - Electricity</v>
          </cell>
        </row>
        <row r="251">
          <cell r="R251">
            <v>514120</v>
          </cell>
          <cell r="S251" t="str">
            <v>Tenant Expense - Water</v>
          </cell>
        </row>
        <row r="252">
          <cell r="R252">
            <v>515110</v>
          </cell>
          <cell r="S252" t="str">
            <v>Trust Bank Fees</v>
          </cell>
        </row>
        <row r="253">
          <cell r="R253">
            <v>516110</v>
          </cell>
          <cell r="S253" t="str">
            <v>Other Repairs and Maintenance</v>
          </cell>
        </row>
        <row r="254">
          <cell r="R254">
            <v>517110</v>
          </cell>
          <cell r="S254" t="str">
            <v>Other Property Expenses</v>
          </cell>
        </row>
        <row r="255">
          <cell r="R255">
            <v>517120</v>
          </cell>
          <cell r="S255" t="str">
            <v>Other Leasing Cost</v>
          </cell>
        </row>
        <row r="256">
          <cell r="R256">
            <v>517130</v>
          </cell>
          <cell r="S256" t="str">
            <v>Facility Management Fee</v>
          </cell>
        </row>
        <row r="257">
          <cell r="R257">
            <v>711110</v>
          </cell>
          <cell r="S257" t="str">
            <v>Asset Management Fee</v>
          </cell>
        </row>
        <row r="258">
          <cell r="R258">
            <v>712110</v>
          </cell>
          <cell r="S258" t="str">
            <v>Investment Management Fee</v>
          </cell>
        </row>
        <row r="259">
          <cell r="R259">
            <v>713110</v>
          </cell>
          <cell r="S259" t="str">
            <v>Audit Fees - Financial Statements</v>
          </cell>
        </row>
        <row r="260">
          <cell r="R260">
            <v>714110</v>
          </cell>
          <cell r="S260" t="str">
            <v>Legal Consultation Fees</v>
          </cell>
        </row>
        <row r="261">
          <cell r="R261">
            <v>715110</v>
          </cell>
          <cell r="S261" t="str">
            <v>Tax Returns</v>
          </cell>
        </row>
        <row r="262">
          <cell r="R262">
            <v>715120</v>
          </cell>
          <cell r="S262" t="str">
            <v>Tax Consulting Fees</v>
          </cell>
        </row>
        <row r="263">
          <cell r="R263">
            <v>716110</v>
          </cell>
          <cell r="S263" t="str">
            <v>Valuation Fees</v>
          </cell>
        </row>
        <row r="264">
          <cell r="R264">
            <v>716120</v>
          </cell>
          <cell r="S264" t="str">
            <v>Consulting Fees</v>
          </cell>
        </row>
        <row r="265">
          <cell r="R265">
            <v>716150</v>
          </cell>
          <cell r="S265" t="str">
            <v>Entertainment  - Client Relations - TAXABLE</v>
          </cell>
        </row>
        <row r="266">
          <cell r="R266">
            <v>716160</v>
          </cell>
          <cell r="S266" t="str">
            <v>Other Taxes &amp; Licenses</v>
          </cell>
        </row>
        <row r="267">
          <cell r="R267">
            <v>716170</v>
          </cell>
          <cell r="S267" t="str">
            <v>Miscellaneous Loss</v>
          </cell>
        </row>
        <row r="268">
          <cell r="R268">
            <v>716180</v>
          </cell>
          <cell r="S268" t="str">
            <v>Bank Service Charges</v>
          </cell>
        </row>
        <row r="269">
          <cell r="R269">
            <v>716190</v>
          </cell>
          <cell r="S269" t="str">
            <v>C - Tax Refundable Asset Sales Charge</v>
          </cell>
        </row>
        <row r="270">
          <cell r="R270">
            <v>716200</v>
          </cell>
          <cell r="S270" t="str">
            <v>Contributions / Donations</v>
          </cell>
        </row>
        <row r="271">
          <cell r="R271">
            <v>721110</v>
          </cell>
          <cell r="S271" t="str">
            <v>Salary</v>
          </cell>
        </row>
        <row r="272">
          <cell r="R272">
            <v>721120</v>
          </cell>
          <cell r="S272" t="str">
            <v>Commutation</v>
          </cell>
        </row>
        <row r="273">
          <cell r="R273">
            <v>721130</v>
          </cell>
          <cell r="S273" t="str">
            <v>Legal Rent</v>
          </cell>
        </row>
        <row r="274">
          <cell r="R274">
            <v>721140</v>
          </cell>
          <cell r="S274" t="str">
            <v>Other - Allowance</v>
          </cell>
        </row>
        <row r="275">
          <cell r="R275">
            <v>721150</v>
          </cell>
          <cell r="S275" t="str">
            <v>Temporary staffing</v>
          </cell>
        </row>
        <row r="276">
          <cell r="R276">
            <v>721160</v>
          </cell>
          <cell r="S276" t="str">
            <v>Social Insurance</v>
          </cell>
        </row>
        <row r="277">
          <cell r="R277">
            <v>721170</v>
          </cell>
          <cell r="S277" t="str">
            <v>Employment Insurance</v>
          </cell>
        </row>
        <row r="278">
          <cell r="R278">
            <v>721180</v>
          </cell>
          <cell r="S278" t="str">
            <v>Other Benefits</v>
          </cell>
        </row>
        <row r="279">
          <cell r="R279">
            <v>721190</v>
          </cell>
          <cell r="S279" t="str">
            <v>Cafeteria Allowance</v>
          </cell>
        </row>
        <row r="280">
          <cell r="R280">
            <v>721200</v>
          </cell>
          <cell r="S280" t="str">
            <v>Target Bonuses</v>
          </cell>
        </row>
        <row r="281">
          <cell r="R281">
            <v>721210</v>
          </cell>
          <cell r="S281" t="str">
            <v>Payroll Processing Service</v>
          </cell>
        </row>
        <row r="282">
          <cell r="R282">
            <v>721220</v>
          </cell>
          <cell r="S282" t="str">
            <v>Other Payroll Related</v>
          </cell>
        </row>
        <row r="283">
          <cell r="R283">
            <v>722110</v>
          </cell>
          <cell r="S283" t="str">
            <v>Audit Fees - Co</v>
          </cell>
        </row>
        <row r="284">
          <cell r="R284">
            <v>722120</v>
          </cell>
          <cell r="S284" t="str">
            <v>Legal Fees - Co</v>
          </cell>
        </row>
        <row r="285">
          <cell r="R285">
            <v>722130</v>
          </cell>
          <cell r="S285" t="str">
            <v>Tax Returns - Co</v>
          </cell>
        </row>
        <row r="286">
          <cell r="R286">
            <v>722140</v>
          </cell>
          <cell r="S286" t="str">
            <v>Tax Consulting - Co</v>
          </cell>
        </row>
        <row r="287">
          <cell r="R287">
            <v>722150</v>
          </cell>
          <cell r="S287" t="str">
            <v>Other Consulting Fees (ADD)</v>
          </cell>
        </row>
        <row r="288">
          <cell r="R288">
            <v>722160</v>
          </cell>
          <cell r="S288" t="str">
            <v>Other Consulting Fees (BDD)</v>
          </cell>
        </row>
        <row r="289">
          <cell r="R289">
            <v>722170</v>
          </cell>
          <cell r="S289" t="str">
            <v>Other Consulting Fees (ENG)</v>
          </cell>
        </row>
        <row r="290">
          <cell r="R290">
            <v>722180</v>
          </cell>
          <cell r="S290" t="str">
            <v>Other Consulting Fees（Other)</v>
          </cell>
        </row>
        <row r="291">
          <cell r="R291">
            <v>723110</v>
          </cell>
          <cell r="S291" t="str">
            <v>Office Rent</v>
          </cell>
        </row>
        <row r="292">
          <cell r="R292">
            <v>723120</v>
          </cell>
          <cell r="S292" t="str">
            <v>Operating Expenses - Co</v>
          </cell>
        </row>
        <row r="293">
          <cell r="R293">
            <v>723130</v>
          </cell>
          <cell r="S293" t="str">
            <v>Property Tax</v>
          </cell>
        </row>
        <row r="294">
          <cell r="R294">
            <v>723140</v>
          </cell>
          <cell r="S294" t="str">
            <v>Other Occupancy Costs</v>
          </cell>
        </row>
        <row r="295">
          <cell r="R295">
            <v>724110</v>
          </cell>
          <cell r="S295" t="str">
            <v>Office Supplies</v>
          </cell>
        </row>
        <row r="296">
          <cell r="R296">
            <v>724120</v>
          </cell>
          <cell r="S296" t="str">
            <v>Postage &amp; Express</v>
          </cell>
        </row>
        <row r="297">
          <cell r="R297">
            <v>724130</v>
          </cell>
          <cell r="S297" t="str">
            <v>Postage &amp; Express - OVERSEA</v>
          </cell>
        </row>
        <row r="298">
          <cell r="R298">
            <v>724150</v>
          </cell>
          <cell r="S298" t="str">
            <v>Telephone - Local</v>
          </cell>
        </row>
        <row r="299">
          <cell r="R299">
            <v>724160</v>
          </cell>
          <cell r="S299" t="str">
            <v>Telephone - Oversea</v>
          </cell>
        </row>
        <row r="300">
          <cell r="R300">
            <v>724170</v>
          </cell>
          <cell r="S300" t="str">
            <v>Telephone - Cellular</v>
          </cell>
        </row>
        <row r="301">
          <cell r="R301">
            <v>724175</v>
          </cell>
          <cell r="S301" t="str">
            <v>Telephone - Cellular-Oversea</v>
          </cell>
        </row>
        <row r="302">
          <cell r="R302">
            <v>724180</v>
          </cell>
          <cell r="S302" t="str">
            <v>Wide Area Network</v>
          </cell>
        </row>
        <row r="303">
          <cell r="R303">
            <v>724190</v>
          </cell>
          <cell r="S303" t="str">
            <v>Equipment Rental</v>
          </cell>
        </row>
        <row r="304">
          <cell r="R304">
            <v>724200</v>
          </cell>
          <cell r="S304" t="str">
            <v>Computer Expense</v>
          </cell>
        </row>
        <row r="305">
          <cell r="R305">
            <v>724210</v>
          </cell>
          <cell r="S305" t="str">
            <v>Software Maintenance</v>
          </cell>
        </row>
        <row r="306">
          <cell r="R306">
            <v>724220</v>
          </cell>
          <cell r="S306" t="str">
            <v>Coffee Bar / Kitchen Supplies</v>
          </cell>
        </row>
        <row r="307">
          <cell r="R307">
            <v>724230</v>
          </cell>
          <cell r="S307" t="str">
            <v>Office Repairs &amp; Maintenance</v>
          </cell>
        </row>
        <row r="308">
          <cell r="R308">
            <v>724240</v>
          </cell>
          <cell r="S308" t="str">
            <v>Office Relocation</v>
          </cell>
        </row>
        <row r="309">
          <cell r="R309">
            <v>724250</v>
          </cell>
          <cell r="S309" t="str">
            <v>Other Office Expenses</v>
          </cell>
        </row>
        <row r="310">
          <cell r="R310">
            <v>725110</v>
          </cell>
          <cell r="S310" t="str">
            <v>Advertising</v>
          </cell>
        </row>
        <row r="311">
          <cell r="R311">
            <v>725120</v>
          </cell>
          <cell r="S311" t="str">
            <v>Web Marketing</v>
          </cell>
        </row>
        <row r="312">
          <cell r="R312">
            <v>725130</v>
          </cell>
          <cell r="S312" t="str">
            <v>Public Relations</v>
          </cell>
        </row>
        <row r="313">
          <cell r="R313">
            <v>725140</v>
          </cell>
          <cell r="S313" t="str">
            <v>Special Event</v>
          </cell>
        </row>
        <row r="314">
          <cell r="R314">
            <v>725150</v>
          </cell>
          <cell r="S314" t="str">
            <v>Printing &amp; Graphics</v>
          </cell>
        </row>
        <row r="315">
          <cell r="R315">
            <v>725160</v>
          </cell>
          <cell r="S315" t="str">
            <v>Research Materials / books</v>
          </cell>
        </row>
        <row r="316">
          <cell r="R316">
            <v>725170</v>
          </cell>
          <cell r="S316" t="str">
            <v>Market Studies / Crime reports</v>
          </cell>
        </row>
        <row r="317">
          <cell r="R317">
            <v>725180</v>
          </cell>
          <cell r="S317" t="str">
            <v>Other Marketing / Presentation</v>
          </cell>
        </row>
        <row r="318">
          <cell r="R318">
            <v>726110</v>
          </cell>
          <cell r="S318" t="str">
            <v>Entertainment - NONTAX - ENT</v>
          </cell>
        </row>
        <row r="319">
          <cell r="R319">
            <v>726120</v>
          </cell>
          <cell r="S319" t="str">
            <v>Entertainment - NONTAX - Other</v>
          </cell>
        </row>
        <row r="320">
          <cell r="R320">
            <v>726210</v>
          </cell>
          <cell r="S320" t="str">
            <v>Entertainment - ENT</v>
          </cell>
        </row>
        <row r="321">
          <cell r="R321">
            <v>726220</v>
          </cell>
          <cell r="S321" t="str">
            <v>Entertainment - GIFT</v>
          </cell>
        </row>
        <row r="322">
          <cell r="R322">
            <v>726230</v>
          </cell>
          <cell r="S322" t="str">
            <v>Entertainment - COMPL</v>
          </cell>
        </row>
        <row r="323">
          <cell r="R323">
            <v>726240</v>
          </cell>
          <cell r="S323" t="str">
            <v>Entertainment - INTER</v>
          </cell>
        </row>
        <row r="324">
          <cell r="R324">
            <v>726250</v>
          </cell>
          <cell r="S324" t="str">
            <v>Entertainment - MTG</v>
          </cell>
        </row>
        <row r="325">
          <cell r="R325">
            <v>726260</v>
          </cell>
          <cell r="S325" t="str">
            <v>Entertainment - OTHER</v>
          </cell>
        </row>
        <row r="326">
          <cell r="R326">
            <v>726310</v>
          </cell>
          <cell r="S326" t="str">
            <v>Travel - CTR</v>
          </cell>
        </row>
        <row r="327">
          <cell r="R327">
            <v>726320</v>
          </cell>
          <cell r="S327" t="str">
            <v>Travel - DTR</v>
          </cell>
        </row>
        <row r="328">
          <cell r="R328">
            <v>726330</v>
          </cell>
          <cell r="S328" t="str">
            <v>Travel - Entertainment</v>
          </cell>
        </row>
        <row r="329">
          <cell r="R329">
            <v>726340</v>
          </cell>
          <cell r="S329" t="str">
            <v>Travel - Other</v>
          </cell>
        </row>
        <row r="330">
          <cell r="R330">
            <v>726350</v>
          </cell>
          <cell r="S330" t="str">
            <v>Travel - Oversea</v>
          </cell>
        </row>
        <row r="331">
          <cell r="R331">
            <v>726410</v>
          </cell>
          <cell r="S331" t="str">
            <v>Meal - Taxable</v>
          </cell>
        </row>
        <row r="332">
          <cell r="R332">
            <v>726420</v>
          </cell>
          <cell r="S332" t="str">
            <v>Meals</v>
          </cell>
        </row>
        <row r="333">
          <cell r="R333">
            <v>727110</v>
          </cell>
          <cell r="S333" t="str">
            <v>Corporate Insurance - Insurance</v>
          </cell>
        </row>
        <row r="334">
          <cell r="R334">
            <v>727510</v>
          </cell>
          <cell r="S334" t="str">
            <v>Taxes &amp; Dues</v>
          </cell>
        </row>
        <row r="335">
          <cell r="R335">
            <v>728110</v>
          </cell>
          <cell r="S335" t="str">
            <v>Recruiting Expense</v>
          </cell>
        </row>
        <row r="336">
          <cell r="R336">
            <v>728610</v>
          </cell>
          <cell r="S336" t="str">
            <v>Seminar Fees</v>
          </cell>
        </row>
        <row r="337">
          <cell r="R337">
            <v>728620</v>
          </cell>
          <cell r="S337" t="str">
            <v>3rd Party Seminar Fees</v>
          </cell>
        </row>
        <row r="338">
          <cell r="R338">
            <v>729110</v>
          </cell>
          <cell r="S338" t="str">
            <v>Membership dues</v>
          </cell>
        </row>
        <row r="339">
          <cell r="R339">
            <v>729120</v>
          </cell>
          <cell r="S339" t="str">
            <v>Magazine &amp; Newspaper Subscription</v>
          </cell>
        </row>
        <row r="340">
          <cell r="R340">
            <v>729130</v>
          </cell>
          <cell r="S340" t="str">
            <v>Miscellaneous Loss - Co</v>
          </cell>
        </row>
        <row r="341">
          <cell r="R341">
            <v>729140</v>
          </cell>
          <cell r="S341" t="str">
            <v>Bank Service Charges - Co</v>
          </cell>
        </row>
        <row r="342">
          <cell r="R342">
            <v>731110</v>
          </cell>
          <cell r="S342" t="str">
            <v>Amortization of Leasing Commissions</v>
          </cell>
        </row>
        <row r="343">
          <cell r="R343">
            <v>751110</v>
          </cell>
          <cell r="S343" t="str">
            <v>Interest Expense - Interco</v>
          </cell>
        </row>
        <row r="344">
          <cell r="R344">
            <v>751120</v>
          </cell>
          <cell r="S344" t="str">
            <v>Interest Expense - LOC</v>
          </cell>
        </row>
        <row r="345">
          <cell r="R345">
            <v>751130</v>
          </cell>
          <cell r="S345" t="str">
            <v>Interest Expense - LOC - BFCOST</v>
          </cell>
        </row>
        <row r="346">
          <cell r="R346">
            <v>751140</v>
          </cell>
          <cell r="S346" t="str">
            <v>Interest Expense - BOND</v>
          </cell>
        </row>
        <row r="347">
          <cell r="R347">
            <v>751150</v>
          </cell>
          <cell r="S347" t="str">
            <v>Interest Expense - BOND - BFCOST</v>
          </cell>
        </row>
        <row r="348">
          <cell r="R348">
            <v>751160</v>
          </cell>
          <cell r="S348" t="str">
            <v>Interest Expense - LOAN</v>
          </cell>
        </row>
        <row r="349">
          <cell r="R349">
            <v>751170</v>
          </cell>
          <cell r="S349" t="str">
            <v>Interest Expense - PI</v>
          </cell>
        </row>
        <row r="350">
          <cell r="R350">
            <v>751180</v>
          </cell>
          <cell r="S350" t="str">
            <v>Interest Expense - Other</v>
          </cell>
        </row>
        <row r="351">
          <cell r="R351">
            <v>751190</v>
          </cell>
          <cell r="S351" t="str">
            <v>Interest Expense - Capitalized</v>
          </cell>
        </row>
        <row r="352">
          <cell r="R352">
            <v>752110</v>
          </cell>
          <cell r="S352" t="str">
            <v>Amortization of Finance Cost - LOC</v>
          </cell>
        </row>
        <row r="353">
          <cell r="R353">
            <v>752120</v>
          </cell>
          <cell r="S353" t="str">
            <v>Amortization of Finance Cost - DEBT</v>
          </cell>
        </row>
        <row r="354">
          <cell r="R354">
            <v>752130</v>
          </cell>
          <cell r="S354" t="str">
            <v>Amortization of Finance Cost - BOND</v>
          </cell>
        </row>
        <row r="355">
          <cell r="R355">
            <v>752140</v>
          </cell>
          <cell r="S355" t="str">
            <v>Amortization of Finance Cost - PI</v>
          </cell>
        </row>
        <row r="356">
          <cell r="R356">
            <v>752150</v>
          </cell>
          <cell r="S356" t="str">
            <v>Amortization of Finance Cost - LOAN</v>
          </cell>
        </row>
        <row r="357">
          <cell r="R357">
            <v>752160</v>
          </cell>
          <cell r="S357" t="str">
            <v>Amortization of Finance Cost - Other</v>
          </cell>
        </row>
        <row r="358">
          <cell r="R358">
            <v>781110</v>
          </cell>
          <cell r="S358" t="str">
            <v>Depreciation - BDG</v>
          </cell>
        </row>
        <row r="359">
          <cell r="R359">
            <v>781120</v>
          </cell>
          <cell r="S359" t="str">
            <v>Depreciation - BDGFAC</v>
          </cell>
        </row>
        <row r="360">
          <cell r="R360">
            <v>781130</v>
          </cell>
          <cell r="S360" t="str">
            <v>Depreciation - BDGCMP</v>
          </cell>
        </row>
        <row r="361">
          <cell r="R361">
            <v>781140</v>
          </cell>
          <cell r="S361" t="str">
            <v>Depreciation - BDGOFC</v>
          </cell>
        </row>
        <row r="362">
          <cell r="R362">
            <v>781210</v>
          </cell>
          <cell r="S362" t="str">
            <v>Depreciation - FFE</v>
          </cell>
        </row>
        <row r="363">
          <cell r="R363">
            <v>781220</v>
          </cell>
          <cell r="S363" t="str">
            <v>Depreciation - HRDWR</v>
          </cell>
        </row>
        <row r="364">
          <cell r="R364">
            <v>781230</v>
          </cell>
          <cell r="S364" t="str">
            <v>Depreciation - Telecom</v>
          </cell>
        </row>
        <row r="365">
          <cell r="R365">
            <v>781310</v>
          </cell>
          <cell r="S365" t="str">
            <v>Depreciation - SFTWR</v>
          </cell>
        </row>
        <row r="366">
          <cell r="R366">
            <v>811110</v>
          </cell>
          <cell r="S366" t="str">
            <v>Provision for Loss on Investment</v>
          </cell>
        </row>
        <row r="367">
          <cell r="R367">
            <v>811120</v>
          </cell>
          <cell r="S367" t="str">
            <v>Foreign Currency Derivative Mark to Market</v>
          </cell>
        </row>
        <row r="368">
          <cell r="R368">
            <v>811130</v>
          </cell>
          <cell r="S368" t="str">
            <v>Contra Master Lease Adjustment</v>
          </cell>
        </row>
        <row r="369">
          <cell r="R369">
            <v>811140</v>
          </cell>
          <cell r="S369" t="str">
            <v>Extraordinary Gain</v>
          </cell>
        </row>
        <row r="370">
          <cell r="R370">
            <v>811150</v>
          </cell>
          <cell r="S370" t="str">
            <v>Extraordinary Loss</v>
          </cell>
        </row>
        <row r="371">
          <cell r="R371">
            <v>851110</v>
          </cell>
          <cell r="S371" t="str">
            <v>Corporation Tax</v>
          </cell>
        </row>
        <row r="372">
          <cell r="R372">
            <v>851120</v>
          </cell>
          <cell r="S372" t="str">
            <v>Inhabitant Tax</v>
          </cell>
        </row>
        <row r="373">
          <cell r="R373">
            <v>851130</v>
          </cell>
          <cell r="S373" t="str">
            <v>Enterprise Tax</v>
          </cell>
        </row>
        <row r="374">
          <cell r="R374">
            <v>851210</v>
          </cell>
          <cell r="S374" t="str">
            <v>Income Tax - Singapore</v>
          </cell>
        </row>
        <row r="375">
          <cell r="R375">
            <v>852110</v>
          </cell>
          <cell r="S375" t="str">
            <v>Deferred Tax Adjustment - Income Tax</v>
          </cell>
        </row>
        <row r="376">
          <cell r="R376">
            <v>891110</v>
          </cell>
          <cell r="S376" t="str">
            <v>Minority Interest PI Int (Reco YK) - RECOYK</v>
          </cell>
        </row>
        <row r="377">
          <cell r="R377">
            <v>891120</v>
          </cell>
          <cell r="S377" t="str">
            <v>Minority Interest PI Int (Reco Pte) - RECOPT</v>
          </cell>
        </row>
        <row r="378">
          <cell r="R378">
            <v>891130</v>
          </cell>
          <cell r="S378" t="str">
            <v>Minority Interest PI Int (Ura2 YK) - URA2YK</v>
          </cell>
        </row>
        <row r="379">
          <cell r="R379">
            <v>433120</v>
          </cell>
          <cell r="S379" t="str">
            <v>Interest income on Tax Refund</v>
          </cell>
        </row>
        <row r="380">
          <cell r="R380">
            <v>811145</v>
          </cell>
          <cell r="S380" t="str">
            <v>Gain on Real Estate Tax Refund</v>
          </cell>
        </row>
        <row r="381">
          <cell r="R381">
            <v>311510</v>
          </cell>
          <cell r="S381" t="str">
            <v>Preferred Equity - Offshore</v>
          </cell>
        </row>
        <row r="382">
          <cell r="R382">
            <v>311520</v>
          </cell>
          <cell r="S382" t="str">
            <v>Preferred Equity - Onshore</v>
          </cell>
        </row>
        <row r="383">
          <cell r="R383">
            <v>311530</v>
          </cell>
          <cell r="S383" t="str">
            <v>Preferred Equity - URA2YK</v>
          </cell>
        </row>
        <row r="384">
          <cell r="R384">
            <v>141510</v>
          </cell>
          <cell r="S384" t="str">
            <v>Loan Receivable - Interco</v>
          </cell>
        </row>
        <row r="385">
          <cell r="R385">
            <v>241510</v>
          </cell>
          <cell r="S385" t="str">
            <v>Loan Payable - Interco</v>
          </cell>
        </row>
        <row r="386">
          <cell r="R386">
            <v>141610</v>
          </cell>
          <cell r="S386" t="str">
            <v>Preferred Equity - TMK</v>
          </cell>
        </row>
        <row r="387">
          <cell r="R387">
            <v>113210</v>
          </cell>
          <cell r="S387" t="str">
            <v>Accounts Receivable - Interco</v>
          </cell>
        </row>
        <row r="388">
          <cell r="R388">
            <v>143480</v>
          </cell>
          <cell r="S388" t="str">
            <v>Capitalized trust fees</v>
          </cell>
        </row>
        <row r="389">
          <cell r="R389">
            <v>143490</v>
          </cell>
          <cell r="S389" t="str">
            <v>Capitalized land real estate tax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L"/>
      <sheetName val="3212600(2)"/>
      <sheetName val="3650101(3)"/>
      <sheetName val="3250200(4)"/>
      <sheetName val="3262600(5)"/>
      <sheetName val="3264000(6)"/>
      <sheetName val="JE"/>
      <sheetName val="cover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0">
          <cell r="O50">
            <v>0</v>
          </cell>
          <cell r="P50">
            <v>0</v>
          </cell>
        </row>
        <row r="51">
          <cell r="O51" t="str">
            <v>3000100</v>
          </cell>
          <cell r="P51" t="str">
            <v>GLP Main</v>
          </cell>
        </row>
        <row r="52">
          <cell r="O52">
            <v>3000110</v>
          </cell>
          <cell r="P52" t="str">
            <v>Administration</v>
          </cell>
        </row>
        <row r="53">
          <cell r="O53">
            <v>3000120</v>
          </cell>
          <cell r="P53" t="str">
            <v>Asset Management</v>
          </cell>
        </row>
        <row r="54">
          <cell r="O54">
            <v>3000130</v>
          </cell>
          <cell r="P54" t="str">
            <v>Business Development</v>
          </cell>
        </row>
        <row r="55">
          <cell r="O55">
            <v>3000140</v>
          </cell>
          <cell r="P55" t="str">
            <v>Corporate Structuring</v>
          </cell>
        </row>
        <row r="56">
          <cell r="O56">
            <v>3000150</v>
          </cell>
          <cell r="P56" t="str">
            <v>Engineering</v>
          </cell>
        </row>
        <row r="57">
          <cell r="O57">
            <v>3000160</v>
          </cell>
          <cell r="P57" t="str">
            <v>Finance &amp; Accounting</v>
          </cell>
        </row>
        <row r="58">
          <cell r="O58">
            <v>3110100</v>
          </cell>
          <cell r="P58" t="str">
            <v xml:space="preserve">GLP Shinkiba </v>
          </cell>
        </row>
        <row r="59">
          <cell r="O59">
            <v>3110200</v>
          </cell>
          <cell r="P59" t="str">
            <v xml:space="preserve">GLP Urayasu </v>
          </cell>
        </row>
        <row r="60">
          <cell r="O60">
            <v>3110300</v>
          </cell>
          <cell r="P60" t="str">
            <v xml:space="preserve">GLP Shinsuna </v>
          </cell>
        </row>
        <row r="61">
          <cell r="O61">
            <v>3110400</v>
          </cell>
          <cell r="P61" t="str">
            <v xml:space="preserve">GLP Tatsumi </v>
          </cell>
        </row>
        <row r="62">
          <cell r="O62">
            <v>3110500</v>
          </cell>
          <cell r="P62" t="str">
            <v xml:space="preserve">GLP Narita </v>
          </cell>
        </row>
        <row r="63">
          <cell r="O63">
            <v>3110600</v>
          </cell>
          <cell r="P63" t="str">
            <v xml:space="preserve">GLP Tokyo </v>
          </cell>
        </row>
        <row r="64">
          <cell r="O64">
            <v>3110700</v>
          </cell>
          <cell r="P64" t="str">
            <v xml:space="preserve">GLP Urayasu 2 </v>
          </cell>
        </row>
        <row r="65">
          <cell r="O65">
            <v>3110800</v>
          </cell>
          <cell r="P65" t="str">
            <v xml:space="preserve">GLP Tokai </v>
          </cell>
        </row>
        <row r="66">
          <cell r="O66">
            <v>3110900</v>
          </cell>
          <cell r="P66" t="str">
            <v xml:space="preserve">GLP Fukusaki </v>
          </cell>
        </row>
        <row r="67">
          <cell r="O67">
            <v>3111000</v>
          </cell>
          <cell r="P67" t="str">
            <v xml:space="preserve">Koshigaya </v>
          </cell>
        </row>
        <row r="68">
          <cell r="O68">
            <v>3111100</v>
          </cell>
          <cell r="P68" t="str">
            <v xml:space="preserve">Sanda </v>
          </cell>
        </row>
        <row r="69">
          <cell r="O69">
            <v>3111200</v>
          </cell>
          <cell r="P69" t="str">
            <v>GLP Narashino</v>
          </cell>
        </row>
        <row r="70">
          <cell r="O70">
            <v>3111300</v>
          </cell>
          <cell r="P70" t="str">
            <v xml:space="preserve">GLP Hachioji </v>
          </cell>
        </row>
        <row r="71">
          <cell r="O71">
            <v>3111400</v>
          </cell>
          <cell r="P71" t="str">
            <v xml:space="preserve">GLP Kazo </v>
          </cell>
        </row>
        <row r="72">
          <cell r="O72">
            <v>3111500</v>
          </cell>
          <cell r="P72" t="str">
            <v xml:space="preserve">GLP Funabashi </v>
          </cell>
        </row>
        <row r="73">
          <cell r="O73">
            <v>3111600</v>
          </cell>
          <cell r="P73" t="str">
            <v xml:space="preserve">GLP Osaka </v>
          </cell>
        </row>
        <row r="74">
          <cell r="O74">
            <v>3111700</v>
          </cell>
          <cell r="P74" t="str">
            <v xml:space="preserve">GLP Yokohama </v>
          </cell>
        </row>
        <row r="75">
          <cell r="O75">
            <v>3111800</v>
          </cell>
          <cell r="P75" t="str">
            <v xml:space="preserve">GLP Kasukabe </v>
          </cell>
        </row>
        <row r="76">
          <cell r="O76">
            <v>3150100</v>
          </cell>
          <cell r="P76" t="str">
            <v>PLD/RECO</v>
          </cell>
        </row>
        <row r="77">
          <cell r="O77">
            <v>3170100</v>
          </cell>
          <cell r="P77" t="str">
            <v>GLP Shinkiba YK</v>
          </cell>
        </row>
        <row r="78">
          <cell r="O78">
            <v>3170200</v>
          </cell>
          <cell r="P78" t="str">
            <v>GLP Parc Urayasu YK</v>
          </cell>
        </row>
        <row r="79">
          <cell r="O79">
            <v>3170300</v>
          </cell>
          <cell r="P79" t="str">
            <v>GLP Parc Shinsuna YK</v>
          </cell>
        </row>
        <row r="80">
          <cell r="O80">
            <v>3170400</v>
          </cell>
          <cell r="P80" t="str">
            <v>GLP Urayasu Two YK</v>
          </cell>
        </row>
        <row r="81">
          <cell r="O81">
            <v>3190100</v>
          </cell>
          <cell r="P81" t="str">
            <v>Elimination Reco Court</v>
          </cell>
        </row>
        <row r="82">
          <cell r="O82">
            <v>3210100</v>
          </cell>
          <cell r="P82" t="str">
            <v xml:space="preserve">GLP Narashino 2 </v>
          </cell>
        </row>
        <row r="83">
          <cell r="O83">
            <v>3210200</v>
          </cell>
          <cell r="P83" t="str">
            <v xml:space="preserve">GLP Sugito </v>
          </cell>
        </row>
        <row r="84">
          <cell r="O84">
            <v>3210300</v>
          </cell>
          <cell r="P84" t="str">
            <v xml:space="preserve">GLP Hirakata 1 </v>
          </cell>
        </row>
        <row r="85">
          <cell r="O85">
            <v>3210400</v>
          </cell>
          <cell r="P85" t="str">
            <v xml:space="preserve">GLP Hirakata 2 </v>
          </cell>
        </row>
        <row r="86">
          <cell r="O86">
            <v>3210500</v>
          </cell>
          <cell r="P86" t="str">
            <v xml:space="preserve">GLP Seishin </v>
          </cell>
        </row>
        <row r="87">
          <cell r="O87">
            <v>3210600</v>
          </cell>
          <cell r="P87" t="str">
            <v xml:space="preserve">GLP Okegawa </v>
          </cell>
        </row>
        <row r="88">
          <cell r="O88">
            <v>3210700</v>
          </cell>
          <cell r="P88" t="str">
            <v xml:space="preserve">GLP Amagasaki 2 </v>
          </cell>
        </row>
        <row r="89">
          <cell r="O89">
            <v>3210800</v>
          </cell>
          <cell r="P89" t="str">
            <v xml:space="preserve">GLP Fukaehama </v>
          </cell>
        </row>
        <row r="90">
          <cell r="O90">
            <v>3210900</v>
          </cell>
          <cell r="P90" t="str">
            <v xml:space="preserve">GLP Cosmos  Main </v>
          </cell>
        </row>
        <row r="91">
          <cell r="O91">
            <v>3210901</v>
          </cell>
          <cell r="P91" t="str">
            <v xml:space="preserve">GLP Higashiogijima </v>
          </cell>
        </row>
        <row r="92">
          <cell r="O92">
            <v>3210902</v>
          </cell>
          <cell r="P92" t="str">
            <v xml:space="preserve">GLP Fukaya </v>
          </cell>
        </row>
        <row r="93">
          <cell r="O93">
            <v>3210903</v>
          </cell>
          <cell r="P93" t="str">
            <v xml:space="preserve">GLP Fujimae </v>
          </cell>
        </row>
        <row r="94">
          <cell r="O94">
            <v>3210904</v>
          </cell>
          <cell r="P94" t="str">
            <v xml:space="preserve">GLP Kosugi </v>
          </cell>
        </row>
        <row r="95">
          <cell r="O95">
            <v>3210905</v>
          </cell>
          <cell r="P95" t="str">
            <v xml:space="preserve">GLP Rokko </v>
          </cell>
        </row>
        <row r="96">
          <cell r="O96">
            <v>3210906</v>
          </cell>
          <cell r="P96" t="str">
            <v xml:space="preserve">GLP Nishinomiya </v>
          </cell>
        </row>
        <row r="97">
          <cell r="O97">
            <v>3210907</v>
          </cell>
          <cell r="P97" t="str">
            <v xml:space="preserve">GLP Mihara </v>
          </cell>
        </row>
        <row r="98">
          <cell r="O98">
            <v>3210908</v>
          </cell>
          <cell r="P98" t="str">
            <v xml:space="preserve">GLP Tosu 3 </v>
          </cell>
        </row>
        <row r="99">
          <cell r="O99">
            <v>3211000</v>
          </cell>
          <cell r="P99" t="str">
            <v xml:space="preserve">Azalea </v>
          </cell>
        </row>
        <row r="100">
          <cell r="O100">
            <v>3211100</v>
          </cell>
          <cell r="P100" t="str">
            <v xml:space="preserve">Kanon </v>
          </cell>
        </row>
        <row r="101">
          <cell r="O101">
            <v>3211200</v>
          </cell>
          <cell r="P101" t="str">
            <v>Misato 3</v>
          </cell>
        </row>
        <row r="102">
          <cell r="O102">
            <v>3211300</v>
          </cell>
          <cell r="P102" t="str">
            <v xml:space="preserve">GLP Funabashi 2 </v>
          </cell>
        </row>
        <row r="103">
          <cell r="O103">
            <v>3211400</v>
          </cell>
          <cell r="P103" t="str">
            <v xml:space="preserve">GLP Sakai </v>
          </cell>
        </row>
        <row r="104">
          <cell r="O104">
            <v>3211500</v>
          </cell>
          <cell r="P104" t="str">
            <v xml:space="preserve">GLP Urayasu 3 </v>
          </cell>
        </row>
        <row r="105">
          <cell r="O105">
            <v>3211600</v>
          </cell>
          <cell r="P105" t="str">
            <v xml:space="preserve">GLP Misato </v>
          </cell>
        </row>
        <row r="106">
          <cell r="O106">
            <v>3211700</v>
          </cell>
          <cell r="P106" t="str">
            <v xml:space="preserve">GLP Tomiya </v>
          </cell>
        </row>
        <row r="107">
          <cell r="O107">
            <v>3211800</v>
          </cell>
          <cell r="P107" t="str">
            <v xml:space="preserve">GLP Hayashima </v>
          </cell>
        </row>
        <row r="108">
          <cell r="O108">
            <v>3211900</v>
          </cell>
          <cell r="P108" t="str">
            <v>GLP Narita 2</v>
          </cell>
        </row>
        <row r="109">
          <cell r="O109">
            <v>3212000</v>
          </cell>
          <cell r="P109" t="str">
            <v xml:space="preserve">GLP Maishima1 </v>
          </cell>
        </row>
        <row r="110">
          <cell r="O110">
            <v>3212100</v>
          </cell>
          <cell r="P110" t="str">
            <v xml:space="preserve">GLP Koshigaya 2 </v>
          </cell>
        </row>
        <row r="111">
          <cell r="O111">
            <v>3212200</v>
          </cell>
          <cell r="P111" t="str">
            <v xml:space="preserve">GLP Maishima 2 </v>
          </cell>
        </row>
        <row r="112">
          <cell r="O112">
            <v>3212300</v>
          </cell>
          <cell r="P112" t="str">
            <v xml:space="preserve">GLP Tokyo 2 </v>
          </cell>
        </row>
        <row r="113">
          <cell r="O113">
            <v>3212400</v>
          </cell>
          <cell r="P113" t="str">
            <v xml:space="preserve">GLP Sendai </v>
          </cell>
        </row>
        <row r="114">
          <cell r="O114">
            <v>3212500</v>
          </cell>
          <cell r="P114" t="str">
            <v xml:space="preserve">GLP Hayashima 2 </v>
          </cell>
        </row>
        <row r="115">
          <cell r="O115">
            <v>3212600</v>
          </cell>
          <cell r="P115" t="str">
            <v xml:space="preserve">GLP Tomisato </v>
          </cell>
        </row>
        <row r="116">
          <cell r="O116">
            <v>3212700</v>
          </cell>
          <cell r="P116" t="str">
            <v xml:space="preserve">GLP Amagasaki </v>
          </cell>
        </row>
        <row r="117">
          <cell r="O117">
            <v>3212800</v>
          </cell>
          <cell r="P117" t="str">
            <v xml:space="preserve">GLP Sugito 2 </v>
          </cell>
        </row>
        <row r="118">
          <cell r="O118">
            <v>3212900</v>
          </cell>
          <cell r="P118" t="str">
            <v xml:space="preserve">GLP Tosu 1 </v>
          </cell>
        </row>
        <row r="119">
          <cell r="O119">
            <v>3213000</v>
          </cell>
          <cell r="P119" t="str">
            <v>GLP Tsumori</v>
          </cell>
        </row>
        <row r="120">
          <cell r="O120">
            <v>3213100</v>
          </cell>
          <cell r="P120" t="str">
            <v xml:space="preserve">Tosu Five </v>
          </cell>
        </row>
        <row r="121">
          <cell r="O121">
            <v>3213200</v>
          </cell>
          <cell r="P121" t="str">
            <v xml:space="preserve">Koshigaya </v>
          </cell>
        </row>
        <row r="122">
          <cell r="O122">
            <v>3213300</v>
          </cell>
          <cell r="P122" t="str">
            <v xml:space="preserve">Hakozaki </v>
          </cell>
        </row>
        <row r="123">
          <cell r="O123">
            <v>3213400</v>
          </cell>
          <cell r="P123" t="str">
            <v xml:space="preserve">Yachiyo </v>
          </cell>
        </row>
        <row r="124">
          <cell r="O124">
            <v>3213500</v>
          </cell>
          <cell r="P124" t="str">
            <v xml:space="preserve">GLP Akishima </v>
          </cell>
        </row>
        <row r="125">
          <cell r="O125">
            <v>3213600</v>
          </cell>
          <cell r="P125" t="str">
            <v xml:space="preserve">GLP Iwatsuki </v>
          </cell>
        </row>
        <row r="126">
          <cell r="O126">
            <v>3213700</v>
          </cell>
          <cell r="P126" t="str">
            <v xml:space="preserve">GLP Komaki </v>
          </cell>
        </row>
        <row r="127">
          <cell r="O127">
            <v>3213800</v>
          </cell>
          <cell r="P127" t="str">
            <v xml:space="preserve">GLP Koriyama 1 </v>
          </cell>
        </row>
        <row r="128">
          <cell r="O128">
            <v>3213900</v>
          </cell>
          <cell r="P128" t="str">
            <v>GLP Kiyama</v>
          </cell>
        </row>
        <row r="129">
          <cell r="O129">
            <v>3214000</v>
          </cell>
          <cell r="P129" t="str">
            <v xml:space="preserve">GLP Misato 2 </v>
          </cell>
        </row>
        <row r="130">
          <cell r="O130">
            <v>3250100</v>
          </cell>
          <cell r="P130" t="str">
            <v>ProLogis Japan Properties Trus</v>
          </cell>
        </row>
        <row r="131">
          <cell r="O131">
            <v>3250200</v>
          </cell>
          <cell r="P131" t="str">
            <v>Japan Logistic Properties 2</v>
          </cell>
        </row>
        <row r="132">
          <cell r="O132">
            <v>3260100</v>
          </cell>
          <cell r="P132" t="str">
            <v>Narashino Two Pte Ltd</v>
          </cell>
        </row>
        <row r="133">
          <cell r="O133">
            <v>3260200</v>
          </cell>
          <cell r="P133" t="str">
            <v>Sugito Pte Ltd</v>
          </cell>
        </row>
        <row r="134">
          <cell r="O134">
            <v>3260300</v>
          </cell>
          <cell r="P134" t="str">
            <v>Hirakata Pte Ltd</v>
          </cell>
        </row>
        <row r="135">
          <cell r="O135">
            <v>3260400</v>
          </cell>
          <cell r="P135" t="str">
            <v>Hirakata Two Pte Ltd</v>
          </cell>
        </row>
        <row r="136">
          <cell r="O136">
            <v>3260500</v>
          </cell>
          <cell r="P136" t="str">
            <v>Kobe Pte Ltd</v>
          </cell>
        </row>
        <row r="137">
          <cell r="O137">
            <v>3260600</v>
          </cell>
          <cell r="P137" t="str">
            <v>Okegawa Pte Ltd</v>
          </cell>
        </row>
        <row r="138">
          <cell r="O138">
            <v>3260700</v>
          </cell>
          <cell r="P138" t="str">
            <v>Amagasaki Two Pte Ltd</v>
          </cell>
        </row>
        <row r="139">
          <cell r="O139">
            <v>3260800</v>
          </cell>
          <cell r="P139" t="str">
            <v>Fukaehama Pte Ltd</v>
          </cell>
        </row>
        <row r="140">
          <cell r="O140">
            <v>3260900</v>
          </cell>
          <cell r="P140" t="str">
            <v>Cosmos Pte Ltd</v>
          </cell>
        </row>
        <row r="141">
          <cell r="O141">
            <v>3261000</v>
          </cell>
          <cell r="P141" t="str">
            <v>Azalea Pte Ltd</v>
          </cell>
        </row>
        <row r="142">
          <cell r="O142">
            <v>3261100</v>
          </cell>
          <cell r="P142" t="str">
            <v>Kanon Pte Ltd</v>
          </cell>
        </row>
        <row r="143">
          <cell r="O143">
            <v>3261200</v>
          </cell>
          <cell r="P143" t="str">
            <v>Etude Pte Ltd</v>
          </cell>
        </row>
        <row r="144">
          <cell r="O144">
            <v>3261300</v>
          </cell>
          <cell r="P144" t="str">
            <v>Funabashi Two Pte Ltd</v>
          </cell>
        </row>
        <row r="145">
          <cell r="O145">
            <v>3261400</v>
          </cell>
          <cell r="P145" t="str">
            <v>Sakai Pte Ltd</v>
          </cell>
        </row>
        <row r="146">
          <cell r="O146">
            <v>3261500</v>
          </cell>
          <cell r="P146" t="str">
            <v>Urayasu 3 Pte Ltd</v>
          </cell>
        </row>
        <row r="147">
          <cell r="O147">
            <v>3261600</v>
          </cell>
          <cell r="P147" t="str">
            <v>Saitama Misato Pte Ltd</v>
          </cell>
        </row>
        <row r="148">
          <cell r="O148">
            <v>3261700</v>
          </cell>
          <cell r="P148" t="str">
            <v>Tomiya Pte Ltd</v>
          </cell>
        </row>
        <row r="149">
          <cell r="O149">
            <v>3261800</v>
          </cell>
          <cell r="P149" t="str">
            <v>Okayama Pte Ltd</v>
          </cell>
        </row>
        <row r="150">
          <cell r="O150">
            <v>3261900</v>
          </cell>
          <cell r="P150" t="str">
            <v>Narita 2 Pte Ltd</v>
          </cell>
        </row>
        <row r="151">
          <cell r="O151">
            <v>3262000</v>
          </cell>
          <cell r="P151" t="str">
            <v>Maishima One Pte Ltd</v>
          </cell>
        </row>
        <row r="152">
          <cell r="O152">
            <v>3262100</v>
          </cell>
          <cell r="P152" t="str">
            <v>Koshigaya Two Pte Ltd</v>
          </cell>
        </row>
        <row r="153">
          <cell r="O153">
            <v>3262200</v>
          </cell>
          <cell r="P153" t="str">
            <v>Maishima Two Pte Ltd</v>
          </cell>
        </row>
        <row r="154">
          <cell r="O154">
            <v>3262300</v>
          </cell>
          <cell r="P154" t="str">
            <v>Tokyo Two Pte Ltd</v>
          </cell>
        </row>
        <row r="155">
          <cell r="O155">
            <v>3262400</v>
          </cell>
          <cell r="P155" t="str">
            <v>Sendai Pte Ltd</v>
          </cell>
        </row>
        <row r="156">
          <cell r="O156">
            <v>3262500</v>
          </cell>
          <cell r="P156" t="str">
            <v>Hayashima Two Pte Ltd</v>
          </cell>
        </row>
        <row r="157">
          <cell r="O157">
            <v>3262600</v>
          </cell>
          <cell r="P157" t="str">
            <v>Tomisato Pte Ltd</v>
          </cell>
        </row>
        <row r="158">
          <cell r="O158">
            <v>3262700</v>
          </cell>
          <cell r="P158" t="str">
            <v>Amagasaki Pte Ltd</v>
          </cell>
        </row>
        <row r="159">
          <cell r="O159">
            <v>3262800</v>
          </cell>
          <cell r="P159" t="str">
            <v>Sugito Two Pte Ltd</v>
          </cell>
        </row>
        <row r="160">
          <cell r="O160">
            <v>3262900</v>
          </cell>
          <cell r="P160" t="str">
            <v>Tosu One Pte Ltd</v>
          </cell>
        </row>
        <row r="161">
          <cell r="O161">
            <v>3263000</v>
          </cell>
          <cell r="P161" t="str">
            <v>Osaka Tsumori  Pte Ltd</v>
          </cell>
        </row>
        <row r="162">
          <cell r="O162">
            <v>3263100</v>
          </cell>
          <cell r="P162" t="str">
            <v>Tosu Five Pte Ltd</v>
          </cell>
        </row>
        <row r="163">
          <cell r="O163">
            <v>3263200</v>
          </cell>
          <cell r="P163" t="str">
            <v>Koshigaya Three Pte Ltd</v>
          </cell>
        </row>
        <row r="164">
          <cell r="O164">
            <v>3263300</v>
          </cell>
          <cell r="P164" t="str">
            <v>Hakozaki Pte Ltd</v>
          </cell>
        </row>
        <row r="165">
          <cell r="O165">
            <v>3263400</v>
          </cell>
          <cell r="P165" t="str">
            <v>Yachiyo Pte Ltd</v>
          </cell>
        </row>
        <row r="166">
          <cell r="O166">
            <v>3263500</v>
          </cell>
          <cell r="P166" t="str">
            <v>Akishima Pte Ltd</v>
          </cell>
        </row>
        <row r="167">
          <cell r="O167">
            <v>3263600</v>
          </cell>
          <cell r="P167" t="str">
            <v>Iwatsuki Pte Ltd</v>
          </cell>
        </row>
        <row r="168">
          <cell r="O168">
            <v>3263700</v>
          </cell>
          <cell r="P168" t="str">
            <v>Komaki Pte Ltd</v>
          </cell>
        </row>
        <row r="169">
          <cell r="O169">
            <v>3263800</v>
          </cell>
          <cell r="P169" t="str">
            <v>Koriyama Pte Ltd</v>
          </cell>
        </row>
        <row r="170">
          <cell r="O170">
            <v>3263900</v>
          </cell>
          <cell r="P170" t="str">
            <v>Kiyama Pte Ltd</v>
          </cell>
        </row>
        <row r="171">
          <cell r="O171">
            <v>3264000</v>
          </cell>
          <cell r="P171" t="str">
            <v>Misato Two Pte Ltd</v>
          </cell>
        </row>
        <row r="172">
          <cell r="O172">
            <v>3290100</v>
          </cell>
          <cell r="P172" t="str">
            <v>Elimination Reco Benefit</v>
          </cell>
        </row>
        <row r="173">
          <cell r="O173">
            <v>3310100</v>
          </cell>
          <cell r="P173" t="str">
            <v>Azalea Main</v>
          </cell>
        </row>
        <row r="174">
          <cell r="O174">
            <v>3310101</v>
          </cell>
          <cell r="P174" t="str">
            <v>GLP Sapporo</v>
          </cell>
        </row>
        <row r="175">
          <cell r="O175">
            <v>3310102</v>
          </cell>
          <cell r="P175" t="str">
            <v>GLP Tomiya　4</v>
          </cell>
        </row>
        <row r="176">
          <cell r="O176">
            <v>3310103</v>
          </cell>
          <cell r="P176" t="str">
            <v>GLP Soka</v>
          </cell>
        </row>
        <row r="177">
          <cell r="O177">
            <v>3310104</v>
          </cell>
          <cell r="P177" t="str">
            <v>GLP Urayasu 4</v>
          </cell>
        </row>
        <row r="178">
          <cell r="O178">
            <v>3310105</v>
          </cell>
          <cell r="P178" t="str">
            <v>GLP Shiga</v>
          </cell>
        </row>
        <row r="179">
          <cell r="O179">
            <v>3310106</v>
          </cell>
          <cell r="P179" t="str">
            <v>GLP Nara</v>
          </cell>
        </row>
        <row r="180">
          <cell r="O180">
            <v>3310107</v>
          </cell>
          <cell r="P180" t="str">
            <v>GLP Settu</v>
          </cell>
        </row>
        <row r="181">
          <cell r="O181">
            <v>3310108</v>
          </cell>
          <cell r="P181" t="str">
            <v>GLP Kadoma</v>
          </cell>
        </row>
        <row r="182">
          <cell r="O182">
            <v>3310109</v>
          </cell>
          <cell r="P182" t="str">
            <v>GLP Hiroshima</v>
          </cell>
        </row>
        <row r="183">
          <cell r="O183">
            <v>3310110</v>
          </cell>
          <cell r="P183" t="str">
            <v>GLP Fukuoka</v>
          </cell>
        </row>
        <row r="184">
          <cell r="O184">
            <v>3310111</v>
          </cell>
          <cell r="P184" t="str">
            <v>GLP Chikushino</v>
          </cell>
        </row>
        <row r="185">
          <cell r="O185">
            <v>3310112</v>
          </cell>
          <cell r="P185" t="str">
            <v>GLP Shonan</v>
          </cell>
        </row>
        <row r="186">
          <cell r="O186">
            <v>3310113</v>
          </cell>
          <cell r="P186" t="str">
            <v>GLP Koriyama 3</v>
          </cell>
        </row>
        <row r="187">
          <cell r="O187">
            <v>3310114</v>
          </cell>
          <cell r="P187" t="str">
            <v>GLP Morioka</v>
          </cell>
        </row>
        <row r="188">
          <cell r="O188">
            <v>3310115</v>
          </cell>
          <cell r="P188" t="str">
            <v>GLP Ogimachi</v>
          </cell>
        </row>
        <row r="189">
          <cell r="O189">
            <v>3310116</v>
          </cell>
          <cell r="P189" t="str">
            <v>Akitakata</v>
          </cell>
        </row>
        <row r="190">
          <cell r="O190">
            <v>3310200</v>
          </cell>
          <cell r="P190" t="str">
            <v xml:space="preserve">Azalea Two </v>
          </cell>
        </row>
        <row r="191">
          <cell r="O191">
            <v>3350100</v>
          </cell>
          <cell r="P191" t="str">
            <v>ProLogis Japan Properties Trus</v>
          </cell>
        </row>
        <row r="192">
          <cell r="O192">
            <v>3350200</v>
          </cell>
          <cell r="P192" t="str">
            <v>ProLogis Japan Properties (2)</v>
          </cell>
        </row>
        <row r="193">
          <cell r="O193">
            <v>3360100</v>
          </cell>
          <cell r="P193" t="str">
            <v>Satsuki Pte Ltd</v>
          </cell>
        </row>
        <row r="194">
          <cell r="O194">
            <v>3360200</v>
          </cell>
          <cell r="P194" t="str">
            <v>Satsuki Izumisano Pte Ltd</v>
          </cell>
        </row>
        <row r="195">
          <cell r="O195">
            <v>3390100</v>
          </cell>
          <cell r="P195" t="str">
            <v>Elimination Reco Heir</v>
          </cell>
        </row>
        <row r="196">
          <cell r="O196">
            <v>3770100</v>
          </cell>
          <cell r="P196" t="str">
            <v>GLP Narita YK</v>
          </cell>
        </row>
        <row r="197">
          <cell r="O197">
            <v>3770200</v>
          </cell>
          <cell r="P197" t="str">
            <v>GLP Tokyo YK</v>
          </cell>
        </row>
        <row r="198">
          <cell r="O198">
            <v>3770300</v>
          </cell>
          <cell r="P198" t="str">
            <v>GLP Tatsumi YK</v>
          </cell>
        </row>
        <row r="199">
          <cell r="O199">
            <v>3770400</v>
          </cell>
          <cell r="P199" t="str">
            <v>GLP Nagoya YK</v>
          </cell>
        </row>
        <row r="200">
          <cell r="O200">
            <v>3770500</v>
          </cell>
          <cell r="P200" t="str">
            <v>GLP Fukusaki YK</v>
          </cell>
        </row>
        <row r="201">
          <cell r="O201">
            <v>3770600</v>
          </cell>
          <cell r="P201" t="str">
            <v>GLP Narashino YK</v>
          </cell>
        </row>
        <row r="202">
          <cell r="O202">
            <v>3770700</v>
          </cell>
          <cell r="P202" t="str">
            <v>GLP Hachioji YK</v>
          </cell>
        </row>
        <row r="203">
          <cell r="O203">
            <v>3770800</v>
          </cell>
          <cell r="P203" t="str">
            <v>GLP Kazo YK</v>
          </cell>
        </row>
        <row r="204">
          <cell r="O204">
            <v>3770900</v>
          </cell>
          <cell r="P204" t="str">
            <v>GLP Funabashi YK</v>
          </cell>
        </row>
        <row r="205">
          <cell r="O205">
            <v>3771000</v>
          </cell>
          <cell r="P205" t="str">
            <v>GLP Osaka YK</v>
          </cell>
        </row>
        <row r="206">
          <cell r="O206">
            <v>3771100</v>
          </cell>
          <cell r="P206" t="str">
            <v>GLP Yokohama YK</v>
          </cell>
        </row>
        <row r="207">
          <cell r="O207">
            <v>3771200</v>
          </cell>
          <cell r="P207" t="str">
            <v>GLP Narashino Two YK</v>
          </cell>
        </row>
        <row r="208">
          <cell r="O208">
            <v>3771300</v>
          </cell>
          <cell r="P208" t="str">
            <v>GLP Sugito YK</v>
          </cell>
        </row>
        <row r="209">
          <cell r="O209">
            <v>3771400</v>
          </cell>
          <cell r="P209" t="str">
            <v>GLP Funabashi Two YK</v>
          </cell>
        </row>
        <row r="210">
          <cell r="O210">
            <v>3771500</v>
          </cell>
          <cell r="P210" t="str">
            <v>GLP Urayasu Three YK</v>
          </cell>
        </row>
        <row r="211">
          <cell r="O211">
            <v>3771600</v>
          </cell>
          <cell r="P211" t="str">
            <v>GLP Misato YK</v>
          </cell>
        </row>
        <row r="212">
          <cell r="O212">
            <v>3771700</v>
          </cell>
          <cell r="P212" t="str">
            <v>GLP Tomiya YK</v>
          </cell>
        </row>
        <row r="213">
          <cell r="O213">
            <v>3771800</v>
          </cell>
          <cell r="P213" t="str">
            <v>GLP Narita Two YK</v>
          </cell>
        </row>
        <row r="214">
          <cell r="O214">
            <v>3771900</v>
          </cell>
          <cell r="P214" t="str">
            <v>GLP Maishima One YK</v>
          </cell>
        </row>
        <row r="215">
          <cell r="O215">
            <v>3772000</v>
          </cell>
          <cell r="P215" t="str">
            <v>GLP Koshigaya Two YK</v>
          </cell>
        </row>
        <row r="216">
          <cell r="O216">
            <v>3772100</v>
          </cell>
          <cell r="P216" t="str">
            <v>GLP Maishima Two YK</v>
          </cell>
        </row>
        <row r="217">
          <cell r="O217">
            <v>3772200</v>
          </cell>
          <cell r="P217" t="str">
            <v>GLP Tokyo Two YK</v>
          </cell>
        </row>
        <row r="218">
          <cell r="O218">
            <v>3772300</v>
          </cell>
          <cell r="P218" t="str">
            <v>GLP Sendai YK</v>
          </cell>
        </row>
        <row r="219">
          <cell r="O219">
            <v>3772400</v>
          </cell>
          <cell r="P219" t="str">
            <v>GLP Hayashima Two YK</v>
          </cell>
        </row>
        <row r="220">
          <cell r="O220">
            <v>3772500</v>
          </cell>
          <cell r="P220" t="str">
            <v>GLP Tomisato YK</v>
          </cell>
        </row>
        <row r="221">
          <cell r="O221">
            <v>3772600</v>
          </cell>
          <cell r="P221" t="str">
            <v>GLP Amagasaki YK</v>
          </cell>
        </row>
        <row r="222">
          <cell r="O222">
            <v>3772700</v>
          </cell>
          <cell r="P222" t="str">
            <v>GLP Sugito Two YK</v>
          </cell>
        </row>
        <row r="223">
          <cell r="O223">
            <v>3772800</v>
          </cell>
          <cell r="P223" t="str">
            <v>GLP Komaki YK</v>
          </cell>
        </row>
        <row r="224">
          <cell r="O224">
            <v>3790100</v>
          </cell>
          <cell r="P224" t="str">
            <v>Elimination Reco Legend</v>
          </cell>
        </row>
        <row r="225">
          <cell r="O225">
            <v>3880100</v>
          </cell>
          <cell r="P225" t="str">
            <v>GLP Tosu One GK</v>
          </cell>
        </row>
        <row r="226">
          <cell r="O226">
            <v>3880200</v>
          </cell>
          <cell r="P226" t="str">
            <v>GLP Koriyama One GK</v>
          </cell>
        </row>
        <row r="227">
          <cell r="O227">
            <v>3880300</v>
          </cell>
          <cell r="P227" t="str">
            <v>GLP Kiyama GK</v>
          </cell>
        </row>
        <row r="228">
          <cell r="O228">
            <v>3880400</v>
          </cell>
          <cell r="P228" t="str">
            <v>GLP Misato Two GK</v>
          </cell>
        </row>
        <row r="229">
          <cell r="O229">
            <v>3890100</v>
          </cell>
          <cell r="P229" t="str">
            <v>Elimination MLP</v>
          </cell>
        </row>
        <row r="230">
          <cell r="O230">
            <v>3650101</v>
          </cell>
          <cell r="P230" t="str">
            <v>GLPCJ Tokyo Branch</v>
          </cell>
        </row>
        <row r="231">
          <cell r="O231">
            <v>0</v>
          </cell>
          <cell r="P231">
            <v>0</v>
          </cell>
        </row>
        <row r="232">
          <cell r="O232">
            <v>0</v>
          </cell>
          <cell r="P232">
            <v>0</v>
          </cell>
        </row>
        <row r="233">
          <cell r="O233">
            <v>0</v>
          </cell>
          <cell r="P233">
            <v>0</v>
          </cell>
        </row>
        <row r="234">
          <cell r="O234">
            <v>0</v>
          </cell>
          <cell r="P234">
            <v>0</v>
          </cell>
        </row>
        <row r="235">
          <cell r="O235">
            <v>0</v>
          </cell>
          <cell r="P235">
            <v>0</v>
          </cell>
        </row>
        <row r="236">
          <cell r="O236">
            <v>0</v>
          </cell>
          <cell r="P236">
            <v>0</v>
          </cell>
        </row>
        <row r="237">
          <cell r="O237">
            <v>0</v>
          </cell>
          <cell r="P237">
            <v>0</v>
          </cell>
        </row>
        <row r="238">
          <cell r="O238">
            <v>0</v>
          </cell>
          <cell r="P238">
            <v>0</v>
          </cell>
        </row>
        <row r="239">
          <cell r="O239">
            <v>0</v>
          </cell>
          <cell r="P239">
            <v>0</v>
          </cell>
        </row>
        <row r="240">
          <cell r="O240">
            <v>0</v>
          </cell>
          <cell r="P240">
            <v>0</v>
          </cell>
        </row>
        <row r="241">
          <cell r="O241">
            <v>0</v>
          </cell>
          <cell r="P241">
            <v>0</v>
          </cell>
        </row>
        <row r="242">
          <cell r="O242">
            <v>0</v>
          </cell>
          <cell r="P242">
            <v>0</v>
          </cell>
        </row>
        <row r="243">
          <cell r="O243">
            <v>0</v>
          </cell>
          <cell r="P243">
            <v>0</v>
          </cell>
        </row>
        <row r="244">
          <cell r="O244">
            <v>0</v>
          </cell>
          <cell r="P244">
            <v>0</v>
          </cell>
        </row>
        <row r="245">
          <cell r="O245">
            <v>0</v>
          </cell>
          <cell r="P245">
            <v>0</v>
          </cell>
        </row>
        <row r="246">
          <cell r="O246">
            <v>0</v>
          </cell>
          <cell r="P246">
            <v>0</v>
          </cell>
        </row>
        <row r="247">
          <cell r="O247">
            <v>0</v>
          </cell>
          <cell r="P247">
            <v>0</v>
          </cell>
        </row>
        <row r="248">
          <cell r="O248">
            <v>0</v>
          </cell>
          <cell r="P248">
            <v>0</v>
          </cell>
        </row>
        <row r="249">
          <cell r="O249">
            <v>0</v>
          </cell>
          <cell r="P249">
            <v>0</v>
          </cell>
        </row>
        <row r="250">
          <cell r="O250">
            <v>0</v>
          </cell>
          <cell r="P250">
            <v>0</v>
          </cell>
        </row>
        <row r="251">
          <cell r="O251">
            <v>0</v>
          </cell>
          <cell r="P251">
            <v>0</v>
          </cell>
        </row>
        <row r="252">
          <cell r="O252">
            <v>0</v>
          </cell>
          <cell r="P252">
            <v>0</v>
          </cell>
        </row>
        <row r="253">
          <cell r="O253">
            <v>0</v>
          </cell>
          <cell r="P253">
            <v>0</v>
          </cell>
        </row>
        <row r="254">
          <cell r="O254">
            <v>0</v>
          </cell>
          <cell r="P254">
            <v>0</v>
          </cell>
        </row>
        <row r="255">
          <cell r="O255">
            <v>0</v>
          </cell>
          <cell r="P255">
            <v>0</v>
          </cell>
        </row>
        <row r="256">
          <cell r="O256">
            <v>0</v>
          </cell>
          <cell r="P256">
            <v>0</v>
          </cell>
        </row>
        <row r="257">
          <cell r="O257">
            <v>0</v>
          </cell>
          <cell r="P257">
            <v>0</v>
          </cell>
        </row>
        <row r="258">
          <cell r="O258">
            <v>0</v>
          </cell>
          <cell r="P258">
            <v>0</v>
          </cell>
        </row>
        <row r="259">
          <cell r="O259">
            <v>0</v>
          </cell>
          <cell r="P259">
            <v>0</v>
          </cell>
        </row>
        <row r="260">
          <cell r="O260">
            <v>0</v>
          </cell>
          <cell r="P260">
            <v>0</v>
          </cell>
        </row>
        <row r="261">
          <cell r="O261">
            <v>0</v>
          </cell>
          <cell r="P261">
            <v>0</v>
          </cell>
        </row>
        <row r="262">
          <cell r="O262">
            <v>0</v>
          </cell>
          <cell r="P262">
            <v>0</v>
          </cell>
        </row>
        <row r="263">
          <cell r="O263">
            <v>0</v>
          </cell>
          <cell r="P263">
            <v>0</v>
          </cell>
        </row>
        <row r="264">
          <cell r="O264">
            <v>0</v>
          </cell>
          <cell r="P264">
            <v>0</v>
          </cell>
        </row>
        <row r="265">
          <cell r="O265">
            <v>0</v>
          </cell>
          <cell r="P265">
            <v>0</v>
          </cell>
        </row>
        <row r="266">
          <cell r="O266">
            <v>0</v>
          </cell>
          <cell r="P266">
            <v>0</v>
          </cell>
        </row>
        <row r="267">
          <cell r="O267">
            <v>0</v>
          </cell>
          <cell r="P267">
            <v>0</v>
          </cell>
        </row>
        <row r="268">
          <cell r="O268">
            <v>0</v>
          </cell>
          <cell r="P268">
            <v>0</v>
          </cell>
        </row>
        <row r="269">
          <cell r="O269">
            <v>0</v>
          </cell>
          <cell r="P269">
            <v>0</v>
          </cell>
        </row>
        <row r="270">
          <cell r="O270">
            <v>0</v>
          </cell>
          <cell r="P270">
            <v>0</v>
          </cell>
        </row>
        <row r="271">
          <cell r="O271">
            <v>0</v>
          </cell>
          <cell r="P271">
            <v>0</v>
          </cell>
        </row>
        <row r="272">
          <cell r="O272">
            <v>0</v>
          </cell>
          <cell r="P272">
            <v>0</v>
          </cell>
        </row>
        <row r="273">
          <cell r="O273">
            <v>0</v>
          </cell>
          <cell r="P273">
            <v>0</v>
          </cell>
        </row>
        <row r="274">
          <cell r="O274">
            <v>0</v>
          </cell>
          <cell r="P274">
            <v>0</v>
          </cell>
        </row>
        <row r="275">
          <cell r="O275">
            <v>0</v>
          </cell>
          <cell r="P275">
            <v>0</v>
          </cell>
        </row>
        <row r="276">
          <cell r="O276">
            <v>0</v>
          </cell>
          <cell r="P276">
            <v>0</v>
          </cell>
        </row>
        <row r="277">
          <cell r="O277">
            <v>0</v>
          </cell>
          <cell r="P277">
            <v>0</v>
          </cell>
        </row>
        <row r="278">
          <cell r="O278">
            <v>0</v>
          </cell>
          <cell r="P278">
            <v>0</v>
          </cell>
        </row>
        <row r="279">
          <cell r="O279">
            <v>0</v>
          </cell>
          <cell r="P279">
            <v>0</v>
          </cell>
        </row>
        <row r="280">
          <cell r="O280">
            <v>0</v>
          </cell>
          <cell r="P280">
            <v>0</v>
          </cell>
        </row>
        <row r="281">
          <cell r="O281">
            <v>0</v>
          </cell>
          <cell r="P281">
            <v>0</v>
          </cell>
        </row>
        <row r="282">
          <cell r="O282">
            <v>0</v>
          </cell>
          <cell r="P282">
            <v>0</v>
          </cell>
        </row>
        <row r="283">
          <cell r="O283">
            <v>0</v>
          </cell>
          <cell r="P283">
            <v>0</v>
          </cell>
        </row>
        <row r="284">
          <cell r="O284">
            <v>0</v>
          </cell>
          <cell r="P284">
            <v>0</v>
          </cell>
        </row>
        <row r="285">
          <cell r="O285">
            <v>0</v>
          </cell>
          <cell r="P285">
            <v>0</v>
          </cell>
        </row>
        <row r="286">
          <cell r="O286">
            <v>0</v>
          </cell>
          <cell r="P286">
            <v>0</v>
          </cell>
        </row>
        <row r="287">
          <cell r="O287">
            <v>0</v>
          </cell>
          <cell r="P287">
            <v>0</v>
          </cell>
        </row>
        <row r="288">
          <cell r="O288">
            <v>0</v>
          </cell>
          <cell r="P288">
            <v>0</v>
          </cell>
        </row>
        <row r="289">
          <cell r="O289">
            <v>0</v>
          </cell>
          <cell r="P289">
            <v>0</v>
          </cell>
        </row>
        <row r="290">
          <cell r="O290">
            <v>0</v>
          </cell>
          <cell r="P290">
            <v>0</v>
          </cell>
        </row>
        <row r="291">
          <cell r="O291">
            <v>0</v>
          </cell>
          <cell r="P291">
            <v>0</v>
          </cell>
        </row>
        <row r="292">
          <cell r="O292">
            <v>0</v>
          </cell>
          <cell r="P292">
            <v>0</v>
          </cell>
        </row>
        <row r="293">
          <cell r="O293">
            <v>0</v>
          </cell>
          <cell r="P293">
            <v>0</v>
          </cell>
        </row>
        <row r="294">
          <cell r="O294">
            <v>0</v>
          </cell>
          <cell r="P294">
            <v>0</v>
          </cell>
        </row>
        <row r="295">
          <cell r="O295">
            <v>0</v>
          </cell>
          <cell r="P295">
            <v>0</v>
          </cell>
        </row>
        <row r="296">
          <cell r="O296">
            <v>0</v>
          </cell>
          <cell r="P296">
            <v>0</v>
          </cell>
        </row>
        <row r="297">
          <cell r="O297">
            <v>0</v>
          </cell>
          <cell r="P297">
            <v>0</v>
          </cell>
        </row>
        <row r="298">
          <cell r="O298">
            <v>0</v>
          </cell>
          <cell r="P298">
            <v>0</v>
          </cell>
        </row>
        <row r="299">
          <cell r="O299">
            <v>0</v>
          </cell>
          <cell r="P299">
            <v>0</v>
          </cell>
        </row>
        <row r="300">
          <cell r="O300">
            <v>0</v>
          </cell>
          <cell r="P300">
            <v>0</v>
          </cell>
        </row>
        <row r="301">
          <cell r="O301">
            <v>0</v>
          </cell>
          <cell r="P301">
            <v>0</v>
          </cell>
        </row>
        <row r="302">
          <cell r="O302">
            <v>0</v>
          </cell>
          <cell r="P302">
            <v>0</v>
          </cell>
        </row>
        <row r="303">
          <cell r="O303">
            <v>0</v>
          </cell>
          <cell r="P303">
            <v>0</v>
          </cell>
        </row>
        <row r="304">
          <cell r="O304">
            <v>0</v>
          </cell>
          <cell r="P304">
            <v>0</v>
          </cell>
        </row>
        <row r="305">
          <cell r="O305">
            <v>0</v>
          </cell>
          <cell r="P305">
            <v>0</v>
          </cell>
        </row>
        <row r="306">
          <cell r="O306">
            <v>0</v>
          </cell>
          <cell r="P306">
            <v>0</v>
          </cell>
        </row>
        <row r="307">
          <cell r="O307">
            <v>0</v>
          </cell>
          <cell r="P307">
            <v>0</v>
          </cell>
        </row>
        <row r="308">
          <cell r="O308">
            <v>0</v>
          </cell>
          <cell r="P308">
            <v>0</v>
          </cell>
        </row>
        <row r="309">
          <cell r="O309">
            <v>0</v>
          </cell>
          <cell r="P309">
            <v>0</v>
          </cell>
        </row>
        <row r="310">
          <cell r="O310">
            <v>0</v>
          </cell>
          <cell r="P310">
            <v>0</v>
          </cell>
        </row>
        <row r="311">
          <cell r="O311">
            <v>0</v>
          </cell>
          <cell r="P311">
            <v>0</v>
          </cell>
        </row>
        <row r="312">
          <cell r="O312">
            <v>0</v>
          </cell>
          <cell r="P312">
            <v>0</v>
          </cell>
        </row>
        <row r="313">
          <cell r="O313">
            <v>0</v>
          </cell>
          <cell r="P313">
            <v>0</v>
          </cell>
        </row>
        <row r="314">
          <cell r="O314">
            <v>0</v>
          </cell>
          <cell r="P314">
            <v>0</v>
          </cell>
        </row>
        <row r="315">
          <cell r="O315">
            <v>0</v>
          </cell>
          <cell r="P315">
            <v>0</v>
          </cell>
        </row>
        <row r="316">
          <cell r="O316">
            <v>0</v>
          </cell>
          <cell r="P316">
            <v>0</v>
          </cell>
        </row>
        <row r="317">
          <cell r="O317">
            <v>0</v>
          </cell>
          <cell r="P317">
            <v>0</v>
          </cell>
        </row>
        <row r="318">
          <cell r="O318">
            <v>0</v>
          </cell>
          <cell r="P318">
            <v>0</v>
          </cell>
        </row>
        <row r="319">
          <cell r="O319">
            <v>0</v>
          </cell>
          <cell r="P319">
            <v>0</v>
          </cell>
        </row>
        <row r="320">
          <cell r="O320">
            <v>0</v>
          </cell>
          <cell r="P320">
            <v>0</v>
          </cell>
        </row>
        <row r="321">
          <cell r="O321">
            <v>0</v>
          </cell>
          <cell r="P321">
            <v>0</v>
          </cell>
        </row>
        <row r="322">
          <cell r="O322">
            <v>0</v>
          </cell>
          <cell r="P322">
            <v>0</v>
          </cell>
        </row>
        <row r="323">
          <cell r="O323">
            <v>0</v>
          </cell>
          <cell r="P323">
            <v>0</v>
          </cell>
        </row>
        <row r="324">
          <cell r="O324">
            <v>0</v>
          </cell>
          <cell r="P324">
            <v>0</v>
          </cell>
        </row>
        <row r="325">
          <cell r="O325">
            <v>0</v>
          </cell>
          <cell r="P325">
            <v>0</v>
          </cell>
        </row>
        <row r="326">
          <cell r="O326">
            <v>0</v>
          </cell>
          <cell r="P326">
            <v>0</v>
          </cell>
        </row>
        <row r="327">
          <cell r="O327">
            <v>0</v>
          </cell>
          <cell r="P327">
            <v>0</v>
          </cell>
        </row>
        <row r="328">
          <cell r="O328">
            <v>0</v>
          </cell>
          <cell r="P328">
            <v>0</v>
          </cell>
        </row>
        <row r="329">
          <cell r="O329">
            <v>0</v>
          </cell>
          <cell r="P329">
            <v>0</v>
          </cell>
        </row>
        <row r="330">
          <cell r="O330">
            <v>0</v>
          </cell>
          <cell r="P330">
            <v>0</v>
          </cell>
        </row>
        <row r="331">
          <cell r="O331">
            <v>0</v>
          </cell>
          <cell r="P331">
            <v>0</v>
          </cell>
        </row>
        <row r="332">
          <cell r="O332">
            <v>0</v>
          </cell>
          <cell r="P332">
            <v>0</v>
          </cell>
        </row>
        <row r="333">
          <cell r="O333">
            <v>0</v>
          </cell>
          <cell r="P333">
            <v>0</v>
          </cell>
        </row>
        <row r="334">
          <cell r="O334">
            <v>0</v>
          </cell>
          <cell r="P334">
            <v>0</v>
          </cell>
        </row>
        <row r="335">
          <cell r="O335">
            <v>0</v>
          </cell>
          <cell r="P335">
            <v>0</v>
          </cell>
        </row>
        <row r="336">
          <cell r="O336">
            <v>0</v>
          </cell>
          <cell r="P336">
            <v>0</v>
          </cell>
        </row>
        <row r="337">
          <cell r="O337">
            <v>0</v>
          </cell>
          <cell r="P337">
            <v>0</v>
          </cell>
        </row>
        <row r="338">
          <cell r="O338">
            <v>0</v>
          </cell>
          <cell r="P338">
            <v>0</v>
          </cell>
        </row>
        <row r="339">
          <cell r="O339">
            <v>0</v>
          </cell>
          <cell r="P339">
            <v>0</v>
          </cell>
        </row>
        <row r="340">
          <cell r="O340">
            <v>0</v>
          </cell>
          <cell r="P340">
            <v>0</v>
          </cell>
        </row>
        <row r="341">
          <cell r="O341">
            <v>0</v>
          </cell>
          <cell r="P341">
            <v>0</v>
          </cell>
        </row>
        <row r="342">
          <cell r="O342">
            <v>0</v>
          </cell>
          <cell r="P342">
            <v>0</v>
          </cell>
        </row>
        <row r="343">
          <cell r="O343">
            <v>0</v>
          </cell>
          <cell r="P343">
            <v>0</v>
          </cell>
        </row>
        <row r="344">
          <cell r="O344">
            <v>0</v>
          </cell>
          <cell r="P344">
            <v>0</v>
          </cell>
        </row>
        <row r="345">
          <cell r="O345">
            <v>0</v>
          </cell>
          <cell r="P345">
            <v>0</v>
          </cell>
        </row>
        <row r="346">
          <cell r="O346">
            <v>0</v>
          </cell>
          <cell r="P346">
            <v>0</v>
          </cell>
        </row>
        <row r="347">
          <cell r="O347">
            <v>0</v>
          </cell>
          <cell r="P347">
            <v>0</v>
          </cell>
        </row>
        <row r="348">
          <cell r="O348">
            <v>0</v>
          </cell>
          <cell r="P348">
            <v>0</v>
          </cell>
        </row>
        <row r="349">
          <cell r="O349">
            <v>0</v>
          </cell>
          <cell r="P349">
            <v>0</v>
          </cell>
        </row>
        <row r="350">
          <cell r="O350">
            <v>0</v>
          </cell>
          <cell r="P350">
            <v>0</v>
          </cell>
        </row>
        <row r="351">
          <cell r="O351">
            <v>0</v>
          </cell>
          <cell r="P351">
            <v>0</v>
          </cell>
        </row>
        <row r="352">
          <cell r="O352">
            <v>0</v>
          </cell>
          <cell r="P352">
            <v>0</v>
          </cell>
        </row>
        <row r="353">
          <cell r="O353">
            <v>0</v>
          </cell>
          <cell r="P353">
            <v>0</v>
          </cell>
        </row>
        <row r="354">
          <cell r="O354">
            <v>0</v>
          </cell>
          <cell r="P354">
            <v>0</v>
          </cell>
        </row>
        <row r="355">
          <cell r="O355">
            <v>0</v>
          </cell>
          <cell r="P355">
            <v>0</v>
          </cell>
        </row>
        <row r="356">
          <cell r="O356">
            <v>0</v>
          </cell>
          <cell r="P356">
            <v>0</v>
          </cell>
        </row>
        <row r="357">
          <cell r="O357">
            <v>0</v>
          </cell>
          <cell r="P357">
            <v>0</v>
          </cell>
        </row>
        <row r="358">
          <cell r="O358">
            <v>0</v>
          </cell>
          <cell r="P358">
            <v>0</v>
          </cell>
        </row>
        <row r="359">
          <cell r="O359">
            <v>0</v>
          </cell>
          <cell r="P359">
            <v>0</v>
          </cell>
        </row>
        <row r="360">
          <cell r="O360">
            <v>0</v>
          </cell>
          <cell r="P360">
            <v>0</v>
          </cell>
        </row>
        <row r="361">
          <cell r="O361">
            <v>0</v>
          </cell>
          <cell r="P361">
            <v>0</v>
          </cell>
        </row>
        <row r="362">
          <cell r="O362">
            <v>0</v>
          </cell>
          <cell r="P362">
            <v>0</v>
          </cell>
        </row>
        <row r="363">
          <cell r="O363">
            <v>0</v>
          </cell>
          <cell r="P363">
            <v>0</v>
          </cell>
        </row>
        <row r="364">
          <cell r="O364">
            <v>0</v>
          </cell>
          <cell r="P364">
            <v>0</v>
          </cell>
        </row>
        <row r="365">
          <cell r="O365">
            <v>0</v>
          </cell>
          <cell r="P365">
            <v>0</v>
          </cell>
        </row>
        <row r="366">
          <cell r="O366">
            <v>0</v>
          </cell>
          <cell r="P366">
            <v>0</v>
          </cell>
        </row>
        <row r="367">
          <cell r="O367">
            <v>0</v>
          </cell>
          <cell r="P367">
            <v>0</v>
          </cell>
        </row>
        <row r="368">
          <cell r="O368">
            <v>0</v>
          </cell>
          <cell r="P368">
            <v>0</v>
          </cell>
        </row>
        <row r="369">
          <cell r="O369">
            <v>0</v>
          </cell>
          <cell r="P369">
            <v>0</v>
          </cell>
        </row>
        <row r="370">
          <cell r="O370">
            <v>0</v>
          </cell>
          <cell r="P370">
            <v>0</v>
          </cell>
        </row>
        <row r="371">
          <cell r="O371">
            <v>0</v>
          </cell>
          <cell r="P371">
            <v>0</v>
          </cell>
        </row>
        <row r="372">
          <cell r="O372">
            <v>0</v>
          </cell>
          <cell r="P372">
            <v>0</v>
          </cell>
        </row>
        <row r="373">
          <cell r="O373">
            <v>0</v>
          </cell>
          <cell r="P373">
            <v>0</v>
          </cell>
        </row>
        <row r="374">
          <cell r="O374">
            <v>0</v>
          </cell>
          <cell r="P374">
            <v>0</v>
          </cell>
        </row>
        <row r="375">
          <cell r="O375">
            <v>0</v>
          </cell>
          <cell r="P375">
            <v>0</v>
          </cell>
        </row>
        <row r="376">
          <cell r="O376">
            <v>0</v>
          </cell>
          <cell r="P376">
            <v>0</v>
          </cell>
        </row>
        <row r="377">
          <cell r="O377">
            <v>0</v>
          </cell>
          <cell r="P377">
            <v>0</v>
          </cell>
        </row>
        <row r="378">
          <cell r="O378">
            <v>0</v>
          </cell>
          <cell r="P378">
            <v>0</v>
          </cell>
        </row>
        <row r="379">
          <cell r="O379">
            <v>0</v>
          </cell>
          <cell r="P379">
            <v>0</v>
          </cell>
        </row>
        <row r="380">
          <cell r="O380">
            <v>0</v>
          </cell>
          <cell r="P380">
            <v>0</v>
          </cell>
        </row>
        <row r="381">
          <cell r="O381">
            <v>0</v>
          </cell>
          <cell r="P381">
            <v>0</v>
          </cell>
        </row>
        <row r="382">
          <cell r="O382">
            <v>0</v>
          </cell>
          <cell r="P382">
            <v>0</v>
          </cell>
        </row>
        <row r="383">
          <cell r="O383">
            <v>0</v>
          </cell>
          <cell r="P383">
            <v>0</v>
          </cell>
        </row>
        <row r="384">
          <cell r="O384">
            <v>0</v>
          </cell>
          <cell r="P384">
            <v>0</v>
          </cell>
        </row>
        <row r="385">
          <cell r="O385">
            <v>0</v>
          </cell>
          <cell r="P385">
            <v>0</v>
          </cell>
        </row>
        <row r="386">
          <cell r="O386">
            <v>0</v>
          </cell>
          <cell r="P386">
            <v>0</v>
          </cell>
        </row>
        <row r="387">
          <cell r="O387">
            <v>0</v>
          </cell>
          <cell r="P387">
            <v>0</v>
          </cell>
        </row>
        <row r="388">
          <cell r="O388">
            <v>0</v>
          </cell>
          <cell r="P388">
            <v>0</v>
          </cell>
        </row>
        <row r="389">
          <cell r="O389">
            <v>0</v>
          </cell>
          <cell r="P389">
            <v>0</v>
          </cell>
        </row>
        <row r="390">
          <cell r="O390">
            <v>0</v>
          </cell>
          <cell r="P390">
            <v>0</v>
          </cell>
        </row>
        <row r="391">
          <cell r="O391">
            <v>0</v>
          </cell>
          <cell r="P391">
            <v>0</v>
          </cell>
        </row>
        <row r="392">
          <cell r="O392">
            <v>0</v>
          </cell>
          <cell r="P392">
            <v>0</v>
          </cell>
        </row>
        <row r="393">
          <cell r="O393">
            <v>0</v>
          </cell>
          <cell r="P393">
            <v>0</v>
          </cell>
        </row>
        <row r="394">
          <cell r="O394">
            <v>0</v>
          </cell>
          <cell r="P394">
            <v>0</v>
          </cell>
        </row>
        <row r="395">
          <cell r="O395">
            <v>0</v>
          </cell>
          <cell r="P395">
            <v>0</v>
          </cell>
        </row>
        <row r="396">
          <cell r="O396">
            <v>0</v>
          </cell>
          <cell r="P396">
            <v>0</v>
          </cell>
        </row>
        <row r="397">
          <cell r="O397">
            <v>0</v>
          </cell>
          <cell r="P397">
            <v>0</v>
          </cell>
        </row>
        <row r="398">
          <cell r="O398">
            <v>0</v>
          </cell>
          <cell r="P398">
            <v>0</v>
          </cell>
        </row>
        <row r="399">
          <cell r="O399">
            <v>0</v>
          </cell>
          <cell r="P399">
            <v>0</v>
          </cell>
        </row>
        <row r="400">
          <cell r="O400">
            <v>0</v>
          </cell>
          <cell r="P400">
            <v>0</v>
          </cell>
        </row>
        <row r="401">
          <cell r="O401">
            <v>0</v>
          </cell>
          <cell r="P401">
            <v>0</v>
          </cell>
        </row>
        <row r="402">
          <cell r="O402">
            <v>0</v>
          </cell>
          <cell r="P402">
            <v>0</v>
          </cell>
        </row>
        <row r="403">
          <cell r="O403">
            <v>0</v>
          </cell>
          <cell r="P403">
            <v>0</v>
          </cell>
        </row>
        <row r="404">
          <cell r="O404">
            <v>0</v>
          </cell>
          <cell r="P404">
            <v>0</v>
          </cell>
        </row>
        <row r="405">
          <cell r="O405">
            <v>0</v>
          </cell>
          <cell r="P405">
            <v>0</v>
          </cell>
        </row>
        <row r="406">
          <cell r="O406">
            <v>0</v>
          </cell>
          <cell r="P406">
            <v>0</v>
          </cell>
        </row>
        <row r="407">
          <cell r="O407">
            <v>0</v>
          </cell>
          <cell r="P407">
            <v>0</v>
          </cell>
        </row>
        <row r="408">
          <cell r="O408">
            <v>0</v>
          </cell>
          <cell r="P408">
            <v>0</v>
          </cell>
        </row>
        <row r="409">
          <cell r="O409">
            <v>0</v>
          </cell>
          <cell r="P409">
            <v>0</v>
          </cell>
        </row>
        <row r="410">
          <cell r="O410">
            <v>0</v>
          </cell>
          <cell r="P410">
            <v>0</v>
          </cell>
        </row>
        <row r="411">
          <cell r="O411">
            <v>0</v>
          </cell>
          <cell r="P411">
            <v>0</v>
          </cell>
        </row>
        <row r="412">
          <cell r="O412">
            <v>0</v>
          </cell>
          <cell r="P412">
            <v>0</v>
          </cell>
        </row>
        <row r="413">
          <cell r="O413">
            <v>0</v>
          </cell>
          <cell r="P413">
            <v>0</v>
          </cell>
        </row>
        <row r="414">
          <cell r="O414">
            <v>0</v>
          </cell>
          <cell r="P414">
            <v>0</v>
          </cell>
        </row>
        <row r="415">
          <cell r="O415">
            <v>0</v>
          </cell>
          <cell r="P415">
            <v>0</v>
          </cell>
        </row>
        <row r="416">
          <cell r="O416">
            <v>0</v>
          </cell>
          <cell r="P416">
            <v>0</v>
          </cell>
        </row>
        <row r="417">
          <cell r="O417">
            <v>0</v>
          </cell>
          <cell r="P417">
            <v>0</v>
          </cell>
        </row>
        <row r="418">
          <cell r="O418">
            <v>0</v>
          </cell>
          <cell r="P418">
            <v>0</v>
          </cell>
        </row>
        <row r="419">
          <cell r="O419">
            <v>0</v>
          </cell>
          <cell r="P419">
            <v>0</v>
          </cell>
        </row>
        <row r="420">
          <cell r="O420">
            <v>0</v>
          </cell>
          <cell r="P420">
            <v>0</v>
          </cell>
        </row>
        <row r="421">
          <cell r="O421">
            <v>0</v>
          </cell>
          <cell r="P421">
            <v>0</v>
          </cell>
        </row>
        <row r="422">
          <cell r="O422">
            <v>0</v>
          </cell>
          <cell r="P422">
            <v>0</v>
          </cell>
        </row>
        <row r="423">
          <cell r="O423">
            <v>0</v>
          </cell>
          <cell r="P423">
            <v>0</v>
          </cell>
        </row>
        <row r="424">
          <cell r="O424">
            <v>0</v>
          </cell>
          <cell r="P424">
            <v>0</v>
          </cell>
        </row>
        <row r="425">
          <cell r="O425">
            <v>0</v>
          </cell>
          <cell r="P425">
            <v>0</v>
          </cell>
        </row>
        <row r="426">
          <cell r="O426">
            <v>0</v>
          </cell>
          <cell r="P426">
            <v>0</v>
          </cell>
        </row>
        <row r="427">
          <cell r="O427">
            <v>0</v>
          </cell>
          <cell r="P427">
            <v>0</v>
          </cell>
        </row>
        <row r="428">
          <cell r="O428">
            <v>0</v>
          </cell>
          <cell r="P428">
            <v>0</v>
          </cell>
        </row>
        <row r="429">
          <cell r="O429">
            <v>0</v>
          </cell>
          <cell r="P429">
            <v>0</v>
          </cell>
        </row>
        <row r="430">
          <cell r="O430">
            <v>0</v>
          </cell>
          <cell r="P430">
            <v>0</v>
          </cell>
        </row>
        <row r="431">
          <cell r="O431">
            <v>0</v>
          </cell>
          <cell r="P431">
            <v>0</v>
          </cell>
        </row>
        <row r="432">
          <cell r="O432">
            <v>0</v>
          </cell>
          <cell r="P432">
            <v>0</v>
          </cell>
        </row>
        <row r="433">
          <cell r="O433">
            <v>0</v>
          </cell>
          <cell r="P433">
            <v>0</v>
          </cell>
        </row>
        <row r="434">
          <cell r="O434">
            <v>0</v>
          </cell>
          <cell r="P434">
            <v>0</v>
          </cell>
        </row>
        <row r="435">
          <cell r="O435">
            <v>0</v>
          </cell>
          <cell r="P435">
            <v>0</v>
          </cell>
        </row>
        <row r="436">
          <cell r="O436">
            <v>0</v>
          </cell>
          <cell r="P436">
            <v>0</v>
          </cell>
        </row>
        <row r="437">
          <cell r="O437">
            <v>0</v>
          </cell>
          <cell r="P437">
            <v>0</v>
          </cell>
        </row>
        <row r="438">
          <cell r="O438">
            <v>0</v>
          </cell>
          <cell r="P438">
            <v>0</v>
          </cell>
        </row>
        <row r="439">
          <cell r="O439">
            <v>0</v>
          </cell>
          <cell r="P439">
            <v>0</v>
          </cell>
        </row>
        <row r="440">
          <cell r="O440">
            <v>0</v>
          </cell>
          <cell r="P440">
            <v>0</v>
          </cell>
        </row>
        <row r="441">
          <cell r="O441">
            <v>0</v>
          </cell>
          <cell r="P441">
            <v>0</v>
          </cell>
        </row>
        <row r="442">
          <cell r="O442">
            <v>0</v>
          </cell>
          <cell r="P442">
            <v>0</v>
          </cell>
        </row>
        <row r="443">
          <cell r="O443">
            <v>0</v>
          </cell>
          <cell r="P443">
            <v>0</v>
          </cell>
        </row>
        <row r="444">
          <cell r="O444">
            <v>0</v>
          </cell>
          <cell r="P444">
            <v>0</v>
          </cell>
        </row>
        <row r="445">
          <cell r="O445">
            <v>0</v>
          </cell>
          <cell r="P445">
            <v>0</v>
          </cell>
        </row>
        <row r="446">
          <cell r="O446">
            <v>0</v>
          </cell>
          <cell r="P446">
            <v>0</v>
          </cell>
        </row>
        <row r="447">
          <cell r="O447">
            <v>0</v>
          </cell>
          <cell r="P447">
            <v>0</v>
          </cell>
        </row>
        <row r="448">
          <cell r="O448">
            <v>0</v>
          </cell>
          <cell r="P448">
            <v>0</v>
          </cell>
        </row>
        <row r="449">
          <cell r="O449">
            <v>0</v>
          </cell>
          <cell r="P449">
            <v>0</v>
          </cell>
        </row>
        <row r="450">
          <cell r="O450">
            <v>0</v>
          </cell>
          <cell r="P450">
            <v>0</v>
          </cell>
        </row>
        <row r="451">
          <cell r="O451">
            <v>0</v>
          </cell>
          <cell r="P451">
            <v>0</v>
          </cell>
        </row>
        <row r="452">
          <cell r="O452">
            <v>0</v>
          </cell>
          <cell r="P452">
            <v>0</v>
          </cell>
        </row>
        <row r="453">
          <cell r="O453">
            <v>0</v>
          </cell>
          <cell r="P453">
            <v>0</v>
          </cell>
        </row>
        <row r="454">
          <cell r="O454">
            <v>0</v>
          </cell>
          <cell r="P454">
            <v>0</v>
          </cell>
        </row>
        <row r="455">
          <cell r="O455">
            <v>0</v>
          </cell>
          <cell r="P455">
            <v>0</v>
          </cell>
        </row>
        <row r="456">
          <cell r="O456">
            <v>0</v>
          </cell>
          <cell r="P456">
            <v>0</v>
          </cell>
        </row>
        <row r="457">
          <cell r="O457">
            <v>0</v>
          </cell>
          <cell r="P457">
            <v>0</v>
          </cell>
        </row>
        <row r="458">
          <cell r="O458">
            <v>0</v>
          </cell>
          <cell r="P458">
            <v>0</v>
          </cell>
        </row>
        <row r="459">
          <cell r="O459">
            <v>0</v>
          </cell>
          <cell r="P459">
            <v>0</v>
          </cell>
        </row>
        <row r="460">
          <cell r="O460">
            <v>0</v>
          </cell>
          <cell r="P460">
            <v>0</v>
          </cell>
        </row>
        <row r="461">
          <cell r="O461">
            <v>0</v>
          </cell>
          <cell r="P461">
            <v>0</v>
          </cell>
        </row>
        <row r="462">
          <cell r="O462">
            <v>0</v>
          </cell>
          <cell r="P462">
            <v>0</v>
          </cell>
        </row>
        <row r="463">
          <cell r="O463">
            <v>0</v>
          </cell>
          <cell r="P463">
            <v>0</v>
          </cell>
        </row>
        <row r="464">
          <cell r="O464">
            <v>0</v>
          </cell>
          <cell r="P464">
            <v>0</v>
          </cell>
        </row>
        <row r="465">
          <cell r="O465">
            <v>0</v>
          </cell>
          <cell r="P465">
            <v>0</v>
          </cell>
        </row>
        <row r="466">
          <cell r="O466">
            <v>0</v>
          </cell>
          <cell r="P466">
            <v>0</v>
          </cell>
        </row>
        <row r="467">
          <cell r="O467">
            <v>0</v>
          </cell>
          <cell r="P467">
            <v>0</v>
          </cell>
        </row>
        <row r="468">
          <cell r="O468">
            <v>0</v>
          </cell>
          <cell r="P468">
            <v>0</v>
          </cell>
        </row>
        <row r="469">
          <cell r="O469">
            <v>0</v>
          </cell>
          <cell r="P469">
            <v>0</v>
          </cell>
        </row>
        <row r="470">
          <cell r="O470">
            <v>0</v>
          </cell>
          <cell r="P470">
            <v>0</v>
          </cell>
        </row>
        <row r="471">
          <cell r="O471">
            <v>0</v>
          </cell>
          <cell r="P471">
            <v>0</v>
          </cell>
        </row>
        <row r="472">
          <cell r="O472">
            <v>0</v>
          </cell>
          <cell r="P472">
            <v>0</v>
          </cell>
        </row>
        <row r="473">
          <cell r="O473">
            <v>0</v>
          </cell>
          <cell r="P473">
            <v>0</v>
          </cell>
        </row>
        <row r="474">
          <cell r="O474">
            <v>0</v>
          </cell>
          <cell r="P474">
            <v>0</v>
          </cell>
        </row>
        <row r="475">
          <cell r="O475">
            <v>0</v>
          </cell>
          <cell r="P475">
            <v>0</v>
          </cell>
        </row>
        <row r="476">
          <cell r="O476">
            <v>0</v>
          </cell>
          <cell r="P476">
            <v>0</v>
          </cell>
        </row>
        <row r="477">
          <cell r="O477">
            <v>0</v>
          </cell>
          <cell r="P477">
            <v>0</v>
          </cell>
        </row>
        <row r="478">
          <cell r="O478">
            <v>0</v>
          </cell>
          <cell r="P478">
            <v>0</v>
          </cell>
        </row>
        <row r="479">
          <cell r="O479">
            <v>0</v>
          </cell>
          <cell r="P479">
            <v>0</v>
          </cell>
        </row>
        <row r="480">
          <cell r="O480">
            <v>0</v>
          </cell>
          <cell r="P480">
            <v>0</v>
          </cell>
        </row>
        <row r="481">
          <cell r="O481">
            <v>0</v>
          </cell>
          <cell r="P481">
            <v>0</v>
          </cell>
        </row>
        <row r="482">
          <cell r="O482">
            <v>0</v>
          </cell>
          <cell r="P482">
            <v>0</v>
          </cell>
        </row>
        <row r="483">
          <cell r="O483">
            <v>0</v>
          </cell>
          <cell r="P483">
            <v>0</v>
          </cell>
        </row>
        <row r="484">
          <cell r="O484">
            <v>0</v>
          </cell>
          <cell r="P484">
            <v>0</v>
          </cell>
        </row>
        <row r="485">
          <cell r="O485">
            <v>0</v>
          </cell>
          <cell r="P485">
            <v>0</v>
          </cell>
        </row>
        <row r="486">
          <cell r="O486">
            <v>0</v>
          </cell>
          <cell r="P486">
            <v>0</v>
          </cell>
        </row>
        <row r="487">
          <cell r="O487">
            <v>0</v>
          </cell>
          <cell r="P487">
            <v>0</v>
          </cell>
        </row>
        <row r="488">
          <cell r="O488">
            <v>0</v>
          </cell>
          <cell r="P488">
            <v>0</v>
          </cell>
        </row>
        <row r="489">
          <cell r="O489">
            <v>0</v>
          </cell>
          <cell r="P489">
            <v>0</v>
          </cell>
        </row>
        <row r="490">
          <cell r="O490">
            <v>0</v>
          </cell>
          <cell r="P490">
            <v>0</v>
          </cell>
        </row>
        <row r="491">
          <cell r="O491">
            <v>0</v>
          </cell>
          <cell r="P491">
            <v>0</v>
          </cell>
        </row>
        <row r="492">
          <cell r="O492">
            <v>0</v>
          </cell>
          <cell r="P492">
            <v>0</v>
          </cell>
        </row>
        <row r="493">
          <cell r="O493">
            <v>0</v>
          </cell>
          <cell r="P493">
            <v>0</v>
          </cell>
        </row>
        <row r="494">
          <cell r="O494">
            <v>0</v>
          </cell>
          <cell r="P494">
            <v>0</v>
          </cell>
        </row>
        <row r="495">
          <cell r="O495">
            <v>0</v>
          </cell>
          <cell r="P495">
            <v>0</v>
          </cell>
        </row>
        <row r="496">
          <cell r="O496">
            <v>0</v>
          </cell>
          <cell r="P496">
            <v>0</v>
          </cell>
        </row>
        <row r="497">
          <cell r="O497">
            <v>0</v>
          </cell>
          <cell r="P497">
            <v>0</v>
          </cell>
        </row>
        <row r="498">
          <cell r="O498">
            <v>0</v>
          </cell>
          <cell r="P498">
            <v>0</v>
          </cell>
        </row>
        <row r="499">
          <cell r="O499">
            <v>0</v>
          </cell>
          <cell r="P499">
            <v>0</v>
          </cell>
        </row>
        <row r="500">
          <cell r="O500">
            <v>0</v>
          </cell>
          <cell r="P500">
            <v>0</v>
          </cell>
        </row>
        <row r="501">
          <cell r="O501">
            <v>0</v>
          </cell>
          <cell r="P501">
            <v>0</v>
          </cell>
        </row>
        <row r="502">
          <cell r="O502">
            <v>0</v>
          </cell>
          <cell r="P502">
            <v>0</v>
          </cell>
        </row>
        <row r="503">
          <cell r="O503">
            <v>0</v>
          </cell>
          <cell r="P503">
            <v>0</v>
          </cell>
        </row>
        <row r="504">
          <cell r="O504">
            <v>0</v>
          </cell>
          <cell r="P504">
            <v>0</v>
          </cell>
        </row>
        <row r="505">
          <cell r="O505">
            <v>0</v>
          </cell>
          <cell r="P505">
            <v>0</v>
          </cell>
        </row>
        <row r="506">
          <cell r="O506">
            <v>0</v>
          </cell>
          <cell r="P506">
            <v>0</v>
          </cell>
        </row>
        <row r="507">
          <cell r="O507">
            <v>0</v>
          </cell>
          <cell r="P507">
            <v>0</v>
          </cell>
        </row>
        <row r="508">
          <cell r="O508">
            <v>0</v>
          </cell>
          <cell r="P508">
            <v>0</v>
          </cell>
        </row>
        <row r="509">
          <cell r="O509">
            <v>0</v>
          </cell>
          <cell r="P509">
            <v>0</v>
          </cell>
        </row>
        <row r="510">
          <cell r="O510">
            <v>0</v>
          </cell>
          <cell r="P510">
            <v>0</v>
          </cell>
        </row>
        <row r="511">
          <cell r="O511">
            <v>0</v>
          </cell>
          <cell r="P511">
            <v>0</v>
          </cell>
        </row>
        <row r="512">
          <cell r="O512">
            <v>0</v>
          </cell>
          <cell r="P512">
            <v>0</v>
          </cell>
        </row>
        <row r="513">
          <cell r="O513">
            <v>0</v>
          </cell>
          <cell r="P513">
            <v>0</v>
          </cell>
        </row>
        <row r="514">
          <cell r="O514">
            <v>0</v>
          </cell>
          <cell r="P514">
            <v>0</v>
          </cell>
        </row>
        <row r="515">
          <cell r="O515">
            <v>0</v>
          </cell>
          <cell r="P515">
            <v>0</v>
          </cell>
        </row>
        <row r="516">
          <cell r="O516">
            <v>0</v>
          </cell>
          <cell r="P516">
            <v>0</v>
          </cell>
        </row>
        <row r="517">
          <cell r="O517">
            <v>0</v>
          </cell>
          <cell r="P517">
            <v>0</v>
          </cell>
        </row>
        <row r="518">
          <cell r="O518">
            <v>0</v>
          </cell>
          <cell r="P518">
            <v>0</v>
          </cell>
        </row>
        <row r="519">
          <cell r="O519">
            <v>0</v>
          </cell>
          <cell r="P519">
            <v>0</v>
          </cell>
        </row>
        <row r="520">
          <cell r="O520">
            <v>0</v>
          </cell>
          <cell r="P520">
            <v>0</v>
          </cell>
        </row>
        <row r="521">
          <cell r="O521">
            <v>0</v>
          </cell>
          <cell r="P521">
            <v>0</v>
          </cell>
        </row>
        <row r="522">
          <cell r="O522">
            <v>0</v>
          </cell>
          <cell r="P522">
            <v>0</v>
          </cell>
        </row>
        <row r="523">
          <cell r="O523">
            <v>0</v>
          </cell>
          <cell r="P523">
            <v>0</v>
          </cell>
        </row>
        <row r="524">
          <cell r="O524">
            <v>0</v>
          </cell>
          <cell r="P524">
            <v>0</v>
          </cell>
        </row>
        <row r="525">
          <cell r="O525">
            <v>0</v>
          </cell>
          <cell r="P525">
            <v>0</v>
          </cell>
        </row>
        <row r="526">
          <cell r="O526">
            <v>0</v>
          </cell>
          <cell r="P526">
            <v>0</v>
          </cell>
        </row>
        <row r="527">
          <cell r="O527">
            <v>0</v>
          </cell>
          <cell r="P527">
            <v>0</v>
          </cell>
        </row>
        <row r="528">
          <cell r="O528">
            <v>0</v>
          </cell>
          <cell r="P528">
            <v>0</v>
          </cell>
        </row>
        <row r="529">
          <cell r="O529">
            <v>0</v>
          </cell>
          <cell r="P529">
            <v>0</v>
          </cell>
        </row>
        <row r="530">
          <cell r="O530">
            <v>0</v>
          </cell>
          <cell r="P530">
            <v>0</v>
          </cell>
        </row>
        <row r="531">
          <cell r="O531">
            <v>0</v>
          </cell>
          <cell r="P531">
            <v>0</v>
          </cell>
        </row>
        <row r="532">
          <cell r="O532">
            <v>0</v>
          </cell>
          <cell r="P532">
            <v>0</v>
          </cell>
        </row>
        <row r="533">
          <cell r="O533">
            <v>0</v>
          </cell>
          <cell r="P533">
            <v>0</v>
          </cell>
        </row>
        <row r="534">
          <cell r="O534">
            <v>0</v>
          </cell>
          <cell r="P534">
            <v>0</v>
          </cell>
        </row>
        <row r="535">
          <cell r="O535">
            <v>0</v>
          </cell>
          <cell r="P535">
            <v>0</v>
          </cell>
        </row>
        <row r="536">
          <cell r="O536">
            <v>0</v>
          </cell>
          <cell r="P536">
            <v>0</v>
          </cell>
        </row>
        <row r="537">
          <cell r="O537">
            <v>0</v>
          </cell>
          <cell r="P537">
            <v>0</v>
          </cell>
        </row>
        <row r="538">
          <cell r="O538">
            <v>0</v>
          </cell>
          <cell r="P538">
            <v>0</v>
          </cell>
        </row>
        <row r="539">
          <cell r="O539">
            <v>0</v>
          </cell>
          <cell r="P539">
            <v>0</v>
          </cell>
        </row>
        <row r="540">
          <cell r="O540">
            <v>0</v>
          </cell>
          <cell r="P540">
            <v>0</v>
          </cell>
        </row>
        <row r="541">
          <cell r="O541">
            <v>0</v>
          </cell>
          <cell r="P541">
            <v>0</v>
          </cell>
        </row>
        <row r="542">
          <cell r="O542">
            <v>0</v>
          </cell>
          <cell r="P542">
            <v>0</v>
          </cell>
        </row>
        <row r="543">
          <cell r="O543">
            <v>0</v>
          </cell>
          <cell r="P543">
            <v>0</v>
          </cell>
        </row>
        <row r="544">
          <cell r="O544">
            <v>0</v>
          </cell>
          <cell r="P544">
            <v>0</v>
          </cell>
        </row>
        <row r="545">
          <cell r="O545">
            <v>0</v>
          </cell>
          <cell r="P545">
            <v>0</v>
          </cell>
        </row>
        <row r="546">
          <cell r="O546">
            <v>0</v>
          </cell>
          <cell r="P546">
            <v>0</v>
          </cell>
        </row>
        <row r="547">
          <cell r="O547">
            <v>0</v>
          </cell>
          <cell r="P547">
            <v>0</v>
          </cell>
        </row>
        <row r="548">
          <cell r="O548">
            <v>0</v>
          </cell>
          <cell r="P548">
            <v>0</v>
          </cell>
        </row>
        <row r="549">
          <cell r="O549">
            <v>0</v>
          </cell>
          <cell r="P549">
            <v>0</v>
          </cell>
        </row>
      </sheetData>
      <sheetData sheetId="7" refreshError="1"/>
      <sheetData sheetId="8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mments"/>
      <sheetName val="SummaryCF"/>
      <sheetName val="Cash Flow"/>
      <sheetName val="StackingPlan"/>
      <sheetName val="Comp. bldg "/>
      <sheetName val="Maint"/>
      <sheetName val="Capex"/>
      <sheetName val="Rent Comp"/>
      <sheetName val="Rent Roll 1104"/>
      <sheetName val="2003CF・PL "/>
      <sheetName val="Text"/>
      <sheetName val="Income"/>
      <sheetName val="Recovery"/>
      <sheetName val="Rent Roll"/>
      <sheetName val="Expense"/>
      <sheetName val="Brokerage Fee"/>
      <sheetName val="Export"/>
      <sheetName val="Import-yearly"/>
      <sheetName val="Cash_Flow"/>
      <sheetName val="Comp__bldg_"/>
      <sheetName val="Rent_Comp"/>
      <sheetName val="Rent_Roll_1104"/>
      <sheetName val="2003CF・PL_"/>
      <sheetName val="Rent_Roll"/>
      <sheetName val="Brokerage_Fee"/>
      <sheetName val="Cash_Flow1"/>
      <sheetName val="Comp__bldg_1"/>
      <sheetName val="Rent_Comp1"/>
      <sheetName val="Rent_Roll_11041"/>
      <sheetName val="2003CF・PL_1"/>
      <sheetName val="Rent_Roll1"/>
      <sheetName val="Brokerage_Fee1"/>
      <sheetName val="Description"/>
      <sheetName val="JE"/>
      <sheetName val="cover"/>
      <sheetName val="parameter"/>
    </sheetNames>
    <sheetDataSet>
      <sheetData sheetId="0" refreshError="1">
        <row r="6">
          <cell r="E6">
            <v>1468.03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Property Name:　AIG YOKOHAMA BUILDING</v>
          </cell>
          <cell r="Y1">
            <v>79</v>
          </cell>
          <cell r="Z1">
            <v>80</v>
          </cell>
          <cell r="AA1">
            <v>81</v>
          </cell>
          <cell r="AB1">
            <v>82</v>
          </cell>
          <cell r="AC1">
            <v>83</v>
          </cell>
          <cell r="AD1">
            <v>84</v>
          </cell>
          <cell r="AE1">
            <v>85</v>
          </cell>
          <cell r="AF1">
            <v>86</v>
          </cell>
          <cell r="AG1">
            <v>87</v>
          </cell>
          <cell r="AH1">
            <v>88</v>
          </cell>
          <cell r="AI1">
            <v>89</v>
          </cell>
          <cell r="AJ1">
            <v>90</v>
          </cell>
          <cell r="AK1">
            <v>91</v>
          </cell>
          <cell r="AL1">
            <v>92</v>
          </cell>
          <cell r="AM1">
            <v>93</v>
          </cell>
          <cell r="AN1">
            <v>94</v>
          </cell>
          <cell r="AO1">
            <v>95</v>
          </cell>
          <cell r="AP1">
            <v>96</v>
          </cell>
        </row>
        <row r="2">
          <cell r="B2" t="str">
            <v>Rent Roll</v>
          </cell>
          <cell r="Y2">
            <v>2003</v>
          </cell>
          <cell r="Z2">
            <v>2003</v>
          </cell>
          <cell r="AA2">
            <v>2003</v>
          </cell>
          <cell r="AB2">
            <v>2003</v>
          </cell>
          <cell r="AC2">
            <v>2003</v>
          </cell>
          <cell r="AD2">
            <v>2003</v>
          </cell>
          <cell r="AE2">
            <v>2004</v>
          </cell>
          <cell r="AF2">
            <v>2004</v>
          </cell>
          <cell r="AG2">
            <v>2004</v>
          </cell>
          <cell r="AH2">
            <v>2004</v>
          </cell>
          <cell r="AI2">
            <v>2004</v>
          </cell>
          <cell r="AJ2">
            <v>2004</v>
          </cell>
          <cell r="AK2">
            <v>2004</v>
          </cell>
          <cell r="AL2">
            <v>2004</v>
          </cell>
          <cell r="AM2">
            <v>2004</v>
          </cell>
          <cell r="AN2">
            <v>2004</v>
          </cell>
          <cell r="AO2">
            <v>2004</v>
          </cell>
          <cell r="AP2">
            <v>2004</v>
          </cell>
        </row>
        <row r="3">
          <cell r="Y3">
            <v>37802</v>
          </cell>
          <cell r="Z3">
            <v>37833</v>
          </cell>
          <cell r="AA3">
            <v>37864</v>
          </cell>
          <cell r="AB3">
            <v>37894</v>
          </cell>
          <cell r="AC3">
            <v>37925</v>
          </cell>
          <cell r="AD3">
            <v>37955</v>
          </cell>
          <cell r="AE3">
            <v>37986</v>
          </cell>
          <cell r="AF3">
            <v>38017</v>
          </cell>
          <cell r="AG3">
            <v>38046</v>
          </cell>
          <cell r="AH3">
            <v>38077</v>
          </cell>
          <cell r="AI3">
            <v>38107</v>
          </cell>
          <cell r="AJ3">
            <v>38138</v>
          </cell>
          <cell r="AK3">
            <v>38168</v>
          </cell>
          <cell r="AL3">
            <v>38199</v>
          </cell>
          <cell r="AM3">
            <v>38230</v>
          </cell>
          <cell r="AN3">
            <v>38260</v>
          </cell>
          <cell r="AO3">
            <v>38291</v>
          </cell>
          <cell r="AP3">
            <v>38321</v>
          </cell>
        </row>
        <row r="4">
          <cell r="A4" t="str">
            <v>1)</v>
          </cell>
          <cell r="B4" t="str">
            <v>Office &amp; Retail</v>
          </cell>
          <cell r="R4" t="str">
            <v>As of</v>
          </cell>
          <cell r="Y4" t="str">
            <v>Proj</v>
          </cell>
          <cell r="Z4" t="str">
            <v>Proj</v>
          </cell>
          <cell r="AA4" t="str">
            <v>Proj</v>
          </cell>
          <cell r="AB4" t="str">
            <v>Proj</v>
          </cell>
          <cell r="AC4" t="str">
            <v>Proj</v>
          </cell>
          <cell r="AD4" t="str">
            <v>Proj</v>
          </cell>
          <cell r="AE4" t="str">
            <v>Proj</v>
          </cell>
          <cell r="AF4" t="str">
            <v>Proj</v>
          </cell>
          <cell r="AG4" t="str">
            <v>Proj</v>
          </cell>
          <cell r="AH4" t="str">
            <v>Proj</v>
          </cell>
          <cell r="AI4" t="str">
            <v>Proj</v>
          </cell>
          <cell r="AJ4" t="str">
            <v>Proj</v>
          </cell>
          <cell r="AK4" t="str">
            <v>Proj</v>
          </cell>
          <cell r="AL4" t="str">
            <v>Proj</v>
          </cell>
          <cell r="AM4" t="str">
            <v>Proj</v>
          </cell>
          <cell r="AN4" t="str">
            <v>Proj</v>
          </cell>
          <cell r="AO4" t="str">
            <v>Proj</v>
          </cell>
          <cell r="AP4" t="str">
            <v>Proj</v>
          </cell>
        </row>
        <row r="5">
          <cell r="X5">
            <v>41243</v>
          </cell>
        </row>
        <row r="6">
          <cell r="A6" t="str">
            <v>#</v>
          </cell>
          <cell r="B6" t="str">
            <v>Type</v>
          </cell>
          <cell r="C6" t="str">
            <v>Floor</v>
          </cell>
          <cell r="D6" t="str">
            <v>Tenant</v>
          </cell>
          <cell r="E6" t="str">
            <v>NRA   (㎡)</v>
          </cell>
          <cell r="F6" t="str">
            <v>NRA   (tsubo)</v>
          </cell>
          <cell r="G6" t="str">
            <v>Monthly     Rent</v>
          </cell>
          <cell r="H6" t="str">
            <v>Monthly CAM</v>
          </cell>
          <cell r="I6" t="str">
            <v>Monthly All-in Rent</v>
          </cell>
          <cell r="J6" t="str">
            <v>Rent        /tsubo</v>
          </cell>
          <cell r="K6" t="str">
            <v>CAM      /tsubo</v>
          </cell>
          <cell r="L6" t="str">
            <v>All-in Rent/tsubo</v>
          </cell>
          <cell r="M6" t="str">
            <v>Deposit</v>
          </cell>
          <cell r="N6" t="str">
            <v>#     months</v>
          </cell>
          <cell r="O6" t="str">
            <v>%           of NRA</v>
          </cell>
          <cell r="P6" t="str">
            <v>Original Started</v>
          </cell>
          <cell r="Q6" t="str">
            <v>Contract Started</v>
          </cell>
          <cell r="R6" t="str">
            <v>Contract Ends</v>
          </cell>
          <cell r="S6" t="str">
            <v>Renewal</v>
          </cell>
          <cell r="T6" t="str">
            <v>Note</v>
          </cell>
          <cell r="X6">
            <v>37772</v>
          </cell>
        </row>
        <row r="7">
          <cell r="A7">
            <v>1</v>
          </cell>
          <cell r="B7" t="str">
            <v>o</v>
          </cell>
          <cell r="C7" t="str">
            <v>2,7,8F</v>
          </cell>
          <cell r="D7" t="str">
            <v>ALICO Japan</v>
          </cell>
          <cell r="E7">
            <v>1644.96</v>
          </cell>
          <cell r="F7">
            <v>497.61</v>
          </cell>
          <cell r="G7">
            <v>3732075</v>
          </cell>
          <cell r="H7">
            <v>1741635</v>
          </cell>
          <cell r="I7">
            <v>5473710</v>
          </cell>
          <cell r="J7">
            <v>7500</v>
          </cell>
          <cell r="K7">
            <v>3500</v>
          </cell>
          <cell r="L7">
            <v>11000</v>
          </cell>
          <cell r="M7">
            <v>44784900</v>
          </cell>
          <cell r="N7">
            <v>12</v>
          </cell>
          <cell r="O7">
            <v>0.33896446257910257</v>
          </cell>
          <cell r="P7">
            <v>37652</v>
          </cell>
          <cell r="Q7">
            <v>37653</v>
          </cell>
          <cell r="R7">
            <v>39478</v>
          </cell>
        </row>
        <row r="8">
          <cell r="A8">
            <v>2</v>
          </cell>
          <cell r="B8" t="str">
            <v>o</v>
          </cell>
          <cell r="C8" t="str">
            <v>4F</v>
          </cell>
          <cell r="D8" t="str">
            <v>ALICO Japan</v>
          </cell>
          <cell r="E8">
            <v>668.95</v>
          </cell>
          <cell r="F8">
            <v>202.36</v>
          </cell>
          <cell r="G8">
            <v>1517700</v>
          </cell>
          <cell r="H8">
            <v>708260</v>
          </cell>
          <cell r="I8">
            <v>2225960</v>
          </cell>
          <cell r="J8">
            <v>7499.9999999999991</v>
          </cell>
          <cell r="K8">
            <v>3499.9999999999995</v>
          </cell>
          <cell r="L8">
            <v>11000</v>
          </cell>
          <cell r="M8">
            <v>15177000</v>
          </cell>
          <cell r="N8">
            <v>10</v>
          </cell>
          <cell r="O8">
            <v>0.13784459445651653</v>
          </cell>
          <cell r="P8">
            <v>38139</v>
          </cell>
          <cell r="Q8">
            <v>38139</v>
          </cell>
          <cell r="R8">
            <v>38868</v>
          </cell>
        </row>
        <row r="9">
          <cell r="A9">
            <v>3</v>
          </cell>
          <cell r="B9" t="str">
            <v>o</v>
          </cell>
          <cell r="C9" t="str">
            <v>5,6F</v>
          </cell>
          <cell r="D9" t="str">
            <v>Pasco Corporation</v>
          </cell>
          <cell r="E9">
            <v>1337.91</v>
          </cell>
          <cell r="F9">
            <v>404.72</v>
          </cell>
          <cell r="G9">
            <v>3440120</v>
          </cell>
          <cell r="H9">
            <v>1416520</v>
          </cell>
          <cell r="I9">
            <v>4856640</v>
          </cell>
          <cell r="J9">
            <v>8500</v>
          </cell>
          <cell r="K9">
            <v>3499.9999999999995</v>
          </cell>
          <cell r="L9">
            <v>12000</v>
          </cell>
          <cell r="M9">
            <v>34401200</v>
          </cell>
          <cell r="N9">
            <v>10</v>
          </cell>
          <cell r="O9">
            <v>0.27568918891303307</v>
          </cell>
          <cell r="P9">
            <v>36192</v>
          </cell>
          <cell r="Q9">
            <v>36251</v>
          </cell>
          <cell r="R9">
            <v>38442</v>
          </cell>
          <cell r="W9" t="str">
            <v>Revenue</v>
          </cell>
        </row>
        <row r="10">
          <cell r="A10">
            <v>4</v>
          </cell>
          <cell r="B10" t="str">
            <v>o</v>
          </cell>
          <cell r="C10" t="str">
            <v>3F</v>
          </cell>
          <cell r="D10" t="str">
            <v>Eizai Co., Ltd.</v>
          </cell>
          <cell r="E10">
            <v>612.1</v>
          </cell>
          <cell r="F10">
            <v>185.16</v>
          </cell>
          <cell r="G10">
            <v>1759020</v>
          </cell>
          <cell r="H10">
            <v>648060</v>
          </cell>
          <cell r="I10">
            <v>2407080</v>
          </cell>
          <cell r="J10">
            <v>9500</v>
          </cell>
          <cell r="K10">
            <v>3500</v>
          </cell>
          <cell r="L10">
            <v>13000</v>
          </cell>
          <cell r="M10">
            <v>21108240</v>
          </cell>
          <cell r="N10">
            <v>11.602906740251317</v>
          </cell>
          <cell r="O10">
            <v>0.13784459445651653</v>
          </cell>
          <cell r="P10">
            <v>36341</v>
          </cell>
          <cell r="Q10">
            <v>36342</v>
          </cell>
          <cell r="R10">
            <v>38533</v>
          </cell>
          <cell r="W10">
            <v>1</v>
          </cell>
          <cell r="X10" t="str">
            <v>All-in Rent - Office &amp; Retail</v>
          </cell>
          <cell r="Y10">
            <v>18121.105</v>
          </cell>
          <cell r="Z10">
            <v>18121.105</v>
          </cell>
          <cell r="AA10">
            <v>18121.105</v>
          </cell>
          <cell r="AB10">
            <v>18121.105</v>
          </cell>
          <cell r="AC10">
            <v>18121.105</v>
          </cell>
          <cell r="AD10">
            <v>18121.105</v>
          </cell>
          <cell r="AE10">
            <v>16294.184999999999</v>
          </cell>
          <cell r="AF10">
            <v>16294.184999999999</v>
          </cell>
          <cell r="AG10">
            <v>16294.184999999999</v>
          </cell>
          <cell r="AH10">
            <v>17765.494999999999</v>
          </cell>
          <cell r="AI10">
            <v>17765.494999999999</v>
          </cell>
          <cell r="AJ10">
            <v>17765.494999999999</v>
          </cell>
          <cell r="AK10">
            <v>16910.224999999999</v>
          </cell>
          <cell r="AL10">
            <v>16558.055</v>
          </cell>
          <cell r="AM10">
            <v>16558.055</v>
          </cell>
          <cell r="AN10">
            <v>17312.705000000002</v>
          </cell>
          <cell r="AO10">
            <v>17312.705000000002</v>
          </cell>
          <cell r="AP10">
            <v>17312.705000000002</v>
          </cell>
        </row>
        <row r="11">
          <cell r="A11">
            <v>5</v>
          </cell>
          <cell r="B11" t="str">
            <v>o</v>
          </cell>
          <cell r="C11" t="str">
            <v>3F</v>
          </cell>
          <cell r="D11" t="str">
            <v>Eizai Co., Ltd.</v>
          </cell>
          <cell r="E11">
            <v>56.85</v>
          </cell>
          <cell r="F11">
            <v>17.2</v>
          </cell>
          <cell r="G11">
            <v>60200</v>
          </cell>
          <cell r="H11">
            <v>60200</v>
          </cell>
          <cell r="I11">
            <v>120400</v>
          </cell>
          <cell r="J11">
            <v>3500</v>
          </cell>
          <cell r="K11">
            <v>3500</v>
          </cell>
          <cell r="L11">
            <v>7000</v>
          </cell>
          <cell r="M11">
            <v>0</v>
          </cell>
          <cell r="Q11">
            <v>36342</v>
          </cell>
          <cell r="R11">
            <v>38533</v>
          </cell>
          <cell r="W11">
            <v>2</v>
          </cell>
          <cell r="X11" t="str">
            <v>Storage Rent</v>
          </cell>
          <cell r="Y11">
            <v>357.3</v>
          </cell>
          <cell r="Z11">
            <v>357.3</v>
          </cell>
          <cell r="AA11">
            <v>357.3</v>
          </cell>
          <cell r="AB11">
            <v>357.3</v>
          </cell>
          <cell r="AC11">
            <v>357.3</v>
          </cell>
          <cell r="AD11">
            <v>357.3</v>
          </cell>
          <cell r="AE11">
            <v>357.3</v>
          </cell>
          <cell r="AF11">
            <v>357.3</v>
          </cell>
          <cell r="AG11">
            <v>357.3</v>
          </cell>
          <cell r="AH11">
            <v>357.3</v>
          </cell>
          <cell r="AI11">
            <v>357.3</v>
          </cell>
          <cell r="AJ11">
            <v>357.3</v>
          </cell>
          <cell r="AK11">
            <v>357.3</v>
          </cell>
          <cell r="AL11">
            <v>357.3</v>
          </cell>
          <cell r="AM11">
            <v>357.3</v>
          </cell>
          <cell r="AN11">
            <v>357.3</v>
          </cell>
          <cell r="AO11">
            <v>357.3</v>
          </cell>
          <cell r="AP11">
            <v>357.3</v>
          </cell>
        </row>
        <row r="12">
          <cell r="A12">
            <v>6</v>
          </cell>
          <cell r="B12" t="str">
            <v>r</v>
          </cell>
          <cell r="C12" t="str">
            <v>1F-A</v>
          </cell>
          <cell r="D12" t="str">
            <v>Doutur</v>
          </cell>
          <cell r="E12">
            <v>99.33</v>
          </cell>
          <cell r="F12">
            <v>30.05</v>
          </cell>
          <cell r="G12">
            <v>435725</v>
          </cell>
          <cell r="H12">
            <v>105175</v>
          </cell>
          <cell r="I12">
            <v>540900</v>
          </cell>
          <cell r="J12">
            <v>14500</v>
          </cell>
          <cell r="K12">
            <v>3500</v>
          </cell>
          <cell r="L12">
            <v>18000</v>
          </cell>
          <cell r="M12">
            <v>5664425</v>
          </cell>
          <cell r="N12">
            <v>13</v>
          </cell>
          <cell r="O12">
            <v>2.046960893169758E-2</v>
          </cell>
          <cell r="P12">
            <v>36119</v>
          </cell>
          <cell r="Q12">
            <v>37215</v>
          </cell>
          <cell r="R12">
            <v>39040</v>
          </cell>
          <cell r="W12">
            <v>3</v>
          </cell>
          <cell r="X12" t="str">
            <v>Parking</v>
          </cell>
          <cell r="Y12">
            <v>2125</v>
          </cell>
          <cell r="Z12">
            <v>2125</v>
          </cell>
          <cell r="AA12">
            <v>2125</v>
          </cell>
          <cell r="AB12">
            <v>2125</v>
          </cell>
          <cell r="AC12">
            <v>2125</v>
          </cell>
          <cell r="AD12">
            <v>2125</v>
          </cell>
          <cell r="AE12">
            <v>2080</v>
          </cell>
          <cell r="AF12">
            <v>2080</v>
          </cell>
          <cell r="AG12">
            <v>2080</v>
          </cell>
          <cell r="AH12">
            <v>2080</v>
          </cell>
          <cell r="AI12">
            <v>2080</v>
          </cell>
          <cell r="AJ12">
            <v>2080</v>
          </cell>
          <cell r="AK12">
            <v>2080</v>
          </cell>
          <cell r="AL12">
            <v>2080</v>
          </cell>
          <cell r="AM12">
            <v>2080</v>
          </cell>
          <cell r="AN12">
            <v>2080</v>
          </cell>
          <cell r="AO12">
            <v>2080</v>
          </cell>
          <cell r="AP12">
            <v>2080</v>
          </cell>
        </row>
        <row r="13">
          <cell r="A13">
            <v>7</v>
          </cell>
          <cell r="B13" t="str">
            <v>r</v>
          </cell>
          <cell r="C13" t="str">
            <v>1F-B</v>
          </cell>
          <cell r="D13" t="str">
            <v>Freshness Burger</v>
          </cell>
          <cell r="E13">
            <v>89.42</v>
          </cell>
          <cell r="F13">
            <v>27.05</v>
          </cell>
          <cell r="G13">
            <v>338125</v>
          </cell>
          <cell r="H13">
            <v>94675</v>
          </cell>
          <cell r="I13">
            <v>432800</v>
          </cell>
          <cell r="J13">
            <v>12500</v>
          </cell>
          <cell r="K13">
            <v>3500</v>
          </cell>
          <cell r="L13">
            <v>16000</v>
          </cell>
          <cell r="M13">
            <v>4395625</v>
          </cell>
          <cell r="N13">
            <v>13</v>
          </cell>
          <cell r="O13">
            <v>1.842605396347486E-2</v>
          </cell>
          <cell r="P13">
            <v>36586</v>
          </cell>
          <cell r="Q13">
            <v>36586</v>
          </cell>
          <cell r="R13">
            <v>40237</v>
          </cell>
          <cell r="W13">
            <v>4</v>
          </cell>
          <cell r="X13" t="str">
            <v>Utility Reimburse</v>
          </cell>
          <cell r="Y13">
            <v>3069.6179999999999</v>
          </cell>
          <cell r="Z13">
            <v>3501.6260000000002</v>
          </cell>
          <cell r="AA13">
            <v>4270.6988333333338</v>
          </cell>
          <cell r="AB13">
            <v>4221.966611111111</v>
          </cell>
          <cell r="AC13">
            <v>3739.6823888888889</v>
          </cell>
          <cell r="AD13">
            <v>3229.6520555555553</v>
          </cell>
          <cell r="AE13">
            <v>2965.3253333333332</v>
          </cell>
          <cell r="AF13">
            <v>2776.3486666666663</v>
          </cell>
          <cell r="AG13">
            <v>2451.3243333333335</v>
          </cell>
          <cell r="AH13">
            <v>3091.47</v>
          </cell>
          <cell r="AI13">
            <v>3386.509</v>
          </cell>
          <cell r="AJ13">
            <v>3243.136</v>
          </cell>
          <cell r="AK13">
            <v>3183.328</v>
          </cell>
          <cell r="AL13">
            <v>3390.835</v>
          </cell>
          <cell r="AM13">
            <v>4281.6400000000003</v>
          </cell>
          <cell r="AN13">
            <v>4232.0789999999997</v>
          </cell>
          <cell r="AO13">
            <v>3718.6120000000001</v>
          </cell>
          <cell r="AP13">
            <v>3083.163</v>
          </cell>
        </row>
        <row r="14">
          <cell r="A14">
            <v>8</v>
          </cell>
          <cell r="B14" t="str">
            <v>r</v>
          </cell>
          <cell r="C14" t="str">
            <v>B1F</v>
          </cell>
          <cell r="D14" t="str">
            <v>K.K. A mart</v>
          </cell>
          <cell r="E14">
            <v>343.4</v>
          </cell>
          <cell r="F14">
            <v>103.88</v>
          </cell>
          <cell r="G14">
            <v>675220</v>
          </cell>
          <cell r="H14">
            <v>363580</v>
          </cell>
          <cell r="I14">
            <v>1038800</v>
          </cell>
          <cell r="J14">
            <v>6500</v>
          </cell>
          <cell r="K14">
            <v>3500</v>
          </cell>
          <cell r="L14">
            <v>10000</v>
          </cell>
          <cell r="M14">
            <v>8777860</v>
          </cell>
          <cell r="N14">
            <v>13</v>
          </cell>
          <cell r="O14">
            <v>7.0761496699658713E-2</v>
          </cell>
          <cell r="P14">
            <v>36588</v>
          </cell>
          <cell r="Q14">
            <v>37712</v>
          </cell>
          <cell r="R14">
            <v>38442</v>
          </cell>
          <cell r="W14">
            <v>5</v>
          </cell>
          <cell r="X14" t="str">
            <v>Other Income</v>
          </cell>
          <cell r="Y14">
            <v>10.486000000000001</v>
          </cell>
          <cell r="Z14">
            <v>9.6180000000000003</v>
          </cell>
          <cell r="AA14">
            <v>15.029</v>
          </cell>
          <cell r="AB14">
            <v>12.618</v>
          </cell>
          <cell r="AC14">
            <v>11.932</v>
          </cell>
          <cell r="AD14">
            <v>13.88</v>
          </cell>
          <cell r="AE14">
            <v>10.278</v>
          </cell>
          <cell r="AF14">
            <v>10.879</v>
          </cell>
          <cell r="AG14">
            <v>9.3979999999999997</v>
          </cell>
          <cell r="AH14">
            <v>11.492000000000001</v>
          </cell>
          <cell r="AI14">
            <v>12.323</v>
          </cell>
          <cell r="AJ14">
            <v>10.666</v>
          </cell>
          <cell r="AK14">
            <v>10.486000000000001</v>
          </cell>
          <cell r="AL14">
            <v>9.6180000000000003</v>
          </cell>
          <cell r="AM14">
            <v>15.029</v>
          </cell>
          <cell r="AN14">
            <v>12.618</v>
          </cell>
          <cell r="AO14">
            <v>11.932</v>
          </cell>
          <cell r="AP14">
            <v>13.88</v>
          </cell>
        </row>
        <row r="15">
          <cell r="A15">
            <v>9</v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N15" t="str">
            <v/>
          </cell>
          <cell r="O15" t="str">
            <v/>
          </cell>
          <cell r="X15" t="str">
            <v>Total Income</v>
          </cell>
          <cell r="Y15">
            <v>23683.508999999998</v>
          </cell>
          <cell r="Z15">
            <v>24114.648999999998</v>
          </cell>
          <cell r="AA15">
            <v>24889.132833333333</v>
          </cell>
          <cell r="AB15">
            <v>24837.989611111108</v>
          </cell>
          <cell r="AC15">
            <v>24355.01938888889</v>
          </cell>
          <cell r="AD15">
            <v>23846.937055555554</v>
          </cell>
          <cell r="AE15">
            <v>21707.088333333333</v>
          </cell>
          <cell r="AF15">
            <v>21518.712666666666</v>
          </cell>
          <cell r="AG15">
            <v>21192.207333333336</v>
          </cell>
          <cell r="AH15">
            <v>23305.756999999998</v>
          </cell>
          <cell r="AI15">
            <v>23601.626999999997</v>
          </cell>
          <cell r="AJ15">
            <v>23456.596999999998</v>
          </cell>
          <cell r="AK15">
            <v>22541.339</v>
          </cell>
          <cell r="AL15">
            <v>22395.807999999997</v>
          </cell>
          <cell r="AM15">
            <v>23292.023999999998</v>
          </cell>
          <cell r="AN15">
            <v>23994.702000000001</v>
          </cell>
          <cell r="AO15">
            <v>23480.549000000003</v>
          </cell>
          <cell r="AP15">
            <v>22847.048000000003</v>
          </cell>
        </row>
        <row r="16">
          <cell r="A16">
            <v>10</v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N16" t="str">
            <v/>
          </cell>
          <cell r="O16" t="str">
            <v/>
          </cell>
        </row>
        <row r="17">
          <cell r="A17">
            <v>11</v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N17" t="str">
            <v/>
          </cell>
          <cell r="O17" t="str">
            <v/>
          </cell>
          <cell r="W17" t="str">
            <v>Expenses</v>
          </cell>
        </row>
        <row r="18">
          <cell r="A18">
            <v>12</v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N18" t="str">
            <v/>
          </cell>
          <cell r="O18" t="str">
            <v/>
          </cell>
          <cell r="W18">
            <v>6</v>
          </cell>
          <cell r="X18" t="str">
            <v>Maintenance-Contract</v>
          </cell>
          <cell r="Y18">
            <v>-2565.5170000000003</v>
          </cell>
          <cell r="Z18">
            <v>-2565.5170000000003</v>
          </cell>
          <cell r="AA18">
            <v>-2565.5170000000003</v>
          </cell>
          <cell r="AB18">
            <v>-2565.5170000000003</v>
          </cell>
          <cell r="AC18">
            <v>-2565.5170000000003</v>
          </cell>
          <cell r="AD18">
            <v>-2565.5170000000003</v>
          </cell>
          <cell r="AE18">
            <v>-2365.1979999999999</v>
          </cell>
          <cell r="AF18">
            <v>-2365.1979999999999</v>
          </cell>
          <cell r="AG18">
            <v>-2365.1979999999999</v>
          </cell>
          <cell r="AH18">
            <v>-2365.1979999999999</v>
          </cell>
          <cell r="AI18">
            <v>-2365.1979999999999</v>
          </cell>
          <cell r="AJ18">
            <v>-2365.1979999999999</v>
          </cell>
          <cell r="AK18">
            <v>-2365.1979999999999</v>
          </cell>
          <cell r="AL18">
            <v>-2365.1979999999999</v>
          </cell>
          <cell r="AM18">
            <v>-2365.1979999999999</v>
          </cell>
          <cell r="AN18">
            <v>-2365.1979999999999</v>
          </cell>
          <cell r="AO18">
            <v>-2365.1979999999999</v>
          </cell>
          <cell r="AP18">
            <v>-2365.1979999999999</v>
          </cell>
        </row>
        <row r="19">
          <cell r="A19">
            <v>13</v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N19" t="str">
            <v/>
          </cell>
          <cell r="O19" t="str">
            <v/>
          </cell>
          <cell r="W19">
            <v>7</v>
          </cell>
          <cell r="X19" t="str">
            <v>Maintenance-Repairs&amp;Others</v>
          </cell>
          <cell r="Y19">
            <v>-523.125</v>
          </cell>
          <cell r="Z19">
            <v>-523.125</v>
          </cell>
          <cell r="AA19">
            <v>-523.125</v>
          </cell>
          <cell r="AB19">
            <v>-523.125</v>
          </cell>
          <cell r="AC19">
            <v>-523.125</v>
          </cell>
          <cell r="AD19">
            <v>-523.125</v>
          </cell>
          <cell r="AE19">
            <v>-505</v>
          </cell>
          <cell r="AF19">
            <v>-505</v>
          </cell>
          <cell r="AG19">
            <v>-505</v>
          </cell>
          <cell r="AH19">
            <v>-505</v>
          </cell>
          <cell r="AI19">
            <v>-505</v>
          </cell>
          <cell r="AJ19">
            <v>-505</v>
          </cell>
          <cell r="AK19">
            <v>-505</v>
          </cell>
          <cell r="AL19">
            <v>-505</v>
          </cell>
          <cell r="AM19">
            <v>-505</v>
          </cell>
          <cell r="AN19">
            <v>-505</v>
          </cell>
          <cell r="AO19">
            <v>-505</v>
          </cell>
          <cell r="AP19">
            <v>-505</v>
          </cell>
        </row>
        <row r="20">
          <cell r="A20">
            <v>14</v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N20" t="str">
            <v/>
          </cell>
          <cell r="O20" t="str">
            <v/>
          </cell>
          <cell r="W20">
            <v>8</v>
          </cell>
          <cell r="X20" t="str">
            <v>Utilities</v>
          </cell>
          <cell r="Y20">
            <v>-3242.2350000000001</v>
          </cell>
          <cell r="Z20">
            <v>-2676.7855</v>
          </cell>
          <cell r="AA20">
            <v>-4872.8042750000004</v>
          </cell>
          <cell r="AB20">
            <v>-3832.157725</v>
          </cell>
          <cell r="AC20">
            <v>-4847.0271583333333</v>
          </cell>
          <cell r="AD20">
            <v>-2569.9151833333331</v>
          </cell>
          <cell r="AE20">
            <v>-3067.8510000000001</v>
          </cell>
          <cell r="AF20">
            <v>-2003.7750000000001</v>
          </cell>
          <cell r="AG20">
            <v>-2731.1559999999999</v>
          </cell>
          <cell r="AH20">
            <v>-1946.415</v>
          </cell>
          <cell r="AI20">
            <v>-2900.6089999999999</v>
          </cell>
          <cell r="AJ20">
            <v>-1952.482</v>
          </cell>
          <cell r="AK20">
            <v>-3216.3150000000001</v>
          </cell>
          <cell r="AL20">
            <v>-2475.7310000000002</v>
          </cell>
          <cell r="AM20">
            <v>-4645.558</v>
          </cell>
          <cell r="AN20">
            <v>-3340.4560000000001</v>
          </cell>
          <cell r="AO20">
            <v>-4269.9430000000002</v>
          </cell>
          <cell r="AP20">
            <v>-2320.654</v>
          </cell>
        </row>
        <row r="21">
          <cell r="A21">
            <v>15</v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N21" t="str">
            <v/>
          </cell>
          <cell r="O21" t="str">
            <v/>
          </cell>
          <cell r="W21">
            <v>9</v>
          </cell>
          <cell r="X21" t="str">
            <v>PM Fee</v>
          </cell>
          <cell r="Y21">
            <v>-206.03399999999999</v>
          </cell>
          <cell r="Z21">
            <v>-206.03399999999999</v>
          </cell>
          <cell r="AA21">
            <v>-206.03399999999999</v>
          </cell>
          <cell r="AB21">
            <v>-206.03399999999999</v>
          </cell>
          <cell r="AC21">
            <v>-206.03399999999999</v>
          </cell>
          <cell r="AD21">
            <v>-206.03399999999999</v>
          </cell>
          <cell r="AE21">
            <v>-205.584</v>
          </cell>
          <cell r="AF21">
            <v>-179.28700000000001</v>
          </cell>
          <cell r="AG21">
            <v>-179.28700000000001</v>
          </cell>
          <cell r="AH21">
            <v>-186.37</v>
          </cell>
          <cell r="AI21">
            <v>-186.37</v>
          </cell>
          <cell r="AJ21">
            <v>-186.37</v>
          </cell>
          <cell r="AK21">
            <v>-186.37</v>
          </cell>
          <cell r="AL21">
            <v>-201.547</v>
          </cell>
          <cell r="AM21">
            <v>-201.547</v>
          </cell>
          <cell r="AN21">
            <v>-201.547</v>
          </cell>
          <cell r="AO21">
            <v>-201.547</v>
          </cell>
          <cell r="AP21">
            <v>-201.547</v>
          </cell>
        </row>
        <row r="22">
          <cell r="A22">
            <v>16</v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N22" t="str">
            <v/>
          </cell>
          <cell r="O22" t="str">
            <v/>
          </cell>
          <cell r="W22">
            <v>10</v>
          </cell>
          <cell r="X22" t="str">
            <v>AM Fee</v>
          </cell>
          <cell r="Y22">
            <v>-247.91213333333329</v>
          </cell>
          <cell r="Z22">
            <v>-247.91213333333329</v>
          </cell>
          <cell r="AA22">
            <v>-247.91213333333329</v>
          </cell>
          <cell r="AB22">
            <v>-247.91213333333329</v>
          </cell>
          <cell r="AC22">
            <v>-247.91213333333329</v>
          </cell>
          <cell r="AD22">
            <v>-247.91213333333329</v>
          </cell>
          <cell r="AE22">
            <v>-247.91213333333329</v>
          </cell>
          <cell r="AF22">
            <v>-247.91213333333329</v>
          </cell>
          <cell r="AG22">
            <v>-247.91213333333329</v>
          </cell>
          <cell r="AH22">
            <v>-247.91213333333329</v>
          </cell>
          <cell r="AI22">
            <v>-247.91213333333329</v>
          </cell>
          <cell r="AJ22">
            <v>-247.91213333333329</v>
          </cell>
          <cell r="AK22">
            <v>-247.91213333333329</v>
          </cell>
          <cell r="AL22">
            <v>-247.91213333333329</v>
          </cell>
          <cell r="AM22">
            <v>-247.91213333333329</v>
          </cell>
          <cell r="AN22">
            <v>-247.91213333333329</v>
          </cell>
          <cell r="AO22">
            <v>-247.91213333333329</v>
          </cell>
          <cell r="AP22">
            <v>-247.91213333333329</v>
          </cell>
        </row>
        <row r="23">
          <cell r="A23">
            <v>17</v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N23" t="str">
            <v/>
          </cell>
          <cell r="O23" t="str">
            <v/>
          </cell>
          <cell r="W23">
            <v>11</v>
          </cell>
          <cell r="X23" t="str">
            <v>Trust Fee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</row>
        <row r="24">
          <cell r="A24">
            <v>18</v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N24" t="str">
            <v/>
          </cell>
          <cell r="O24" t="str">
            <v/>
          </cell>
          <cell r="W24">
            <v>12</v>
          </cell>
          <cell r="X24" t="str">
            <v>Insurance</v>
          </cell>
          <cell r="Y24">
            <v>-1682.4575000000002</v>
          </cell>
          <cell r="Z24">
            <v>-1682.4575000000002</v>
          </cell>
          <cell r="AA24">
            <v>-1682.4575000000002</v>
          </cell>
          <cell r="AB24">
            <v>-1682.4575000000002</v>
          </cell>
          <cell r="AC24">
            <v>-1682.4575000000002</v>
          </cell>
          <cell r="AD24">
            <v>-1682.4575000000002</v>
          </cell>
          <cell r="AE24">
            <v>-1682.4575000000002</v>
          </cell>
          <cell r="AF24">
            <v>-1682.4575000000002</v>
          </cell>
          <cell r="AG24">
            <v>-1682.4575000000002</v>
          </cell>
          <cell r="AH24">
            <v>-1682.4575000000002</v>
          </cell>
          <cell r="AI24">
            <v>-1682.4575000000002</v>
          </cell>
          <cell r="AJ24">
            <v>-1682.4575000000002</v>
          </cell>
          <cell r="AK24">
            <v>-1682.4575000000002</v>
          </cell>
          <cell r="AL24">
            <v>-1682.4575000000002</v>
          </cell>
          <cell r="AM24">
            <v>-1682.4575000000002</v>
          </cell>
          <cell r="AN24">
            <v>-1682.4575000000002</v>
          </cell>
          <cell r="AO24">
            <v>-1682.4575000000002</v>
          </cell>
          <cell r="AP24">
            <v>-1682.4575000000002</v>
          </cell>
        </row>
        <row r="25">
          <cell r="A25">
            <v>19</v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N25" t="str">
            <v/>
          </cell>
          <cell r="O25" t="str">
            <v/>
          </cell>
          <cell r="W25">
            <v>13</v>
          </cell>
          <cell r="X25" t="str">
            <v>FAT</v>
          </cell>
          <cell r="Y25">
            <v>-2116.2416666666663</v>
          </cell>
          <cell r="Z25">
            <v>-2116.2416666666663</v>
          </cell>
          <cell r="AA25">
            <v>-2116.2416666666663</v>
          </cell>
          <cell r="AB25">
            <v>-2116.2416666666663</v>
          </cell>
          <cell r="AC25">
            <v>-2116.2416666666663</v>
          </cell>
          <cell r="AD25">
            <v>-2116.2416666666663</v>
          </cell>
          <cell r="AE25">
            <v>-1948.325</v>
          </cell>
          <cell r="AF25">
            <v>-1948.325</v>
          </cell>
          <cell r="AG25">
            <v>-1948.325</v>
          </cell>
          <cell r="AH25">
            <v>-1948.325</v>
          </cell>
          <cell r="AI25">
            <v>-1948.325</v>
          </cell>
          <cell r="AJ25">
            <v>-1948.325</v>
          </cell>
          <cell r="AK25">
            <v>-1948.325</v>
          </cell>
          <cell r="AL25">
            <v>-1948.325</v>
          </cell>
          <cell r="AM25">
            <v>-1948.325</v>
          </cell>
          <cell r="AN25">
            <v>-1948.325</v>
          </cell>
          <cell r="AO25">
            <v>-1948.325</v>
          </cell>
          <cell r="AP25">
            <v>-1948.325</v>
          </cell>
        </row>
        <row r="26">
          <cell r="A26">
            <v>20</v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N26" t="str">
            <v/>
          </cell>
          <cell r="O26" t="str">
            <v/>
          </cell>
          <cell r="W26">
            <v>14</v>
          </cell>
          <cell r="X26" t="str">
            <v>Other Administrative expenses</v>
          </cell>
          <cell r="Y26">
            <v>-3.7</v>
          </cell>
          <cell r="Z26">
            <v>-4.5999999999999996</v>
          </cell>
          <cell r="AA26">
            <v>-4</v>
          </cell>
          <cell r="AB26">
            <v>-3.2</v>
          </cell>
          <cell r="AC26">
            <v>-3.7</v>
          </cell>
          <cell r="AD26">
            <v>-3.2</v>
          </cell>
          <cell r="AE26">
            <v>-2.8</v>
          </cell>
          <cell r="AF26">
            <v>-2.8</v>
          </cell>
          <cell r="AG26">
            <v>-3.45</v>
          </cell>
          <cell r="AH26">
            <v>-3.6</v>
          </cell>
          <cell r="AI26">
            <v>-4.3499999999999996</v>
          </cell>
          <cell r="AJ26">
            <v>-3.6</v>
          </cell>
          <cell r="AK26">
            <v>-3.7</v>
          </cell>
          <cell r="AL26">
            <v>-4.5999999999999996</v>
          </cell>
          <cell r="AM26">
            <v>-4</v>
          </cell>
          <cell r="AN26">
            <v>-3.2</v>
          </cell>
          <cell r="AO26">
            <v>-3.7</v>
          </cell>
          <cell r="AP26">
            <v>-3.2</v>
          </cell>
        </row>
        <row r="27">
          <cell r="A27">
            <v>21</v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N27" t="str">
            <v/>
          </cell>
          <cell r="O27" t="str">
            <v/>
          </cell>
          <cell r="X27" t="str">
            <v>Total Expenses</v>
          </cell>
          <cell r="Y27">
            <v>-10587.222300000001</v>
          </cell>
          <cell r="Z27">
            <v>-10022.6728</v>
          </cell>
          <cell r="AA27">
            <v>-12218.091575</v>
          </cell>
          <cell r="AB27">
            <v>-11176.645025000002</v>
          </cell>
          <cell r="AC27">
            <v>-12192.014458333335</v>
          </cell>
          <cell r="AD27">
            <v>-9914.4024833333333</v>
          </cell>
          <cell r="AE27">
            <v>-10025.127633333334</v>
          </cell>
          <cell r="AF27">
            <v>-8934.7546333333339</v>
          </cell>
          <cell r="AG27">
            <v>-9662.7856333333348</v>
          </cell>
          <cell r="AH27">
            <v>-8885.2776333333331</v>
          </cell>
          <cell r="AI27">
            <v>-9840.2216333333345</v>
          </cell>
          <cell r="AJ27">
            <v>-8891.3446333333341</v>
          </cell>
          <cell r="AK27">
            <v>-10155.277633333335</v>
          </cell>
          <cell r="AL27">
            <v>-9430.7706333333335</v>
          </cell>
          <cell r="AM27">
            <v>-11599.997633333332</v>
          </cell>
          <cell r="AN27">
            <v>-10294.095633333334</v>
          </cell>
          <cell r="AO27">
            <v>-11224.082633333333</v>
          </cell>
          <cell r="AP27">
            <v>-9274.2936333333346</v>
          </cell>
        </row>
        <row r="28">
          <cell r="A28">
            <v>22</v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N28" t="str">
            <v/>
          </cell>
          <cell r="O28" t="str">
            <v/>
          </cell>
        </row>
        <row r="29">
          <cell r="A29">
            <v>23</v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N29" t="str">
            <v/>
          </cell>
          <cell r="O29" t="str">
            <v/>
          </cell>
          <cell r="W29" t="str">
            <v>Net Operating Income</v>
          </cell>
          <cell r="Y29">
            <v>13096.286699999997</v>
          </cell>
          <cell r="Z29">
            <v>14091.976199999997</v>
          </cell>
          <cell r="AA29">
            <v>12671.041258333333</v>
          </cell>
          <cell r="AB29">
            <v>13661.344586111107</v>
          </cell>
          <cell r="AC29">
            <v>12163.004930555555</v>
          </cell>
          <cell r="AD29">
            <v>13932.534572222221</v>
          </cell>
          <cell r="AE29">
            <v>11681.9607</v>
          </cell>
          <cell r="AF29">
            <v>12583.958033333332</v>
          </cell>
          <cell r="AG29">
            <v>11529.421700000001</v>
          </cell>
          <cell r="AH29">
            <v>14420.479366666665</v>
          </cell>
          <cell r="AI29">
            <v>13761.405366666662</v>
          </cell>
          <cell r="AJ29">
            <v>14565.252366666664</v>
          </cell>
          <cell r="AK29">
            <v>12386.061366666665</v>
          </cell>
          <cell r="AL29">
            <v>12965.037366666664</v>
          </cell>
          <cell r="AM29">
            <v>11692.026366666665</v>
          </cell>
          <cell r="AN29">
            <v>13700.606366666667</v>
          </cell>
          <cell r="AO29">
            <v>12256.466366666669</v>
          </cell>
          <cell r="AP29">
            <v>13572.754366666668</v>
          </cell>
        </row>
        <row r="30">
          <cell r="A30">
            <v>24</v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N30" t="str">
            <v/>
          </cell>
          <cell r="O30" t="str">
            <v/>
          </cell>
        </row>
        <row r="31">
          <cell r="A31">
            <v>25</v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N31" t="str">
            <v/>
          </cell>
          <cell r="O31" t="str">
            <v/>
          </cell>
          <cell r="W31">
            <v>15</v>
          </cell>
          <cell r="X31" t="str">
            <v>Capital Expenditure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-3904.1666666666665</v>
          </cell>
          <cell r="AF31">
            <v>-3904.1666666666665</v>
          </cell>
          <cell r="AG31">
            <v>-3904.1666666666665</v>
          </cell>
          <cell r="AH31">
            <v>-3904.1666666666665</v>
          </cell>
          <cell r="AI31">
            <v>-3904.1666666666665</v>
          </cell>
          <cell r="AJ31">
            <v>-3904.1666666666665</v>
          </cell>
          <cell r="AK31">
            <v>-3904.1666666666665</v>
          </cell>
          <cell r="AL31">
            <v>-3904.1666666666665</v>
          </cell>
          <cell r="AM31">
            <v>-3904.1666666666665</v>
          </cell>
          <cell r="AN31">
            <v>-3904.1666666666665</v>
          </cell>
          <cell r="AO31">
            <v>-3904.1666666666665</v>
          </cell>
          <cell r="AP31">
            <v>-3904.1666666666665</v>
          </cell>
        </row>
        <row r="32">
          <cell r="A32">
            <v>26</v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N32" t="str">
            <v/>
          </cell>
          <cell r="O32" t="str">
            <v/>
          </cell>
          <cell r="W32">
            <v>16</v>
          </cell>
          <cell r="X32" t="str">
            <v>Brokerage</v>
          </cell>
          <cell r="Y32">
            <v>-570.40666666666664</v>
          </cell>
          <cell r="Z32">
            <v>-570.40666666666664</v>
          </cell>
          <cell r="AA32">
            <v>-570.40666666666664</v>
          </cell>
          <cell r="AB32">
            <v>-570.40666666666664</v>
          </cell>
          <cell r="AC32">
            <v>-570.40666666666664</v>
          </cell>
          <cell r="AD32">
            <v>-570.40666666666664</v>
          </cell>
          <cell r="AE32">
            <v>-126.47499999999999</v>
          </cell>
          <cell r="AF32">
            <v>-126.47499999999999</v>
          </cell>
          <cell r="AG32">
            <v>-126.47499999999999</v>
          </cell>
          <cell r="AH32">
            <v>-126.47499999999999</v>
          </cell>
          <cell r="AI32">
            <v>-126.47499999999999</v>
          </cell>
          <cell r="AJ32">
            <v>-126.47499999999999</v>
          </cell>
          <cell r="AK32">
            <v>-126.47499999999999</v>
          </cell>
          <cell r="AL32">
            <v>-126.47499999999999</v>
          </cell>
          <cell r="AM32">
            <v>-126.47499999999999</v>
          </cell>
          <cell r="AN32">
            <v>-126.47499999999999</v>
          </cell>
          <cell r="AO32">
            <v>-126.47499999999999</v>
          </cell>
          <cell r="AP32">
            <v>-126.47499999999999</v>
          </cell>
        </row>
        <row r="33">
          <cell r="A33">
            <v>27</v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N33" t="str">
            <v/>
          </cell>
          <cell r="O33" t="str">
            <v/>
          </cell>
          <cell r="W33" t="str">
            <v>Net Cash Flow</v>
          </cell>
          <cell r="Y33">
            <v>12525.880033333331</v>
          </cell>
          <cell r="Z33">
            <v>13521.569533333331</v>
          </cell>
          <cell r="AA33">
            <v>12100.634591666667</v>
          </cell>
          <cell r="AB33">
            <v>13090.937919444441</v>
          </cell>
          <cell r="AC33">
            <v>11592.598263888889</v>
          </cell>
          <cell r="AD33">
            <v>13362.127905555555</v>
          </cell>
          <cell r="AE33">
            <v>7651.3190333333332</v>
          </cell>
          <cell r="AF33">
            <v>8553.316366666666</v>
          </cell>
          <cell r="AG33">
            <v>7498.7800333333344</v>
          </cell>
          <cell r="AH33">
            <v>10389.837699999998</v>
          </cell>
          <cell r="AI33">
            <v>9730.7636999999959</v>
          </cell>
          <cell r="AJ33">
            <v>10534.610699999997</v>
          </cell>
          <cell r="AK33">
            <v>8355.4196999999986</v>
          </cell>
          <cell r="AL33">
            <v>8934.3956999999973</v>
          </cell>
          <cell r="AM33">
            <v>7661.3846999999987</v>
          </cell>
          <cell r="AN33">
            <v>9669.9647000000004</v>
          </cell>
          <cell r="AO33">
            <v>8225.8247000000028</v>
          </cell>
          <cell r="AP33">
            <v>9542.1127000000015</v>
          </cell>
        </row>
        <row r="34">
          <cell r="A34">
            <v>28</v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N34" t="str">
            <v/>
          </cell>
          <cell r="O34" t="str">
            <v/>
          </cell>
        </row>
        <row r="35">
          <cell r="A35">
            <v>29</v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W35">
            <v>17</v>
          </cell>
          <cell r="X35" t="str">
            <v>Deposit Activity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</row>
        <row r="36">
          <cell r="A36">
            <v>30</v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W36">
            <v>18</v>
          </cell>
          <cell r="X36" t="str">
            <v>Gross Disposition Proceeds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</row>
        <row r="37">
          <cell r="A37">
            <v>31</v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W37">
            <v>19</v>
          </cell>
          <cell r="X37" t="str">
            <v>Disposition Expenses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</row>
        <row r="38">
          <cell r="A38">
            <v>32</v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W38" t="str">
            <v>Asset CF</v>
          </cell>
          <cell r="Y38">
            <v>12525.880033333331</v>
          </cell>
          <cell r="Z38">
            <v>13521.569533333331</v>
          </cell>
          <cell r="AA38">
            <v>12100.634591666667</v>
          </cell>
          <cell r="AB38">
            <v>13090.937919444441</v>
          </cell>
          <cell r="AC38">
            <v>11592.598263888889</v>
          </cell>
          <cell r="AD38">
            <v>13362.127905555555</v>
          </cell>
          <cell r="AE38">
            <v>7651.3190333333332</v>
          </cell>
          <cell r="AF38">
            <v>8553.316366666666</v>
          </cell>
          <cell r="AG38">
            <v>7498.7800333333344</v>
          </cell>
          <cell r="AH38">
            <v>10389.837699999998</v>
          </cell>
          <cell r="AI38">
            <v>9730.7636999999959</v>
          </cell>
          <cell r="AJ38">
            <v>10534.610699999997</v>
          </cell>
          <cell r="AK38">
            <v>8355.4196999999986</v>
          </cell>
          <cell r="AL38">
            <v>8934.3956999999973</v>
          </cell>
          <cell r="AM38">
            <v>7661.3846999999987</v>
          </cell>
          <cell r="AN38">
            <v>9669.9647000000004</v>
          </cell>
          <cell r="AO38">
            <v>8225.8247000000028</v>
          </cell>
          <cell r="AP38">
            <v>9542.1127000000015</v>
          </cell>
        </row>
        <row r="39">
          <cell r="B39" t="str">
            <v>Total/Average</v>
          </cell>
          <cell r="E39">
            <v>4852.92</v>
          </cell>
          <cell r="F39">
            <v>1468.0300000000002</v>
          </cell>
          <cell r="G39">
            <v>11958185</v>
          </cell>
          <cell r="H39">
            <v>5138105</v>
          </cell>
          <cell r="I39">
            <v>17096290</v>
          </cell>
          <cell r="J39">
            <v>8145.736122558802</v>
          </cell>
          <cell r="K39">
            <v>3499.9999999999995</v>
          </cell>
          <cell r="L39">
            <v>11645.736122558801</v>
          </cell>
          <cell r="M39">
            <v>134309250</v>
          </cell>
          <cell r="N39">
            <v>11.23157485855922</v>
          </cell>
          <cell r="O39">
            <v>0.99999999999999989</v>
          </cell>
        </row>
        <row r="40">
          <cell r="W40">
            <v>20</v>
          </cell>
          <cell r="X40" t="str">
            <v>All-in Costs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</row>
        <row r="41">
          <cell r="D41" t="str">
            <v>Occupied Area</v>
          </cell>
          <cell r="F41">
            <v>1468.0300000000002</v>
          </cell>
          <cell r="G41" t="str">
            <v>ts</v>
          </cell>
          <cell r="H41" t="str">
            <v>Av. rent:</v>
          </cell>
          <cell r="I41" t="str">
            <v>Office</v>
          </cell>
          <cell r="J41">
            <v>11000</v>
          </cell>
          <cell r="W41" t="str">
            <v>Net Asset Cashflows</v>
          </cell>
          <cell r="Y41">
            <v>12525.880033333331</v>
          </cell>
          <cell r="Z41">
            <v>13521.569533333331</v>
          </cell>
          <cell r="AA41">
            <v>12100.634591666667</v>
          </cell>
          <cell r="AB41">
            <v>13090.937919444441</v>
          </cell>
          <cell r="AC41">
            <v>11592.598263888889</v>
          </cell>
          <cell r="AD41">
            <v>13362.127905555555</v>
          </cell>
          <cell r="AE41">
            <v>7651.3190333333332</v>
          </cell>
          <cell r="AF41">
            <v>8553.316366666666</v>
          </cell>
          <cell r="AG41">
            <v>7498.7800333333344</v>
          </cell>
          <cell r="AH41">
            <v>10389.837699999998</v>
          </cell>
          <cell r="AI41">
            <v>9730.7636999999959</v>
          </cell>
          <cell r="AJ41">
            <v>10534.610699999997</v>
          </cell>
          <cell r="AK41">
            <v>8355.4196999999986</v>
          </cell>
          <cell r="AL41">
            <v>8934.3956999999973</v>
          </cell>
          <cell r="AM41">
            <v>7661.3846999999987</v>
          </cell>
          <cell r="AN41">
            <v>9669.9647000000004</v>
          </cell>
          <cell r="AO41">
            <v>8225.8247000000028</v>
          </cell>
          <cell r="AP41">
            <v>9542.1127000000015</v>
          </cell>
        </row>
        <row r="42">
          <cell r="D42" t="str">
            <v>Vacant Area</v>
          </cell>
          <cell r="F42">
            <v>0</v>
          </cell>
          <cell r="G42" t="str">
            <v>ts</v>
          </cell>
          <cell r="I42" t="str">
            <v>Retail</v>
          </cell>
          <cell r="J42">
            <v>11166.666666666666</v>
          </cell>
        </row>
        <row r="44">
          <cell r="X44" t="str">
            <v>NOI/All-in Costs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</row>
        <row r="45">
          <cell r="A45" t="str">
            <v>2)</v>
          </cell>
          <cell r="B45" t="str">
            <v>Storage</v>
          </cell>
          <cell r="X45" t="str">
            <v xml:space="preserve">Cash on Cash 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</row>
        <row r="46">
          <cell r="X46" t="str">
            <v>IRR</v>
          </cell>
        </row>
        <row r="47">
          <cell r="A47" t="str">
            <v>#</v>
          </cell>
          <cell r="B47" t="str">
            <v>Type</v>
          </cell>
          <cell r="C47" t="str">
            <v>Floor</v>
          </cell>
          <cell r="D47" t="str">
            <v>Tenant</v>
          </cell>
          <cell r="E47" t="str">
            <v>NRA   (㎡)</v>
          </cell>
          <cell r="F47" t="str">
            <v>NRA   (tsubo)</v>
          </cell>
          <cell r="G47" t="str">
            <v>Monthly     Rent</v>
          </cell>
          <cell r="H47" t="str">
            <v>Rent        /tsubo</v>
          </cell>
          <cell r="I47" t="str">
            <v>Deposit</v>
          </cell>
          <cell r="J47" t="str">
            <v># months</v>
          </cell>
          <cell r="K47" t="str">
            <v>% of NRA</v>
          </cell>
          <cell r="L47" t="str">
            <v>Original Started</v>
          </cell>
          <cell r="M47" t="str">
            <v>Contract Started</v>
          </cell>
          <cell r="N47" t="str">
            <v>Contract Ends</v>
          </cell>
          <cell r="O47" t="str">
            <v>Renewal</v>
          </cell>
          <cell r="P47" t="str">
            <v>Note</v>
          </cell>
        </row>
        <row r="48">
          <cell r="A48">
            <v>1</v>
          </cell>
          <cell r="B48" t="str">
            <v>storage</v>
          </cell>
          <cell r="C48" t="str">
            <v>B2F</v>
          </cell>
          <cell r="D48" t="str">
            <v>Pasco Corporation</v>
          </cell>
          <cell r="E48">
            <v>183.99</v>
          </cell>
          <cell r="F48">
            <v>55.66</v>
          </cell>
          <cell r="G48">
            <v>278300</v>
          </cell>
          <cell r="H48">
            <v>5000</v>
          </cell>
          <cell r="I48">
            <v>1391500</v>
          </cell>
          <cell r="J48">
            <v>5</v>
          </cell>
          <cell r="K48">
            <v>0.56058011884379089</v>
          </cell>
          <cell r="L48">
            <v>36192</v>
          </cell>
          <cell r="M48">
            <v>36251</v>
          </cell>
          <cell r="N48">
            <v>38442</v>
          </cell>
        </row>
        <row r="49">
          <cell r="A49">
            <v>2</v>
          </cell>
          <cell r="B49" t="str">
            <v>storage</v>
          </cell>
          <cell r="C49" t="str">
            <v>B2F</v>
          </cell>
          <cell r="D49" t="str">
            <v>GIS East</v>
          </cell>
          <cell r="E49">
            <v>52.23</v>
          </cell>
          <cell r="F49">
            <v>15.8</v>
          </cell>
          <cell r="G49">
            <v>79000</v>
          </cell>
          <cell r="H49">
            <v>5000</v>
          </cell>
          <cell r="I49">
            <v>395000</v>
          </cell>
          <cell r="J49">
            <v>5</v>
          </cell>
          <cell r="K49">
            <v>0.15912982173431364</v>
          </cell>
          <cell r="L49">
            <v>37391</v>
          </cell>
          <cell r="M49">
            <v>37392</v>
          </cell>
          <cell r="N49">
            <v>38122</v>
          </cell>
          <cell r="X49" t="str">
            <v>Income Assumption</v>
          </cell>
          <cell r="AB49" t="str">
            <v>Expense Assumption</v>
          </cell>
          <cell r="AF49" t="str">
            <v>Exit Assumption Assumption</v>
          </cell>
        </row>
        <row r="50">
          <cell r="A50">
            <v>3</v>
          </cell>
          <cell r="B50" t="str">
            <v>storage</v>
          </cell>
          <cell r="C50" t="str">
            <v>B2F</v>
          </cell>
          <cell r="D50">
            <v>0</v>
          </cell>
          <cell r="E50">
            <v>91.99</v>
          </cell>
          <cell r="F50">
            <v>27.83</v>
          </cell>
          <cell r="H50" t="str">
            <v/>
          </cell>
          <cell r="J50" t="str">
            <v/>
          </cell>
          <cell r="K50">
            <v>0.28029005942189544</v>
          </cell>
          <cell r="X50" t="str">
            <v xml:space="preserve">Mkt Rent Office </v>
          </cell>
          <cell r="Y50">
            <v>11000</v>
          </cell>
          <cell r="Z50" t="str">
            <v>Yen/NRA ts</v>
          </cell>
          <cell r="AB50" t="str">
            <v>FA Tax</v>
          </cell>
          <cell r="AC50">
            <v>23379.9</v>
          </cell>
          <cell r="AD50" t="str">
            <v>K yen/Year</v>
          </cell>
          <cell r="AF50" t="str">
            <v>Exit Cap Rate</v>
          </cell>
          <cell r="AG50">
            <v>0.06</v>
          </cell>
          <cell r="AH50" t="str">
            <v>K yen/Year</v>
          </cell>
        </row>
        <row r="51">
          <cell r="A51">
            <v>4</v>
          </cell>
          <cell r="H51" t="str">
            <v/>
          </cell>
          <cell r="J51" t="str">
            <v/>
          </cell>
          <cell r="K51" t="str">
            <v/>
          </cell>
          <cell r="X51" t="str">
            <v xml:space="preserve">Mkt Rent Retail </v>
          </cell>
          <cell r="Y51">
            <v>13000</v>
          </cell>
          <cell r="Z51" t="str">
            <v>Yen/NRA ts</v>
          </cell>
          <cell r="AB51" t="str">
            <v>Insurance</v>
          </cell>
          <cell r="AC51">
            <v>20189.490000000002</v>
          </cell>
          <cell r="AD51" t="str">
            <v>K yen/Year</v>
          </cell>
          <cell r="AF51" t="str">
            <v>Exit Cost</v>
          </cell>
          <cell r="AG51">
            <v>2.5000000000000001E-2</v>
          </cell>
          <cell r="AH51" t="str">
            <v>K yen/Year</v>
          </cell>
        </row>
        <row r="52">
          <cell r="A52">
            <v>5</v>
          </cell>
          <cell r="H52" t="str">
            <v/>
          </cell>
          <cell r="J52" t="str">
            <v/>
          </cell>
          <cell r="K52" t="str">
            <v/>
          </cell>
          <cell r="X52" t="str">
            <v>Lease-up Periods</v>
          </cell>
          <cell r="Y52">
            <v>6</v>
          </cell>
          <cell r="Z52" t="str">
            <v>months</v>
          </cell>
          <cell r="AB52" t="str">
            <v>Trust Fee</v>
          </cell>
          <cell r="AC52">
            <v>0</v>
          </cell>
          <cell r="AD52" t="str">
            <v>K yen/Year</v>
          </cell>
        </row>
        <row r="53">
          <cell r="A53">
            <v>6</v>
          </cell>
          <cell r="H53" t="str">
            <v/>
          </cell>
          <cell r="J53" t="str">
            <v/>
          </cell>
          <cell r="K53" t="str">
            <v/>
          </cell>
          <cell r="X53" t="str">
            <v>Down time+Free Rent Periods</v>
          </cell>
          <cell r="Y53">
            <v>9</v>
          </cell>
          <cell r="Z53" t="str">
            <v>months</v>
          </cell>
          <cell r="AB53" t="str">
            <v>AM Fee</v>
          </cell>
          <cell r="AC53">
            <v>2974.9455999999996</v>
          </cell>
          <cell r="AD53" t="str">
            <v>K yen/Year</v>
          </cell>
        </row>
        <row r="54">
          <cell r="A54">
            <v>7</v>
          </cell>
          <cell r="H54" t="str">
            <v/>
          </cell>
          <cell r="J54" t="str">
            <v/>
          </cell>
          <cell r="K54" t="str">
            <v/>
          </cell>
          <cell r="X54" t="str">
            <v>% of tenant Re-Lease</v>
          </cell>
          <cell r="Y54">
            <v>0.8</v>
          </cell>
          <cell r="AD54" t="str">
            <v>% of Revenue</v>
          </cell>
        </row>
        <row r="55">
          <cell r="A55">
            <v>8</v>
          </cell>
          <cell r="H55" t="str">
            <v/>
          </cell>
          <cell r="J55" t="str">
            <v/>
          </cell>
          <cell r="K55" t="str">
            <v/>
          </cell>
          <cell r="X55" t="str">
            <v>% of Rent for Renewal</v>
          </cell>
          <cell r="Y55">
            <v>0.8</v>
          </cell>
          <cell r="AB55" t="str">
            <v>BRV</v>
          </cell>
          <cell r="AC55">
            <v>1979054.9999999998</v>
          </cell>
          <cell r="AD55" t="str">
            <v>K yen</v>
          </cell>
        </row>
        <row r="56">
          <cell r="B56" t="str">
            <v>Total/Average</v>
          </cell>
          <cell r="E56">
            <v>328.21</v>
          </cell>
          <cell r="F56">
            <v>99.289999999999992</v>
          </cell>
          <cell r="G56">
            <v>357300</v>
          </cell>
          <cell r="H56">
            <v>5000</v>
          </cell>
          <cell r="I56">
            <v>1786500</v>
          </cell>
          <cell r="J56">
            <v>5</v>
          </cell>
          <cell r="K56">
            <v>1</v>
          </cell>
          <cell r="X56" t="str">
            <v>Down time between lease</v>
          </cell>
          <cell r="Y56">
            <v>1.7999999999999996</v>
          </cell>
          <cell r="Z56" t="str">
            <v>months</v>
          </cell>
          <cell r="AC56">
            <v>900</v>
          </cell>
          <cell r="AD56" t="str">
            <v>K yen/GFA ts</v>
          </cell>
        </row>
        <row r="57">
          <cell r="X57" t="str">
            <v>Lease Term</v>
          </cell>
          <cell r="Y57">
            <v>24</v>
          </cell>
          <cell r="Z57" t="str">
            <v>months</v>
          </cell>
        </row>
        <row r="58">
          <cell r="D58" t="str">
            <v>Occupied Area</v>
          </cell>
          <cell r="F58">
            <v>99.289999999999992</v>
          </cell>
          <cell r="G58" t="str">
            <v>ts</v>
          </cell>
          <cell r="X58" t="str">
            <v>Deposit Office</v>
          </cell>
          <cell r="Y58">
            <v>12</v>
          </cell>
          <cell r="Z58" t="str">
            <v>months</v>
          </cell>
        </row>
        <row r="59">
          <cell r="D59" t="str">
            <v>Vacant Area</v>
          </cell>
          <cell r="F59">
            <v>0</v>
          </cell>
          <cell r="G59" t="str">
            <v>ts</v>
          </cell>
          <cell r="X59" t="str">
            <v>Deposit Retail</v>
          </cell>
          <cell r="Y59">
            <v>15</v>
          </cell>
          <cell r="Z59" t="str">
            <v>months</v>
          </cell>
        </row>
        <row r="61">
          <cell r="X61" t="str">
            <v>Market Index</v>
          </cell>
        </row>
        <row r="62">
          <cell r="A62" t="str">
            <v>3)</v>
          </cell>
          <cell r="B62" t="str">
            <v>Parking</v>
          </cell>
          <cell r="X62" t="str">
            <v>Year</v>
          </cell>
          <cell r="Y62">
            <v>2004</v>
          </cell>
          <cell r="Z62">
            <v>2005</v>
          </cell>
          <cell r="AA62">
            <v>2006</v>
          </cell>
          <cell r="AB62">
            <v>2007</v>
          </cell>
          <cell r="AC62">
            <v>2008</v>
          </cell>
          <cell r="AD62">
            <v>2009</v>
          </cell>
          <cell r="AE62">
            <v>2010</v>
          </cell>
          <cell r="AF62">
            <v>2011</v>
          </cell>
          <cell r="AG62">
            <v>2012</v>
          </cell>
          <cell r="AH62">
            <v>2013</v>
          </cell>
          <cell r="AI62">
            <v>2014</v>
          </cell>
        </row>
        <row r="63">
          <cell r="X63" t="str">
            <v>Income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0.01</v>
          </cell>
          <cell r="AE63">
            <v>0.01</v>
          </cell>
          <cell r="AF63">
            <v>0.01</v>
          </cell>
          <cell r="AG63">
            <v>0.01</v>
          </cell>
          <cell r="AH63">
            <v>0.01</v>
          </cell>
          <cell r="AI63">
            <v>0.01</v>
          </cell>
        </row>
        <row r="64">
          <cell r="A64" t="str">
            <v>#</v>
          </cell>
          <cell r="B64" t="str">
            <v>Tenant</v>
          </cell>
          <cell r="E64" t="str">
            <v>cars</v>
          </cell>
          <cell r="F64" t="str">
            <v>rent / car</v>
          </cell>
          <cell r="G64" t="str">
            <v>Monthly rent</v>
          </cell>
          <cell r="H64" t="str">
            <v>Deposit</v>
          </cell>
          <cell r="I64" t="str">
            <v># months</v>
          </cell>
          <cell r="J64" t="str">
            <v>Original Started</v>
          </cell>
          <cell r="K64" t="str">
            <v>Contract Started</v>
          </cell>
          <cell r="L64" t="str">
            <v>Contract Ends</v>
          </cell>
          <cell r="M64" t="str">
            <v>Renewal</v>
          </cell>
          <cell r="N64" t="str">
            <v>Note</v>
          </cell>
          <cell r="X64" t="str">
            <v>Expense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0.01</v>
          </cell>
          <cell r="AE64">
            <v>0.01</v>
          </cell>
          <cell r="AF64">
            <v>0.01</v>
          </cell>
          <cell r="AG64">
            <v>0.01</v>
          </cell>
          <cell r="AH64">
            <v>0.01</v>
          </cell>
          <cell r="AI64">
            <v>0.01</v>
          </cell>
        </row>
        <row r="65">
          <cell r="A65">
            <v>1</v>
          </cell>
          <cell r="B65" t="str">
            <v>Mitsui Sumitomo Insurance Co., Ltd.</v>
          </cell>
          <cell r="E65">
            <v>5</v>
          </cell>
          <cell r="F65">
            <v>56000</v>
          </cell>
          <cell r="G65">
            <v>280000</v>
          </cell>
          <cell r="H65">
            <v>560000</v>
          </cell>
          <cell r="I65">
            <v>2</v>
          </cell>
          <cell r="J65">
            <v>36263</v>
          </cell>
          <cell r="K65">
            <v>37742</v>
          </cell>
          <cell r="L65">
            <v>38107</v>
          </cell>
        </row>
        <row r="66">
          <cell r="A66">
            <v>2</v>
          </cell>
          <cell r="B66" t="str">
            <v>Mitsui Sumitomo Insurance Co., Ltd.</v>
          </cell>
          <cell r="E66">
            <v>3</v>
          </cell>
          <cell r="F66">
            <v>40000</v>
          </cell>
          <cell r="G66">
            <v>120000</v>
          </cell>
          <cell r="H66">
            <v>240000</v>
          </cell>
          <cell r="I66">
            <v>2</v>
          </cell>
          <cell r="J66">
            <v>37221</v>
          </cell>
          <cell r="K66">
            <v>37586</v>
          </cell>
          <cell r="L66">
            <v>37955</v>
          </cell>
        </row>
        <row r="67">
          <cell r="A67">
            <v>3</v>
          </cell>
          <cell r="B67" t="str">
            <v>Pasco Corporation</v>
          </cell>
          <cell r="E67">
            <v>15</v>
          </cell>
          <cell r="F67">
            <v>45333.333333333336</v>
          </cell>
          <cell r="G67">
            <v>680000</v>
          </cell>
          <cell r="H67">
            <v>1360000</v>
          </cell>
          <cell r="I67">
            <v>2</v>
          </cell>
          <cell r="J67">
            <v>36298</v>
          </cell>
          <cell r="K67">
            <v>37622</v>
          </cell>
          <cell r="L67">
            <v>38352</v>
          </cell>
          <cell r="X67" t="str">
            <v>Capex</v>
          </cell>
        </row>
        <row r="68">
          <cell r="A68">
            <v>4</v>
          </cell>
          <cell r="B68" t="str">
            <v>Eizai Co., Ltd.</v>
          </cell>
          <cell r="E68">
            <v>15</v>
          </cell>
          <cell r="F68">
            <v>40000</v>
          </cell>
          <cell r="G68">
            <v>600000</v>
          </cell>
          <cell r="H68">
            <v>1200000</v>
          </cell>
          <cell r="I68">
            <v>2</v>
          </cell>
          <cell r="J68">
            <v>36357</v>
          </cell>
          <cell r="K68">
            <v>37503</v>
          </cell>
          <cell r="L68">
            <v>37867</v>
          </cell>
          <cell r="X68">
            <v>2004</v>
          </cell>
          <cell r="Y68">
            <v>2005</v>
          </cell>
          <cell r="Z68">
            <v>2006</v>
          </cell>
          <cell r="AA68">
            <v>2007</v>
          </cell>
          <cell r="AB68">
            <v>2008</v>
          </cell>
          <cell r="AC68">
            <v>2009</v>
          </cell>
          <cell r="AD68">
            <v>2010</v>
          </cell>
          <cell r="AE68">
            <v>2011</v>
          </cell>
          <cell r="AF68">
            <v>2012</v>
          </cell>
        </row>
        <row r="69">
          <cell r="A69">
            <v>5</v>
          </cell>
          <cell r="B69" t="str">
            <v>K.K. A mart</v>
          </cell>
          <cell r="E69">
            <v>0</v>
          </cell>
          <cell r="F69" t="e">
            <v>#DIV/0!</v>
          </cell>
          <cell r="G69">
            <v>0</v>
          </cell>
          <cell r="H69">
            <v>0</v>
          </cell>
          <cell r="I69" t="e">
            <v>#DIV/0!</v>
          </cell>
          <cell r="N69" t="str">
            <v>7/31/03解約</v>
          </cell>
          <cell r="X69">
            <v>46850000</v>
          </cell>
          <cell r="Y69">
            <v>15000000</v>
          </cell>
          <cell r="Z69">
            <v>20000000</v>
          </cell>
          <cell r="AA69">
            <v>15800000</v>
          </cell>
          <cell r="AB69">
            <v>75700000</v>
          </cell>
        </row>
        <row r="70">
          <cell r="A70">
            <v>6</v>
          </cell>
          <cell r="B70" t="str">
            <v>Nihon Chushajo Kaihatsu</v>
          </cell>
          <cell r="E70">
            <v>16</v>
          </cell>
          <cell r="F70">
            <v>25000</v>
          </cell>
          <cell r="G70">
            <v>400000</v>
          </cell>
          <cell r="H70">
            <v>400000</v>
          </cell>
          <cell r="I70">
            <v>1</v>
          </cell>
          <cell r="J70">
            <v>37344</v>
          </cell>
          <cell r="K70">
            <v>37347</v>
          </cell>
          <cell r="L70">
            <v>38077</v>
          </cell>
        </row>
        <row r="71">
          <cell r="A71">
            <v>7</v>
          </cell>
          <cell r="F71" t="str">
            <v/>
          </cell>
          <cell r="I71" t="str">
            <v/>
          </cell>
        </row>
        <row r="72">
          <cell r="A72">
            <v>8</v>
          </cell>
          <cell r="F72" t="str">
            <v/>
          </cell>
          <cell r="I72" t="str">
            <v/>
          </cell>
        </row>
        <row r="73">
          <cell r="A73">
            <v>9</v>
          </cell>
          <cell r="F73" t="str">
            <v/>
          </cell>
          <cell r="I73" t="str">
            <v/>
          </cell>
        </row>
        <row r="74">
          <cell r="A74">
            <v>10</v>
          </cell>
          <cell r="F74" t="str">
            <v/>
          </cell>
          <cell r="I74" t="str">
            <v/>
          </cell>
        </row>
        <row r="75">
          <cell r="F75" t="str">
            <v/>
          </cell>
          <cell r="I75" t="str">
            <v/>
          </cell>
        </row>
        <row r="76">
          <cell r="B76" t="str">
            <v>Total/Average</v>
          </cell>
          <cell r="E76">
            <v>54</v>
          </cell>
          <cell r="F76">
            <v>38518.518518518518</v>
          </cell>
          <cell r="G76">
            <v>2080000</v>
          </cell>
          <cell r="H76">
            <v>3760000</v>
          </cell>
          <cell r="I76">
            <v>1.8076923076923077</v>
          </cell>
        </row>
        <row r="78">
          <cell r="D78" t="str">
            <v>Occupuied</v>
          </cell>
          <cell r="E78">
            <v>54</v>
          </cell>
          <cell r="F78">
            <v>62</v>
          </cell>
        </row>
        <row r="79">
          <cell r="D79" t="str">
            <v>Vacant</v>
          </cell>
          <cell r="E79">
            <v>8</v>
          </cell>
        </row>
        <row r="80">
          <cell r="A80" t="str">
            <v>4)</v>
          </cell>
          <cell r="B80" t="str">
            <v>Sign Board</v>
          </cell>
        </row>
        <row r="82">
          <cell r="A82" t="str">
            <v>#</v>
          </cell>
          <cell r="B82" t="str">
            <v>Tenant</v>
          </cell>
          <cell r="E82" t="str">
            <v>type</v>
          </cell>
          <cell r="G82" t="str">
            <v>Monthly rent</v>
          </cell>
          <cell r="H82" t="str">
            <v>Deposit</v>
          </cell>
          <cell r="I82" t="str">
            <v># months</v>
          </cell>
          <cell r="J82" t="str">
            <v>Original Started</v>
          </cell>
          <cell r="K82" t="str">
            <v>Contract Started</v>
          </cell>
          <cell r="L82" t="str">
            <v>Contract Ends</v>
          </cell>
          <cell r="M82" t="str">
            <v>Renewal</v>
          </cell>
          <cell r="N82" t="str">
            <v>Note</v>
          </cell>
        </row>
        <row r="83">
          <cell r="A83">
            <v>1</v>
          </cell>
          <cell r="I83" t="str">
            <v/>
          </cell>
        </row>
        <row r="84">
          <cell r="A84">
            <v>2</v>
          </cell>
          <cell r="I84" t="str">
            <v/>
          </cell>
        </row>
        <row r="85">
          <cell r="A85">
            <v>3</v>
          </cell>
          <cell r="I85" t="str">
            <v/>
          </cell>
        </row>
        <row r="86">
          <cell r="A86">
            <v>4</v>
          </cell>
          <cell r="I86" t="str">
            <v/>
          </cell>
        </row>
        <row r="87">
          <cell r="A87">
            <v>5</v>
          </cell>
          <cell r="I87" t="str">
            <v/>
          </cell>
        </row>
        <row r="88">
          <cell r="A88">
            <v>6</v>
          </cell>
          <cell r="I88" t="str">
            <v/>
          </cell>
        </row>
        <row r="89">
          <cell r="B89" t="str">
            <v>Total/Average</v>
          </cell>
          <cell r="G89">
            <v>0</v>
          </cell>
          <cell r="H89">
            <v>0</v>
          </cell>
          <cell r="I89" t="str">
            <v/>
          </cell>
        </row>
        <row r="92">
          <cell r="A92" t="str">
            <v>5)</v>
          </cell>
          <cell r="B92" t="str">
            <v>Others</v>
          </cell>
        </row>
        <row r="94">
          <cell r="A94" t="str">
            <v>#</v>
          </cell>
          <cell r="B94" t="str">
            <v>Tenant</v>
          </cell>
          <cell r="E94" t="str">
            <v>type</v>
          </cell>
          <cell r="G94" t="str">
            <v>Monthly rent</v>
          </cell>
          <cell r="H94" t="str">
            <v>Deposit</v>
          </cell>
          <cell r="I94" t="str">
            <v># months</v>
          </cell>
          <cell r="J94" t="str">
            <v>Original Started</v>
          </cell>
          <cell r="K94" t="str">
            <v>Contract Started</v>
          </cell>
          <cell r="L94" t="str">
            <v>Contract Ends</v>
          </cell>
          <cell r="M94" t="str">
            <v>Renewal</v>
          </cell>
          <cell r="N94" t="str">
            <v>Note</v>
          </cell>
        </row>
        <row r="95">
          <cell r="A95">
            <v>1</v>
          </cell>
          <cell r="H95" t="str">
            <v/>
          </cell>
          <cell r="I95" t="str">
            <v/>
          </cell>
        </row>
        <row r="96">
          <cell r="A96">
            <v>2</v>
          </cell>
          <cell r="I96" t="str">
            <v/>
          </cell>
        </row>
        <row r="97">
          <cell r="A97">
            <v>3</v>
          </cell>
          <cell r="I97" t="str">
            <v/>
          </cell>
        </row>
        <row r="98">
          <cell r="A98">
            <v>4</v>
          </cell>
          <cell r="I98" t="str">
            <v/>
          </cell>
        </row>
        <row r="99">
          <cell r="A99">
            <v>5</v>
          </cell>
          <cell r="I99" t="str">
            <v/>
          </cell>
        </row>
        <row r="100">
          <cell r="A100">
            <v>6</v>
          </cell>
          <cell r="I100" t="str">
            <v/>
          </cell>
        </row>
        <row r="101">
          <cell r="B101" t="str">
            <v>Total/Average</v>
          </cell>
          <cell r="G101">
            <v>0</v>
          </cell>
          <cell r="H101">
            <v>0</v>
          </cell>
          <cell r="I101" t="str">
            <v/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struction"/>
      <sheetName val="Assumption"/>
      <sheetName val="Table of Contents"/>
      <sheetName val="1.PP Info"/>
      <sheetName val="2.Budget"/>
      <sheetName val="3.Income Detail"/>
      <sheetName val="4.Expense Detail"/>
      <sheetName val="5.Yearly Repair Plan"/>
      <sheetName val="6.Maintenance SCH"/>
      <sheetName val="7.Capital Plan"/>
      <sheetName val="Rent"/>
      <sheetName val="CAM"/>
      <sheetName val="Parking"/>
      <sheetName val="Utility Reimburs"/>
      <sheetName val="Other Income"/>
      <sheetName val="Market Review"/>
      <sheetName val="2007LIM_budget_template_081706_"/>
      <sheetName val="Summary"/>
      <sheetName val="Rent Roll 1104"/>
      <sheetName val="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2">
          <cell r="E22">
            <v>114435.37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lides&gt;&gt;&gt;"/>
      <sheetName val="IE"/>
      <sheetName val="Profitability slide"/>
      <sheetName val="Profitability-G&amp;A"/>
      <sheetName val="Cash Earnings"/>
      <sheetName val="Appendix&gt;&gt;&gt;"/>
      <sheetName val="Headcount"/>
      <sheetName val="G&amp;A (2)"/>
      <sheetName val="G&amp;A"/>
      <sheetName val="Profitability"/>
      <sheetName val="Profitability v2"/>
      <sheetName val="Profitability Overview"/>
      <sheetName val="Cap M (Uses)"/>
      <sheetName val="Cap M (Monetization)"/>
      <sheetName val="Credit Ratio"/>
      <sheetName val="&lt;Consol&gt;"/>
      <sheetName val="&lt;JCE&gt;"/>
      <sheetName val="Oth 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Chn ANA&gt;"/>
      <sheetName val="Instructions (new)"/>
      <sheetName val="Control Panel"/>
      <sheetName val="Period"/>
      <sheetName val="PPT&gt;&gt;&gt;"/>
      <sheetName val="DATA_FIN_HIS"/>
      <sheetName val="DATA_FS_Act"/>
      <sheetName val="&lt;FIN&gt;"/>
      <sheetName val="&lt;FIN YTD&gt;"/>
      <sheetName val="&lt;FIN SVC&gt;"/>
      <sheetName val="&lt;FIN YTD&gt; workings"/>
      <sheetName val="&lt;FIN QoQ B18&gt;"/>
      <sheetName val="&lt;FIN QoQ&gt;"/>
      <sheetName val="DATA_FIN_Act"/>
      <sheetName val="&lt;Ops&gt;"/>
      <sheetName val="&lt;Devt&gt;"/>
      <sheetName val="DATA_FIN_FCT"/>
      <sheetName val="&lt;R&amp;O&gt;"/>
      <sheetName val="&lt;Ops Fct Quarterly&gt;"/>
      <sheetName val="DATA_OPS_Act"/>
      <sheetName val="&lt;Devt&gt; YTD workings"/>
      <sheetName val="&lt;Ops Fct&gt;"/>
      <sheetName val="&lt;FIN&gt; vs Prior Fct"/>
      <sheetName val="&lt;FIN KPI&gt;"/>
      <sheetName val="&lt;FIN KPI&gt; ROE workings"/>
      <sheetName val="&lt;Fund&gt;"/>
      <sheetName val="&lt;Fund Fees&gt; Actual"/>
      <sheetName val="&lt;Fund Fees&gt; Forecast"/>
      <sheetName val="&lt;Fund Fees&gt; B18"/>
      <sheetName val="&lt;Fund&gt; YTD workings"/>
      <sheetName val="DATA SOURCE&gt;&gt;&gt;"/>
      <sheetName val="Grp Workings (Aug)"/>
      <sheetName val="&lt;Act&gt;"/>
      <sheetName val="ADJ"/>
      <sheetName val="DATA_FIN_B18"/>
      <sheetName val="DATA_FIN_PREV_MTH"/>
      <sheetName val="DATA_FIN_MYFct"/>
      <sheetName val="Income Statement"/>
      <sheetName val="DATA_OPS_MYFct"/>
      <sheetName val="DATA_OPS_Fct"/>
      <sheetName val="Prop complete"/>
      <sheetName val="DATA_OPS_B18"/>
      <sheetName val="Devt Targ"/>
      <sheetName val="Instructions"/>
      <sheetName val="Definitions"/>
      <sheetName val="&lt;Consol&gt;"/>
    </sheetNames>
    <sheetDataSet>
      <sheetData sheetId="0" refreshError="1"/>
      <sheetData sheetId="1" refreshError="1"/>
      <sheetData sheetId="2">
        <row r="6">
          <cell r="C6" t="str">
            <v>Q4FY18</v>
          </cell>
        </row>
      </sheetData>
      <sheetData sheetId="3">
        <row r="5">
          <cell r="X5" t="str">
            <v>Q1FY16</v>
          </cell>
        </row>
        <row r="6">
          <cell r="X6" t="str">
            <v>Q2FY16</v>
          </cell>
        </row>
        <row r="7">
          <cell r="X7" t="str">
            <v>Q3FY16</v>
          </cell>
        </row>
        <row r="8">
          <cell r="X8" t="str">
            <v>Q4FY16</v>
          </cell>
        </row>
        <row r="9">
          <cell r="X9" t="str">
            <v>Q1FY17</v>
          </cell>
        </row>
        <row r="10">
          <cell r="X10" t="str">
            <v>Q2FY17</v>
          </cell>
        </row>
        <row r="11">
          <cell r="X11" t="str">
            <v>Q3FY17</v>
          </cell>
        </row>
        <row r="12">
          <cell r="X12" t="str">
            <v>Q4FY17</v>
          </cell>
        </row>
        <row r="13">
          <cell r="X13" t="str">
            <v>Q1FY18</v>
          </cell>
        </row>
        <row r="14">
          <cell r="X14" t="str">
            <v>Q2FY18</v>
          </cell>
        </row>
        <row r="15">
          <cell r="X15" t="str">
            <v>Q3FY18</v>
          </cell>
        </row>
        <row r="16">
          <cell r="X16" t="str">
            <v>Q4FY18</v>
          </cell>
        </row>
        <row r="17">
          <cell r="X17" t="str">
            <v>Q1FY19</v>
          </cell>
        </row>
        <row r="18">
          <cell r="X18" t="str">
            <v>Q2FY19</v>
          </cell>
        </row>
        <row r="19">
          <cell r="X19" t="str">
            <v>Q3FY19</v>
          </cell>
        </row>
        <row r="20">
          <cell r="X20" t="str">
            <v>Q4FY19</v>
          </cell>
        </row>
        <row r="21">
          <cell r="X21" t="str">
            <v>Q1FY20</v>
          </cell>
        </row>
        <row r="22">
          <cell r="X22" t="str">
            <v>Q2FY20</v>
          </cell>
        </row>
        <row r="23">
          <cell r="X23" t="str">
            <v>Q3FY20</v>
          </cell>
        </row>
        <row r="24">
          <cell r="X24" t="str">
            <v>Q4FY20</v>
          </cell>
        </row>
        <row r="25">
          <cell r="X25" t="str">
            <v>Q1FY21</v>
          </cell>
        </row>
        <row r="26">
          <cell r="X26" t="str">
            <v>Q2FY21</v>
          </cell>
        </row>
        <row r="27">
          <cell r="X27" t="str">
            <v>Q3FY21</v>
          </cell>
        </row>
        <row r="28">
          <cell r="X28" t="str">
            <v>Q4FY21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ition"/>
      <sheetName val="Plan1"/>
      <sheetName val="1.PP Info"/>
      <sheetName val="Summary"/>
      <sheetName val="Rent Roll 1104"/>
      <sheetName val="JE"/>
      <sheetName val="Period"/>
    </sheetNames>
    <sheetDataSet>
      <sheetData sheetId="0" refreshError="1">
        <row r="3">
          <cell r="A3" t="str">
            <v>NewCode</v>
          </cell>
          <cell r="B3" t="str">
            <v>PostCode</v>
          </cell>
          <cell r="C3" t="str">
            <v>PostNameChi</v>
          </cell>
          <cell r="D3" t="str">
            <v>PostNameEng</v>
          </cell>
          <cell r="E3" t="str">
            <v>Status</v>
          </cell>
          <cell r="F3" t="str">
            <v>Grading</v>
          </cell>
          <cell r="G3" t="str">
            <v>RHLGrade</v>
          </cell>
        </row>
        <row r="4">
          <cell r="A4">
            <v>110</v>
          </cell>
          <cell r="C4" t="str">
            <v>辦事處經理</v>
          </cell>
          <cell r="D4" t="str">
            <v>Branch Manager</v>
          </cell>
          <cell r="E4" t="str">
            <v>S</v>
          </cell>
          <cell r="F4" t="str">
            <v>Mgt</v>
          </cell>
          <cell r="G4" t="str">
            <v>Management</v>
          </cell>
        </row>
        <row r="5">
          <cell r="A5">
            <v>120</v>
          </cell>
          <cell r="C5" t="str">
            <v>辦事處副經理</v>
          </cell>
          <cell r="D5" t="str">
            <v>Assistant Branch Manager</v>
          </cell>
          <cell r="E5" t="str">
            <v>S</v>
          </cell>
          <cell r="F5" t="str">
            <v>Mgt</v>
          </cell>
          <cell r="G5" t="str">
            <v>Management</v>
          </cell>
        </row>
        <row r="6">
          <cell r="A6">
            <v>130</v>
          </cell>
          <cell r="C6" t="str">
            <v>維修站經理</v>
          </cell>
          <cell r="D6" t="str">
            <v>Station Manager</v>
          </cell>
          <cell r="E6" t="str">
            <v>S</v>
          </cell>
          <cell r="F6" t="str">
            <v>Mgt</v>
          </cell>
          <cell r="G6" t="str">
            <v>Management</v>
          </cell>
        </row>
        <row r="7">
          <cell r="A7">
            <v>140</v>
          </cell>
          <cell r="C7" t="str">
            <v>維修站副經理</v>
          </cell>
          <cell r="D7" t="str">
            <v>Assistant Station Manager</v>
          </cell>
          <cell r="E7" t="str">
            <v>S</v>
          </cell>
          <cell r="F7" t="str">
            <v>Mgt</v>
          </cell>
          <cell r="G7" t="str">
            <v>Management</v>
          </cell>
        </row>
        <row r="8">
          <cell r="A8">
            <v>150</v>
          </cell>
          <cell r="C8" t="str">
            <v>分公司副經理</v>
          </cell>
          <cell r="D8" t="str">
            <v>Assistant Branch Manager</v>
          </cell>
          <cell r="E8" t="str">
            <v>S</v>
          </cell>
          <cell r="F8" t="str">
            <v>Mgt</v>
          </cell>
          <cell r="G8" t="str">
            <v>Management</v>
          </cell>
        </row>
        <row r="9">
          <cell r="A9">
            <v>210</v>
          </cell>
          <cell r="B9">
            <v>1</v>
          </cell>
          <cell r="C9" t="str">
            <v>工程師</v>
          </cell>
          <cell r="D9" t="str">
            <v>Engineer</v>
          </cell>
          <cell r="E9" t="str">
            <v>S</v>
          </cell>
          <cell r="F9" t="str">
            <v>Engr</v>
          </cell>
          <cell r="G9" t="str">
            <v>Engineering</v>
          </cell>
        </row>
        <row r="10">
          <cell r="A10">
            <v>211</v>
          </cell>
          <cell r="C10" t="str">
            <v>一級工程師</v>
          </cell>
          <cell r="D10" t="str">
            <v>Engineer I</v>
          </cell>
          <cell r="E10" t="str">
            <v>S</v>
          </cell>
          <cell r="F10" t="str">
            <v>Engr</v>
          </cell>
          <cell r="G10" t="str">
            <v>Engineering</v>
          </cell>
        </row>
        <row r="11">
          <cell r="A11">
            <v>212</v>
          </cell>
          <cell r="C11" t="str">
            <v>二級工程師</v>
          </cell>
          <cell r="D11" t="str">
            <v>Engineer II</v>
          </cell>
          <cell r="E11" t="str">
            <v>S</v>
          </cell>
          <cell r="F11" t="str">
            <v>Engr</v>
          </cell>
          <cell r="G11" t="str">
            <v>Engineering</v>
          </cell>
        </row>
        <row r="12">
          <cell r="A12">
            <v>220</v>
          </cell>
          <cell r="B12">
            <v>3</v>
          </cell>
          <cell r="C12" t="str">
            <v>助理營業工程師</v>
          </cell>
          <cell r="D12" t="str">
            <v>Assistant Sales Engineer</v>
          </cell>
          <cell r="E12" t="str">
            <v>S</v>
          </cell>
          <cell r="F12" t="str">
            <v>Asst Engr</v>
          </cell>
          <cell r="G12" t="str">
            <v>Engineering</v>
          </cell>
        </row>
        <row r="13">
          <cell r="A13">
            <v>221</v>
          </cell>
          <cell r="B13">
            <v>5</v>
          </cell>
          <cell r="C13" t="str">
            <v>助 理 工 程 師</v>
          </cell>
          <cell r="D13" t="str">
            <v>Assistant Engineer</v>
          </cell>
          <cell r="E13" t="str">
            <v>S</v>
          </cell>
          <cell r="F13" t="str">
            <v>Asst Engr</v>
          </cell>
          <cell r="G13" t="str">
            <v>Engineering</v>
          </cell>
        </row>
        <row r="14">
          <cell r="A14">
            <v>222</v>
          </cell>
          <cell r="B14">
            <v>6</v>
          </cell>
          <cell r="C14" t="str">
            <v>副工程師</v>
          </cell>
          <cell r="D14" t="str">
            <v>Assistant Engineer</v>
          </cell>
          <cell r="E14" t="str">
            <v>S</v>
          </cell>
          <cell r="F14" t="str">
            <v>Asst Engr</v>
          </cell>
          <cell r="G14" t="str">
            <v>Engineering</v>
          </cell>
        </row>
        <row r="15">
          <cell r="A15">
            <v>223</v>
          </cell>
          <cell r="B15">
            <v>6</v>
          </cell>
          <cell r="C15" t="str">
            <v>副營業工程師</v>
          </cell>
          <cell r="D15" t="str">
            <v>Assistant Sales Engineer</v>
          </cell>
          <cell r="E15" t="str">
            <v>S</v>
          </cell>
          <cell r="F15" t="str">
            <v>Asst Sales Engr</v>
          </cell>
          <cell r="G15" t="str">
            <v>Engineering</v>
          </cell>
        </row>
        <row r="16">
          <cell r="A16">
            <v>310</v>
          </cell>
          <cell r="B16">
            <v>13</v>
          </cell>
          <cell r="C16" t="str">
            <v>監督</v>
          </cell>
          <cell r="D16" t="str">
            <v>Supervisor</v>
          </cell>
          <cell r="E16" t="str">
            <v>S</v>
          </cell>
          <cell r="F16" t="str">
            <v>Supr</v>
          </cell>
          <cell r="G16" t="str">
            <v>Engineering</v>
          </cell>
        </row>
        <row r="17">
          <cell r="A17">
            <v>311</v>
          </cell>
          <cell r="B17">
            <v>12</v>
          </cell>
          <cell r="C17" t="str">
            <v>工程監督</v>
          </cell>
          <cell r="D17" t="str">
            <v>Project Supervisor</v>
          </cell>
          <cell r="E17" t="str">
            <v>S</v>
          </cell>
          <cell r="F17" t="str">
            <v>Supr</v>
          </cell>
          <cell r="G17" t="str">
            <v>Engineering</v>
          </cell>
        </row>
        <row r="18">
          <cell r="A18">
            <v>320</v>
          </cell>
          <cell r="B18">
            <v>11</v>
          </cell>
          <cell r="C18" t="str">
            <v>助理監督</v>
          </cell>
          <cell r="D18" t="str">
            <v>Assistant Supervisor</v>
          </cell>
          <cell r="E18" t="str">
            <v>S</v>
          </cell>
          <cell r="F18" t="str">
            <v>Asst Supr</v>
          </cell>
          <cell r="G18" t="str">
            <v>Engineering</v>
          </cell>
        </row>
        <row r="19">
          <cell r="A19">
            <v>400</v>
          </cell>
          <cell r="C19" t="str">
            <v>高級會計主任</v>
          </cell>
          <cell r="D19" t="str">
            <v>Sr. Accounting Officer</v>
          </cell>
          <cell r="E19" t="str">
            <v>S</v>
          </cell>
          <cell r="F19" t="str">
            <v>Sr Officer</v>
          </cell>
          <cell r="G19" t="str">
            <v>Administration</v>
          </cell>
        </row>
        <row r="20">
          <cell r="A20">
            <v>410</v>
          </cell>
          <cell r="C20" t="str">
            <v>行政主任</v>
          </cell>
          <cell r="D20" t="str">
            <v>Administrative Officer</v>
          </cell>
          <cell r="E20" t="str">
            <v>S</v>
          </cell>
          <cell r="F20" t="str">
            <v>Officer</v>
          </cell>
          <cell r="G20" t="str">
            <v>Administration</v>
          </cell>
        </row>
        <row r="21">
          <cell r="A21">
            <v>420</v>
          </cell>
          <cell r="B21">
            <v>64</v>
          </cell>
          <cell r="C21" t="str">
            <v>行政助理</v>
          </cell>
          <cell r="D21" t="str">
            <v>Administrative Assistant</v>
          </cell>
          <cell r="E21" t="str">
            <v>S</v>
          </cell>
          <cell r="F21" t="str">
            <v>Asst Officer</v>
          </cell>
          <cell r="G21" t="str">
            <v>Administration</v>
          </cell>
        </row>
        <row r="22">
          <cell r="A22">
            <v>460</v>
          </cell>
          <cell r="B22">
            <v>62</v>
          </cell>
          <cell r="C22" t="str">
            <v>文秘</v>
          </cell>
          <cell r="D22" t="str">
            <v>Secretarial Clerk</v>
          </cell>
          <cell r="E22" t="str">
            <v>S</v>
          </cell>
          <cell r="F22" t="str">
            <v>Sec</v>
          </cell>
          <cell r="G22" t="str">
            <v>Secretary</v>
          </cell>
        </row>
        <row r="23">
          <cell r="A23">
            <v>461</v>
          </cell>
          <cell r="C23" t="str">
            <v>文秘(兼會計文員)</v>
          </cell>
          <cell r="D23" t="str">
            <v>Secretarial Clerk(Accounts Clerk)</v>
          </cell>
          <cell r="E23" t="str">
            <v>S</v>
          </cell>
          <cell r="F23" t="str">
            <v>Sec</v>
          </cell>
          <cell r="G23" t="str">
            <v>Secretary</v>
          </cell>
        </row>
        <row r="24">
          <cell r="A24">
            <v>470</v>
          </cell>
          <cell r="B24">
            <v>63</v>
          </cell>
          <cell r="C24" t="str">
            <v>秘書</v>
          </cell>
          <cell r="D24" t="str">
            <v>Secretary</v>
          </cell>
          <cell r="E24" t="str">
            <v>S</v>
          </cell>
          <cell r="F24" t="str">
            <v>Sec</v>
          </cell>
          <cell r="G24" t="str">
            <v>Secretary</v>
          </cell>
        </row>
        <row r="25">
          <cell r="A25">
            <v>510</v>
          </cell>
          <cell r="B25">
            <v>51</v>
          </cell>
          <cell r="C25" t="str">
            <v>會計文員</v>
          </cell>
          <cell r="D25" t="str">
            <v>Accounts Clerk</v>
          </cell>
          <cell r="E25" t="str">
            <v>S</v>
          </cell>
          <cell r="F25" t="str">
            <v>Clerk</v>
          </cell>
          <cell r="G25" t="str">
            <v>Clerical</v>
          </cell>
        </row>
        <row r="26">
          <cell r="A26">
            <v>520</v>
          </cell>
          <cell r="B26">
            <v>61</v>
          </cell>
          <cell r="C26" t="str">
            <v>文員</v>
          </cell>
          <cell r="D26" t="str">
            <v>Clerk</v>
          </cell>
          <cell r="E26" t="str">
            <v>S</v>
          </cell>
          <cell r="F26" t="str">
            <v>Clerk</v>
          </cell>
          <cell r="G26" t="str">
            <v>Clerical</v>
          </cell>
        </row>
        <row r="27">
          <cell r="A27">
            <v>521</v>
          </cell>
          <cell r="C27" t="str">
            <v>見習文員</v>
          </cell>
          <cell r="D27" t="str">
            <v>Trainee Clerk</v>
          </cell>
          <cell r="E27" t="str">
            <v>S</v>
          </cell>
          <cell r="F27" t="str">
            <v>Clerk</v>
          </cell>
          <cell r="G27" t="str">
            <v>Clerical</v>
          </cell>
        </row>
        <row r="28">
          <cell r="A28">
            <v>530</v>
          </cell>
          <cell r="B28">
            <v>71</v>
          </cell>
          <cell r="C28" t="str">
            <v>助理</v>
          </cell>
          <cell r="D28" t="str">
            <v>Clerical Assistant</v>
          </cell>
          <cell r="E28" t="str">
            <v>S</v>
          </cell>
          <cell r="F28" t="str">
            <v>Clerk</v>
          </cell>
          <cell r="G28" t="str">
            <v>Clerical</v>
          </cell>
        </row>
        <row r="29">
          <cell r="A29">
            <v>610</v>
          </cell>
          <cell r="B29">
            <v>72</v>
          </cell>
          <cell r="C29" t="str">
            <v>家庭助理</v>
          </cell>
          <cell r="D29" t="str">
            <v>Domestic Helper</v>
          </cell>
          <cell r="E29" t="str">
            <v>S</v>
          </cell>
          <cell r="F29" t="str">
            <v>Gen Aff</v>
          </cell>
          <cell r="G29" t="str">
            <v>General Affairs</v>
          </cell>
        </row>
        <row r="30">
          <cell r="A30">
            <v>620</v>
          </cell>
          <cell r="B30">
            <v>73</v>
          </cell>
          <cell r="C30" t="str">
            <v>司機</v>
          </cell>
          <cell r="D30" t="str">
            <v>Driver</v>
          </cell>
          <cell r="E30" t="str">
            <v>S</v>
          </cell>
          <cell r="F30" t="str">
            <v>Gen Aff</v>
          </cell>
          <cell r="G30" t="str">
            <v>General Affairs</v>
          </cell>
        </row>
        <row r="31">
          <cell r="A31">
            <v>910</v>
          </cell>
          <cell r="B31">
            <v>21</v>
          </cell>
          <cell r="C31" t="str">
            <v>一級保養技工</v>
          </cell>
          <cell r="D31" t="str">
            <v>Craftsman I</v>
          </cell>
          <cell r="E31" t="str">
            <v>W</v>
          </cell>
          <cell r="F31" t="str">
            <v>CI</v>
          </cell>
          <cell r="G31" t="str">
            <v>Craftsman</v>
          </cell>
        </row>
        <row r="32">
          <cell r="A32">
            <v>911</v>
          </cell>
          <cell r="B32">
            <v>15</v>
          </cell>
          <cell r="C32" t="str">
            <v>一級技工</v>
          </cell>
          <cell r="D32" t="str">
            <v>Craftsman I</v>
          </cell>
          <cell r="E32" t="str">
            <v>W</v>
          </cell>
          <cell r="F32" t="str">
            <v>CI</v>
          </cell>
          <cell r="G32" t="str">
            <v>Craftsman</v>
          </cell>
        </row>
        <row r="33">
          <cell r="A33">
            <v>920</v>
          </cell>
          <cell r="B33">
            <v>22</v>
          </cell>
          <cell r="C33" t="str">
            <v>二級保養技工</v>
          </cell>
          <cell r="D33" t="str">
            <v>Craftsman II</v>
          </cell>
          <cell r="E33" t="str">
            <v>W</v>
          </cell>
          <cell r="F33" t="str">
            <v>CII</v>
          </cell>
          <cell r="G33" t="str">
            <v>Craftsman</v>
          </cell>
        </row>
        <row r="34">
          <cell r="A34">
            <v>921</v>
          </cell>
          <cell r="B34">
            <v>16</v>
          </cell>
          <cell r="C34" t="str">
            <v>二級技工</v>
          </cell>
          <cell r="D34" t="str">
            <v>Craftsman II</v>
          </cell>
          <cell r="E34" t="str">
            <v>W</v>
          </cell>
          <cell r="F34" t="str">
            <v>CII</v>
          </cell>
          <cell r="G34" t="str">
            <v>Craftsman</v>
          </cell>
        </row>
        <row r="35">
          <cell r="A35">
            <v>931</v>
          </cell>
          <cell r="C35" t="str">
            <v>三級技工</v>
          </cell>
          <cell r="D35" t="str">
            <v>Craftsman III</v>
          </cell>
          <cell r="E35" t="str">
            <v>W</v>
          </cell>
          <cell r="F35" t="str">
            <v>CIII</v>
          </cell>
          <cell r="G35" t="str">
            <v>Craftsman</v>
          </cell>
        </row>
        <row r="36">
          <cell r="A36">
            <v>950</v>
          </cell>
          <cell r="B36">
            <v>31</v>
          </cell>
          <cell r="C36" t="str">
            <v>一級輔助保養技工</v>
          </cell>
          <cell r="D36" t="str">
            <v>Assistant Craftsman I</v>
          </cell>
          <cell r="E36" t="str">
            <v>W</v>
          </cell>
          <cell r="F36" t="str">
            <v>ACI</v>
          </cell>
          <cell r="G36" t="str">
            <v>Asst Craftsman</v>
          </cell>
        </row>
        <row r="37">
          <cell r="A37">
            <v>951</v>
          </cell>
          <cell r="B37">
            <v>17</v>
          </cell>
          <cell r="C37" t="str">
            <v>一級助理技工</v>
          </cell>
          <cell r="D37" t="str">
            <v>Assistant Craftsman I</v>
          </cell>
          <cell r="E37" t="str">
            <v>W</v>
          </cell>
          <cell r="F37" t="str">
            <v>ACI</v>
          </cell>
          <cell r="G37" t="str">
            <v>Asst Craftsman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ual"/>
      <sheetName val="Offshore G&amp;A"/>
      <sheetName val="Offshore"/>
      <sheetName val="Offshore (Excl CLH)"/>
      <sheetName val="CLH"/>
      <sheetName val="CLH_Submit"/>
      <sheetName val="ListCo"/>
      <sheetName val="GLPH"/>
      <sheetName val="GLPPL"/>
      <sheetName val="Net Finance Cost"/>
      <sheetName val="Listco TB"/>
      <sheetName val="Dividend forecast"/>
      <sheetName val="Position"/>
      <sheetName val="1.PP Info"/>
      <sheetName val="Summary"/>
      <sheetName val="Rent Roll 1104"/>
      <sheetName val="Peri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1">
          <cell r="B11" t="str">
            <v>Scenario#Budget;Value#&lt;Entity Currency&gt;;View#Periodic;Custom1#TB;Custom2#[None];Custom3#[None];Custom4#[None];ICP#[ICP None];Entity#CLHV_Onshore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Elim rule"/>
      <sheetName val="cover"/>
      <sheetName val="EX rate"/>
      <sheetName val="BS"/>
      <sheetName val="BS YTD (by period)"/>
      <sheetName val="BS (segment)"/>
      <sheetName val="IS"/>
      <sheetName val="IS YTD (by period)"/>
      <sheetName val="IS QTD (by period)"/>
      <sheetName val="IS (segment)"/>
      <sheetName val="Equity movement (Prior IS)"/>
      <sheetName val="CLH_Submit"/>
      <sheetName val="Position"/>
      <sheetName val="1.PP Info"/>
    </sheetNames>
    <sheetDataSet>
      <sheetData sheetId="0"/>
      <sheetData sheetId="1" refreshError="1"/>
      <sheetData sheetId="2"/>
      <sheetData sheetId="3">
        <row r="5">
          <cell r="K5">
            <v>82.28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levered Yield"/>
      <sheetName val="Summary"/>
      <sheetName val="Leverage Analysis"/>
      <sheetName val="Argus Cash Flows"/>
      <sheetName val="Sheet3"/>
      <sheetName val="EX rate"/>
      <sheetName val="JOB一覧表"/>
    </sheetNames>
    <sheetDataSet>
      <sheetData sheetId="0" refreshError="1"/>
      <sheetData sheetId="1" refreshError="1"/>
      <sheetData sheetId="2" refreshError="1">
        <row r="6">
          <cell r="H6">
            <v>120</v>
          </cell>
          <cell r="N6">
            <v>8156700000</v>
          </cell>
        </row>
        <row r="28">
          <cell r="O28" t="str">
            <v>-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講習ｼｽﾃﾑ"/>
      <sheetName val="全体図"/>
      <sheetName val="JOB一覧表"/>
      <sheetName val="ﾌｧｲﾙ一覧"/>
      <sheetName val="ｺｰﾄﾞ設計"/>
      <sheetName val="管理ﾏｽﾀ"/>
      <sheetName val="得意先ﾏｽﾀ"/>
      <sheetName val="仕入先ﾏｽﾀ"/>
      <sheetName val="担当者ﾏｽﾀ"/>
      <sheetName val="営業所ﾏｽﾀ"/>
      <sheetName val="商品ﾏｽﾀ"/>
      <sheetName val="単位ﾏｽﾀ"/>
      <sheetName val="得意先元帳"/>
      <sheetName val="請求明細ﾌｧｲﾙ"/>
      <sheetName val="売上ﾛｸﾞ"/>
      <sheetName val="仕入ﾛｸﾞ"/>
      <sheetName val="入金ﾛｸﾞ"/>
      <sheetName val="支払ﾛｸﾞ"/>
      <sheetName val="WRK01未使用"/>
      <sheetName val="WRK02未使用"/>
      <sheetName val="WRK03未使用"/>
      <sheetName val="WRK04未使用"/>
      <sheetName val="WRK06未使用"/>
      <sheetName val="WRK07未使用"/>
      <sheetName val="WRK08未使用"/>
      <sheetName val="請求ﾌｧｲﾙ(未使用)"/>
      <sheetName val="累積売上ﾛｸﾞ "/>
      <sheetName val="累積仕入ﾛｸﾞ"/>
      <sheetName val="累積入金ﾛｸﾞ"/>
      <sheetName val="累積支払ﾛｸﾞ"/>
      <sheetName val="W_AP6"/>
      <sheetName val="W_AU1_ERR"/>
      <sheetName val="WRK01"/>
      <sheetName val="WRK02"/>
      <sheetName val="WRK03"/>
      <sheetName val="WRK04"/>
      <sheetName val="WRK05"/>
      <sheetName val="WRK06"/>
      <sheetName val="WRK07"/>
      <sheetName val="WRK08"/>
      <sheetName val="Summary &amp; Inputs"/>
      <sheetName val="Main Assumptions"/>
      <sheetName val="Revenue Assumptions"/>
      <sheetName val="Expense Schedule (4)"/>
      <sheetName val="Leverage Analysis"/>
      <sheetName val="EX rate"/>
      <sheetName val="CLH_Submit"/>
    </sheetNames>
    <sheetDataSet>
      <sheetData sheetId="0"/>
      <sheetData sheetId="1"/>
      <sheetData sheetId="2" refreshError="1">
        <row r="1">
          <cell r="A1" t="str">
            <v>ユーザー名</v>
          </cell>
          <cell r="C1" t="str">
            <v>業  務  名</v>
          </cell>
          <cell r="I1" t="str">
            <v>年  月  日</v>
          </cell>
          <cell r="J1" t="str">
            <v>作  成  者</v>
          </cell>
        </row>
        <row r="2">
          <cell r="A2" t="str">
            <v>新人講習</v>
          </cell>
          <cell r="C2" t="str">
            <v>販売管理システム</v>
          </cell>
          <cell r="G2" t="str">
            <v>作 成</v>
          </cell>
          <cell r="I2">
            <v>36251</v>
          </cell>
          <cell r="J2" t="str">
            <v>高橋 有里</v>
          </cell>
        </row>
        <row r="3">
          <cell r="G3" t="str">
            <v>改 訂</v>
          </cell>
        </row>
        <row r="4">
          <cell r="A4" t="str">
            <v>№</v>
          </cell>
          <cell r="B4" t="str">
            <v>JOB-NAME</v>
          </cell>
          <cell r="C4" t="str">
            <v>名   称</v>
          </cell>
          <cell r="D4" t="str">
            <v>RUNｰ№</v>
          </cell>
          <cell r="E4" t="str">
            <v>ﾌﾟﾛｸﾞﾗﾑ種別</v>
          </cell>
          <cell r="I4" t="str">
            <v>備     考</v>
          </cell>
        </row>
        <row r="5">
          <cell r="E5" t="str">
            <v>U</v>
          </cell>
          <cell r="F5" t="str">
            <v>Ｉ</v>
          </cell>
          <cell r="G5" t="str">
            <v>Ｏ</v>
          </cell>
          <cell r="H5" t="str">
            <v>Ｅ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cover"/>
      <sheetName val="Crystal"/>
      <sheetName val="BS"/>
      <sheetName val="IS"/>
      <sheetName val="OCI"/>
      <sheetName val="Equity movement"/>
      <sheetName val="Cashflow"/>
      <sheetName val="Segment"/>
      <sheetName val="1.IP"/>
      <sheetName val="2.JV"/>
      <sheetName val="3.DT"/>
      <sheetName val="Loan subsidiary"/>
      <sheetName val="TB"/>
      <sheetName val="CF working"/>
      <sheetName val="Unrealised Forex"/>
      <sheetName val="4.FA"/>
      <sheetName val="5.IA"/>
      <sheetName val="6.Financial derivatives"/>
      <sheetName val="7.Other noncurrent assets"/>
      <sheetName val="8.OR"/>
      <sheetName val="9.Cash"/>
      <sheetName val="10.Share capital"/>
      <sheetName val="11.Reserves"/>
      <sheetName val="12.NCI"/>
      <sheetName val="13.Financial liabilities"/>
      <sheetName val="14.Other noncurrent liabilities"/>
      <sheetName val="15.OP"/>
      <sheetName val="16.Revenue"/>
      <sheetName val="17.Other income"/>
      <sheetName val="18.Finance cost"/>
      <sheetName val="19.PBT"/>
      <sheetName val="25A.Non audit fees-Listco"/>
      <sheetName val="20.EIT"/>
      <sheetName val="21.EPS"/>
      <sheetName val="22.Property-related exp"/>
      <sheetName val="20A.tax Computation"/>
      <sheetName val="23.Other exp"/>
      <sheetName val="24.Commitments"/>
      <sheetName val="24A.Listco Commitments"/>
      <sheetName val="25.RPT"/>
      <sheetName val="25A.Related"/>
      <sheetName val="26.Acquisition"/>
      <sheetName val="JOB一覧表"/>
      <sheetName val="Leverage Analysis"/>
      <sheetName val="EX rate"/>
    </sheetNames>
    <sheetDataSet>
      <sheetData sheetId="0">
        <row r="2">
          <cell r="A2" t="str">
            <v>GLPGROUP</v>
          </cell>
        </row>
        <row r="3">
          <cell r="A3" t="str">
            <v>RCLG</v>
          </cell>
        </row>
        <row r="4">
          <cell r="A4" t="str">
            <v>CLHG</v>
          </cell>
        </row>
        <row r="5">
          <cell r="A5" t="str">
            <v>JP1G</v>
          </cell>
        </row>
        <row r="6">
          <cell r="A6" t="str">
            <v>JP2G</v>
          </cell>
        </row>
        <row r="7">
          <cell r="A7" t="str">
            <v>JP3G</v>
          </cell>
        </row>
        <row r="8">
          <cell r="A8" t="str">
            <v>GLPCJG</v>
          </cell>
        </row>
        <row r="9">
          <cell r="A9" t="str">
            <v>AMCG_CN</v>
          </cell>
        </row>
      </sheetData>
      <sheetData sheetId="1">
        <row r="7">
          <cell r="D7" t="str">
            <v>RCLG</v>
          </cell>
        </row>
        <row r="34">
          <cell r="D34" t="str">
            <v>CONSOL;Scenario#Actual;View#YTD;Year#2011;Custom1#AFTERADJ;Period#FM06;Entity#RCLG</v>
          </cell>
        </row>
        <row r="35">
          <cell r="D35" t="str">
            <v>CONSOL;Scenario#Actual;View#YTD;Custom1#AFTERADJ;Period#FM12;Year#2011;Entity#RCLG</v>
          </cell>
        </row>
      </sheetData>
      <sheetData sheetId="2"/>
      <sheetData sheetId="3">
        <row r="19">
          <cell r="D19">
            <v>899998522.25999999</v>
          </cell>
        </row>
      </sheetData>
      <sheetData sheetId="4">
        <row r="11">
          <cell r="D11">
            <v>0</v>
          </cell>
        </row>
      </sheetData>
      <sheetData sheetId="5"/>
      <sheetData sheetId="6">
        <row r="28">
          <cell r="I28">
            <v>2193233.14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>
        <row r="52">
          <cell r="E52">
            <v>4811061.1632503271</v>
          </cell>
        </row>
      </sheetData>
      <sheetData sheetId="15">
        <row r="18">
          <cell r="I18">
            <v>12450488.559336729</v>
          </cell>
        </row>
      </sheetData>
      <sheetData sheetId="16">
        <row r="25">
          <cell r="E25">
            <v>49266.21</v>
          </cell>
        </row>
      </sheetData>
      <sheetData sheetId="17">
        <row r="25">
          <cell r="F25">
            <v>0</v>
          </cell>
        </row>
      </sheetData>
      <sheetData sheetId="18"/>
      <sheetData sheetId="19"/>
      <sheetData sheetId="20">
        <row r="39">
          <cell r="D39">
            <v>0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8">
          <cell r="D8">
            <v>21190525.02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_RM_2004.03～"/>
      <sheetName val="（旧）工事発注申請書"/>
      <sheetName val="Property Mgt Vendor Contract "/>
      <sheetName val="押印申請書"/>
      <sheetName val="注文書・注文請書"/>
      <sheetName val="工事完成通知書"/>
      <sheetName val="業務完了通知書"/>
      <sheetName val="送付状"/>
      <sheetName val="Vendor"/>
      <sheetName val="注文書・注文請書 (変更)"/>
      <sheetName val="実績一覧表（発注ﾍﾞｰｽ）"/>
      <sheetName val="Graph1"/>
      <sheetName val="CAPEX R&amp;M金額推移"/>
      <sheetName val="CAPEX R&amp;M申請件数推移"/>
      <sheetName val="CAPEX R&amp;M金額推移 (物件別)"/>
      <sheetName val="ドロップダウンリスト"/>
      <sheetName val="Budget Item for Statment"/>
      <sheetName val="Account_Description"/>
      <sheetName val="Budget-2009"/>
      <sheetName val="cover"/>
      <sheetName val="parameter"/>
      <sheetName val="JOB一覧表"/>
      <sheetName val="Leverage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2">
          <cell r="E2" t="str">
            <v>損傷の修繕</v>
          </cell>
          <cell r="H2" t="str">
            <v>BDG</v>
          </cell>
        </row>
        <row r="3">
          <cell r="E3" t="str">
            <v>予防保全</v>
          </cell>
          <cell r="H3" t="str">
            <v>BDGFAC</v>
          </cell>
        </row>
        <row r="4">
          <cell r="E4" t="str">
            <v>経年劣化</v>
          </cell>
          <cell r="H4" t="str">
            <v>BDGCMP</v>
          </cell>
        </row>
        <row r="5">
          <cell r="E5" t="str">
            <v>テナント要望</v>
          </cell>
        </row>
        <row r="6">
          <cell r="E6" t="str">
            <v>その他</v>
          </cell>
        </row>
        <row r="7">
          <cell r="E7" t="str">
            <v>保険適用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E"/>
      <sheetName val="Rent Roll"/>
      <sheetName val="Table"/>
      <sheetName val="Graph"/>
      <sheetName val="Type"/>
      <sheetName val="ドロップダウンリスト"/>
      <sheetName val="IFCW010I・020I(ポイントーク)"/>
      <sheetName val="KingsPark"/>
      <sheetName val="Sheet1"/>
      <sheetName val="JE"/>
      <sheetName val="Bld Name"/>
      <sheetName val="FED DEPR"/>
      <sheetName val="Portfolio Summary"/>
      <sheetName val="Property Information"/>
      <sheetName val="cover"/>
      <sheetName val="parameter"/>
      <sheetName val="JOB一覧表"/>
    </sheetNames>
    <sheetDataSet>
      <sheetData sheetId="0" refreshError="1"/>
      <sheetData sheetId="1" refreshError="1"/>
      <sheetData sheetId="2" refreshError="1"/>
      <sheetData sheetId="3" refreshError="1">
        <row r="51">
          <cell r="AG51" t="str">
            <v/>
          </cell>
        </row>
        <row r="52">
          <cell r="AG52" t="str">
            <v>Multi</v>
          </cell>
        </row>
        <row r="53">
          <cell r="AG53" t="str">
            <v>BTS(PLD Projects)</v>
          </cell>
        </row>
        <row r="54">
          <cell r="AG54" t="str">
            <v>BTS(TP Projects)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s"/>
      <sheetName val="Summary"/>
      <sheetName val="Property Information"/>
      <sheetName val="Portfolio Summary"/>
      <sheetName val="Sources &amp; Uses"/>
      <sheetName val="COL01601"/>
      <sheetName val="03017 SUC"/>
      <sheetName val="Print 2 year "/>
      <sheetName val="TIJ00102"/>
      <sheetName val="Bld Name"/>
      <sheetName val="Cover"/>
      <sheetName val="KingsPark"/>
      <sheetName val="Graph"/>
      <sheetName val="ドロップダウンリスト"/>
      <sheetName val="IFCW010I・020I(ポイントーク)"/>
      <sheetName val="Sheet1"/>
      <sheetName val="JE"/>
      <sheetName val="FED DEPR"/>
      <sheetName val="Property_Information"/>
      <sheetName val="Portfolio_Summary"/>
      <sheetName val="Sources_&amp;_Uses"/>
      <sheetName val="03017_SUC"/>
      <sheetName val="Print_2_year_"/>
      <sheetName val="Bld_Name"/>
      <sheetName val="FED_DEPR"/>
      <sheetName val="Property_Information1"/>
      <sheetName val="Portfolio_Summary1"/>
      <sheetName val="Sources_&amp;_Uses1"/>
      <sheetName val="03017_SUC1"/>
      <sheetName val="Print_2_year_1"/>
      <sheetName val="Bld_Name1"/>
      <sheetName val="FED_DEPR1"/>
      <sheetName val="parameter"/>
    </sheetNames>
    <sheetDataSet>
      <sheetData sheetId="0" refreshError="1"/>
      <sheetData sheetId="1" refreshError="1"/>
      <sheetData sheetId="2" refreshError="1">
        <row r="8">
          <cell r="D8" t="str">
            <v>Denver Business Center #8-A (condo)</v>
          </cell>
          <cell r="E8" t="str">
            <v>West Chester Commerce Park #4-A (condo)</v>
          </cell>
          <cell r="F8" t="str">
            <v>Perrin Creek Corporate Center #12-A (condo)</v>
          </cell>
          <cell r="G8" t="str">
            <v>Lockbourne Distribution Center #1 (Sears)</v>
          </cell>
          <cell r="H8" t="str">
            <v>Leap Road Distribution Center #1</v>
          </cell>
          <cell r="I8" t="str">
            <v>Southland Distribution Center #1</v>
          </cell>
          <cell r="J8" t="str">
            <v>Tijuana Industrial Center #2</v>
          </cell>
        </row>
        <row r="9">
          <cell r="D9" t="str">
            <v>03DEN00108</v>
          </cell>
          <cell r="E9" t="str">
            <v>03CIN00806</v>
          </cell>
          <cell r="F9" t="str">
            <v>03SAT00912</v>
          </cell>
          <cell r="G9" t="str">
            <v>03COL01601</v>
          </cell>
          <cell r="H9" t="str">
            <v>03COL01501</v>
          </cell>
          <cell r="I9" t="str">
            <v>03HOU02801</v>
          </cell>
          <cell r="J9" t="str">
            <v>03TIJ00102</v>
          </cell>
        </row>
        <row r="10">
          <cell r="D10" t="str">
            <v>PLDS</v>
          </cell>
          <cell r="E10" t="str">
            <v>PLDS</v>
          </cell>
          <cell r="F10" t="str">
            <v>PLDS</v>
          </cell>
          <cell r="G10" t="str">
            <v>PLDS</v>
          </cell>
          <cell r="H10" t="str">
            <v>PLD</v>
          </cell>
          <cell r="I10" t="str">
            <v>PLD</v>
          </cell>
          <cell r="J10" t="str">
            <v>DS Mex</v>
          </cell>
        </row>
        <row r="13">
          <cell r="D13">
            <v>37176</v>
          </cell>
          <cell r="E13">
            <v>37221</v>
          </cell>
          <cell r="F13">
            <v>37955</v>
          </cell>
          <cell r="G13">
            <v>37895</v>
          </cell>
          <cell r="H13">
            <v>37652</v>
          </cell>
          <cell r="I13">
            <v>37559</v>
          </cell>
          <cell r="J13">
            <v>36213</v>
          </cell>
        </row>
        <row r="15">
          <cell r="D15">
            <v>4700000</v>
          </cell>
          <cell r="E15">
            <v>3100000</v>
          </cell>
          <cell r="F15">
            <v>3700000</v>
          </cell>
          <cell r="G15">
            <v>11900000</v>
          </cell>
          <cell r="H15">
            <v>5300000</v>
          </cell>
          <cell r="I15">
            <v>4000000</v>
          </cell>
          <cell r="J15">
            <v>7000000</v>
          </cell>
        </row>
        <row r="18">
          <cell r="D18">
            <v>4700000</v>
          </cell>
          <cell r="E18">
            <v>3100000</v>
          </cell>
          <cell r="F18">
            <v>3700000</v>
          </cell>
          <cell r="G18">
            <v>11900000</v>
          </cell>
          <cell r="H18">
            <v>5300000</v>
          </cell>
          <cell r="I18">
            <v>4000000</v>
          </cell>
          <cell r="J18">
            <v>7000000</v>
          </cell>
        </row>
        <row r="20">
          <cell r="D20">
            <v>4238543</v>
          </cell>
          <cell r="E20">
            <v>2507529</v>
          </cell>
          <cell r="F20">
            <v>3201292</v>
          </cell>
          <cell r="G20">
            <v>10796100</v>
          </cell>
          <cell r="H20">
            <v>4655745</v>
          </cell>
          <cell r="I20">
            <v>3161483</v>
          </cell>
          <cell r="J20">
            <v>4719433</v>
          </cell>
        </row>
        <row r="21">
          <cell r="D21">
            <v>23500</v>
          </cell>
          <cell r="E21">
            <v>15500</v>
          </cell>
          <cell r="F21">
            <v>18500</v>
          </cell>
          <cell r="G21">
            <v>59500</v>
          </cell>
          <cell r="H21">
            <v>26500</v>
          </cell>
          <cell r="I21">
            <v>20000</v>
          </cell>
          <cell r="J21">
            <v>210000</v>
          </cell>
        </row>
        <row r="28">
          <cell r="G28">
            <v>-24762.12</v>
          </cell>
          <cell r="J28">
            <v>-6942</v>
          </cell>
        </row>
        <row r="33">
          <cell r="D33">
            <v>0</v>
          </cell>
          <cell r="E33">
            <v>6587.57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5">
          <cell r="D35">
            <v>-57697.574189159182</v>
          </cell>
          <cell r="E35">
            <v>-54625.642370370369</v>
          </cell>
          <cell r="F35">
            <v>-1619.94254385965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D36">
            <v>-162585.28050331736</v>
          </cell>
          <cell r="E36">
            <v>-97279.595751503643</v>
          </cell>
          <cell r="F36">
            <v>0</v>
          </cell>
          <cell r="G36">
            <v>-81553.898002136732</v>
          </cell>
          <cell r="H36">
            <v>-114598.89939999999</v>
          </cell>
          <cell r="I36">
            <v>-94072.785800000027</v>
          </cell>
          <cell r="J36">
            <v>-400465.49169999996</v>
          </cell>
        </row>
        <row r="37">
          <cell r="D37">
            <v>4041760.1453075237</v>
          </cell>
          <cell r="E37">
            <v>2377711.3318781261</v>
          </cell>
          <cell r="F37">
            <v>3218172.0574561404</v>
          </cell>
          <cell r="G37">
            <v>10749283.981997864</v>
          </cell>
          <cell r="H37">
            <v>4567646.1006000005</v>
          </cell>
          <cell r="I37">
            <v>3087410.2141999998</v>
          </cell>
          <cell r="J37">
            <v>4522025.5082999999</v>
          </cell>
        </row>
        <row r="39">
          <cell r="D39">
            <v>658239.85469247634</v>
          </cell>
          <cell r="E39">
            <v>722288.66812187387</v>
          </cell>
          <cell r="F39">
            <v>481827.94254385959</v>
          </cell>
          <cell r="G39">
            <v>1150716.0180021357</v>
          </cell>
          <cell r="H39">
            <v>732353.89939999953</v>
          </cell>
          <cell r="I39">
            <v>912589.78580000019</v>
          </cell>
          <cell r="J39">
            <v>2477974.4917000001</v>
          </cell>
        </row>
        <row r="40">
          <cell r="D40">
            <v>1.1628597024632181</v>
          </cell>
          <cell r="E40">
            <v>1.3037747511390907</v>
          </cell>
          <cell r="F40">
            <v>1.1497210012210251</v>
          </cell>
          <cell r="G40">
            <v>1.1070504807510224</v>
          </cell>
          <cell r="H40">
            <v>1.1603350792224902</v>
          </cell>
          <cell r="I40">
            <v>1.2955842348395119</v>
          </cell>
          <cell r="J40">
            <v>1.5479788840535675</v>
          </cell>
        </row>
        <row r="43">
          <cell r="D43">
            <v>498031.75645721523</v>
          </cell>
          <cell r="E43">
            <v>209576.34711111113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1544081.12</v>
          </cell>
        </row>
        <row r="44">
          <cell r="D44">
            <v>3028643</v>
          </cell>
          <cell r="E44">
            <v>1490360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3511329.5</v>
          </cell>
        </row>
        <row r="45">
          <cell r="D45">
            <v>677670.66935362574</v>
          </cell>
          <cell r="E45">
            <v>775054.58051851857</v>
          </cell>
          <cell r="F45">
            <v>3218172.0574561404</v>
          </cell>
          <cell r="G45">
            <v>10830837.880000001</v>
          </cell>
          <cell r="H45">
            <v>4682245</v>
          </cell>
          <cell r="I45">
            <v>3181483</v>
          </cell>
          <cell r="J45">
            <v>-132919.62000000011</v>
          </cell>
        </row>
        <row r="48">
          <cell r="D48">
            <v>3200000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</sheetData>
      <sheetData sheetId="3" refreshError="1">
        <row r="218">
          <cell r="B218" t="str">
            <v>Q1 2004</v>
          </cell>
          <cell r="V218">
            <v>0.140372</v>
          </cell>
        </row>
        <row r="219">
          <cell r="B219" t="str">
            <v>West Chester Commerce Park #4-A (condo)</v>
          </cell>
          <cell r="C219" t="str">
            <v>Cincinnati, OH</v>
          </cell>
          <cell r="D219" t="str">
            <v>DS</v>
          </cell>
          <cell r="E219">
            <v>49200</v>
          </cell>
          <cell r="F219">
            <v>37221</v>
          </cell>
          <cell r="G219">
            <v>1</v>
          </cell>
          <cell r="H219">
            <v>1</v>
          </cell>
          <cell r="I219">
            <v>2507529</v>
          </cell>
          <cell r="J219">
            <v>50.966036585365856</v>
          </cell>
          <cell r="K219">
            <v>3100000</v>
          </cell>
          <cell r="L219">
            <v>63.008130081300813</v>
          </cell>
          <cell r="M219" t="str">
            <v>n/a</v>
          </cell>
          <cell r="N219">
            <v>15500</v>
          </cell>
          <cell r="O219" t="str">
            <v>n/a</v>
          </cell>
          <cell r="P219">
            <v>8.6831290322580648E-2</v>
          </cell>
          <cell r="Q219">
            <v>8.7181290322580651E-2</v>
          </cell>
          <cell r="R219">
            <v>8.7499999999999994E-2</v>
          </cell>
          <cell r="S219">
            <v>9.7500000000000003E-2</v>
          </cell>
          <cell r="T219">
            <v>0</v>
          </cell>
          <cell r="U219">
            <v>0</v>
          </cell>
          <cell r="V219">
            <v>0.85962800000000006</v>
          </cell>
          <cell r="W219">
            <v>495980.42678800004</v>
          </cell>
          <cell r="X219">
            <v>0</v>
          </cell>
          <cell r="Y219">
            <v>0.19779648681550643</v>
          </cell>
          <cell r="Z219">
            <v>3100000</v>
          </cell>
          <cell r="AA219">
            <v>8.7499999999999994E-2</v>
          </cell>
          <cell r="AB219">
            <v>9.7500000000000003E-2</v>
          </cell>
          <cell r="AC219" t="str">
            <v>Below market options assumed (Anixter &amp; Shaw)</v>
          </cell>
          <cell r="AD219">
            <v>269177</v>
          </cell>
          <cell r="AE219">
            <v>270262</v>
          </cell>
          <cell r="AH219">
            <v>4800000</v>
          </cell>
          <cell r="AI219">
            <v>9.2499999999999999E-2</v>
          </cell>
          <cell r="AJ219">
            <v>0.1</v>
          </cell>
        </row>
        <row r="220">
          <cell r="B220" t="str">
            <v>Denver Business Center #8-A (condo)</v>
          </cell>
          <cell r="C220" t="str">
            <v>Denver, CO</v>
          </cell>
          <cell r="D220" t="str">
            <v>DS</v>
          </cell>
          <cell r="E220">
            <v>89162</v>
          </cell>
          <cell r="F220">
            <v>37176</v>
          </cell>
          <cell r="G220">
            <v>1</v>
          </cell>
          <cell r="H220">
            <v>1</v>
          </cell>
          <cell r="I220">
            <v>4238543</v>
          </cell>
          <cell r="J220">
            <v>47.537549628765618</v>
          </cell>
          <cell r="K220">
            <v>4700000</v>
          </cell>
          <cell r="L220">
            <v>52.713039187097642</v>
          </cell>
          <cell r="M220" t="str">
            <v>n/a</v>
          </cell>
          <cell r="N220">
            <v>23500</v>
          </cell>
          <cell r="O220" t="str">
            <v>n/a</v>
          </cell>
          <cell r="P220">
            <v>9.040702127659575E-2</v>
          </cell>
          <cell r="Q220">
            <v>9.2650212765957446E-2</v>
          </cell>
          <cell r="R220">
            <v>8.7499999999999994E-2</v>
          </cell>
          <cell r="S220">
            <v>9.7500000000000003E-2</v>
          </cell>
          <cell r="T220">
            <v>0</v>
          </cell>
          <cell r="U220">
            <v>0</v>
          </cell>
          <cell r="V220">
            <v>0.85962800000000006</v>
          </cell>
          <cell r="W220">
            <v>376480.099996</v>
          </cell>
          <cell r="X220">
            <v>0</v>
          </cell>
          <cell r="Y220">
            <v>8.8822998845593873E-2</v>
          </cell>
          <cell r="Z220">
            <v>4700000</v>
          </cell>
          <cell r="AA220">
            <v>8.7499999999999994E-2</v>
          </cell>
          <cell r="AB220">
            <v>9.7500000000000003E-2</v>
          </cell>
          <cell r="AC220" t="str">
            <v>Underwriting assumes Freed terminates (6/07) with $94K</v>
          </cell>
          <cell r="AD220">
            <v>424913</v>
          </cell>
          <cell r="AE220">
            <v>435456</v>
          </cell>
          <cell r="AH220">
            <v>7700000</v>
          </cell>
          <cell r="AI220">
            <v>9.5000000000000001E-2</v>
          </cell>
          <cell r="AJ220">
            <v>0.105</v>
          </cell>
        </row>
        <row r="221">
          <cell r="B221" t="str">
            <v>Vista Del Sol Industrial Center II #4 (Toro Exp.)</v>
          </cell>
          <cell r="C221" t="str">
            <v>El Paso. TX</v>
          </cell>
          <cell r="D221" t="str">
            <v>T</v>
          </cell>
          <cell r="E221">
            <v>188100</v>
          </cell>
          <cell r="F221">
            <v>37955</v>
          </cell>
          <cell r="G221">
            <v>1</v>
          </cell>
          <cell r="H221">
            <v>1</v>
          </cell>
          <cell r="I221">
            <v>6123325</v>
          </cell>
          <cell r="J221">
            <v>32.553561935140884</v>
          </cell>
          <cell r="K221">
            <v>7200000</v>
          </cell>
          <cell r="L221">
            <v>38.277511961722489</v>
          </cell>
          <cell r="M221" t="str">
            <v>n/a</v>
          </cell>
          <cell r="N221">
            <v>19282.150000000001</v>
          </cell>
          <cell r="O221" t="str">
            <v>n/a</v>
          </cell>
          <cell r="P221">
            <v>8.3469305555555554E-2</v>
          </cell>
          <cell r="Q221">
            <v>8.3858749999999996E-2</v>
          </cell>
          <cell r="R221">
            <v>8.7499999999999994E-2</v>
          </cell>
          <cell r="S221">
            <v>9.7500000000000003E-2</v>
          </cell>
          <cell r="T221">
            <v>0</v>
          </cell>
          <cell r="U221">
            <v>0</v>
          </cell>
          <cell r="V221">
            <v>0.85962800000000006</v>
          </cell>
          <cell r="W221">
            <v>908964.50085979979</v>
          </cell>
          <cell r="X221">
            <v>0</v>
          </cell>
          <cell r="Y221">
            <v>0.14844296209327446</v>
          </cell>
          <cell r="Z221">
            <v>7200000</v>
          </cell>
          <cell r="AA221">
            <v>8.7499999999999994E-2</v>
          </cell>
          <cell r="AB221">
            <v>9.7500000000000003E-2</v>
          </cell>
          <cell r="AC221" t="str">
            <v>Closed 1/8/04</v>
          </cell>
          <cell r="AD221">
            <v>600979</v>
          </cell>
          <cell r="AE221">
            <v>603783</v>
          </cell>
          <cell r="AH221" t="str">
            <v>TBD</v>
          </cell>
          <cell r="AI221" t="str">
            <v>TBD</v>
          </cell>
          <cell r="AJ221" t="str">
            <v>TBD</v>
          </cell>
        </row>
        <row r="222">
          <cell r="B222" t="str">
            <v>Industry Park Distribution Center #3-B (condo)</v>
          </cell>
          <cell r="C222" t="str">
            <v>San Antonio, TX</v>
          </cell>
          <cell r="D222" t="str">
            <v>T</v>
          </cell>
          <cell r="E222">
            <v>44550</v>
          </cell>
          <cell r="F222">
            <v>37530</v>
          </cell>
          <cell r="G222">
            <v>1</v>
          </cell>
          <cell r="H222">
            <v>1</v>
          </cell>
          <cell r="I222">
            <v>1839169</v>
          </cell>
          <cell r="J222">
            <v>41.283254769921435</v>
          </cell>
          <cell r="K222">
            <v>2100000</v>
          </cell>
          <cell r="L222">
            <v>47.138047138047135</v>
          </cell>
          <cell r="M222" t="str">
            <v>n/a</v>
          </cell>
          <cell r="N222">
            <v>5718</v>
          </cell>
          <cell r="O222" t="str">
            <v>n/a</v>
          </cell>
          <cell r="P222">
            <v>8.7509047619047625E-2</v>
          </cell>
          <cell r="Q222">
            <v>8.4937619047619053E-2</v>
          </cell>
          <cell r="R222">
            <v>8.7499999999999994E-2</v>
          </cell>
          <cell r="S222">
            <v>9.7500000000000003E-2</v>
          </cell>
          <cell r="T222">
            <v>0</v>
          </cell>
          <cell r="U222">
            <v>39894.524999999994</v>
          </cell>
          <cell r="V222">
            <v>0.85962800000000006</v>
          </cell>
          <cell r="W222">
            <v>185007.8272273</v>
          </cell>
          <cell r="X222">
            <v>0</v>
          </cell>
          <cell r="Y222">
            <v>0.10059316312274728</v>
          </cell>
          <cell r="Z222">
            <v>2100000</v>
          </cell>
          <cell r="AA222">
            <v>8.7499999999999994E-2</v>
          </cell>
          <cell r="AB222">
            <v>9.7500000000000003E-2</v>
          </cell>
          <cell r="AC222" t="str">
            <v>Closed 1/8/04</v>
          </cell>
          <cell r="AD222">
            <v>183769</v>
          </cell>
          <cell r="AE222">
            <v>178369</v>
          </cell>
          <cell r="AH222" t="str">
            <v>TBD</v>
          </cell>
          <cell r="AI222" t="str">
            <v>TBD</v>
          </cell>
          <cell r="AJ222" t="str">
            <v>TBD</v>
          </cell>
        </row>
        <row r="223">
          <cell r="B223" t="str">
            <v>Perrin Creek Corporate Center #12-A (condo)</v>
          </cell>
          <cell r="C223" t="str">
            <v>San Antonio, TX</v>
          </cell>
          <cell r="D223" t="str">
            <v>DS</v>
          </cell>
          <cell r="E223">
            <v>63050</v>
          </cell>
          <cell r="F223">
            <v>37955</v>
          </cell>
          <cell r="G223">
            <v>1</v>
          </cell>
          <cell r="H223">
            <v>1</v>
          </cell>
          <cell r="I223">
            <v>3201292</v>
          </cell>
          <cell r="J223">
            <v>50.773862014274386</v>
          </cell>
          <cell r="K223">
            <v>3700000</v>
          </cell>
          <cell r="L223">
            <v>58.683584456780331</v>
          </cell>
          <cell r="M223" t="str">
            <v>n/a</v>
          </cell>
          <cell r="N223">
            <v>18500</v>
          </cell>
          <cell r="O223" t="str">
            <v>n/a</v>
          </cell>
          <cell r="P223">
            <v>8.8355135135135141E-2</v>
          </cell>
          <cell r="Q223">
            <v>8.8355135135135141E-2</v>
          </cell>
          <cell r="R223">
            <v>8.7499999999999994E-2</v>
          </cell>
          <cell r="S223">
            <v>9.7500000000000003E-2</v>
          </cell>
          <cell r="T223">
            <v>0</v>
          </cell>
          <cell r="U223">
            <v>46814.625</v>
          </cell>
          <cell r="V223">
            <v>0.85962800000000006</v>
          </cell>
          <cell r="W223">
            <v>372557.08016450005</v>
          </cell>
          <cell r="X223">
            <v>0</v>
          </cell>
          <cell r="Y223">
            <v>0.11637710029716128</v>
          </cell>
          <cell r="Z223">
            <v>3700000</v>
          </cell>
          <cell r="AA223">
            <v>8.7499999999999994E-2</v>
          </cell>
          <cell r="AB223">
            <v>9.7500000000000003E-2</v>
          </cell>
          <cell r="AC223" t="str">
            <v>Includes Mohawk; 1.5 mo. free rent</v>
          </cell>
          <cell r="AD223">
            <v>326914</v>
          </cell>
          <cell r="AE223">
            <v>326914</v>
          </cell>
          <cell r="AH223" t="str">
            <v>TBD</v>
          </cell>
          <cell r="AI223" t="str">
            <v>TBD</v>
          </cell>
          <cell r="AJ223" t="str">
            <v>TBD</v>
          </cell>
        </row>
        <row r="224">
          <cell r="B224" t="str">
            <v>Tijuana Industrial Center #2</v>
          </cell>
          <cell r="C224" t="str">
            <v>Tijuana, Mexico</v>
          </cell>
          <cell r="D224" t="str">
            <v>DS</v>
          </cell>
          <cell r="E224">
            <v>131110</v>
          </cell>
          <cell r="F224">
            <v>36213</v>
          </cell>
          <cell r="G224">
            <v>1</v>
          </cell>
          <cell r="H224">
            <v>1</v>
          </cell>
          <cell r="I224">
            <v>4719433</v>
          </cell>
          <cell r="J224">
            <v>35.9959804744108</v>
          </cell>
          <cell r="K224">
            <v>7000000</v>
          </cell>
          <cell r="L224">
            <v>53.390282968499733</v>
          </cell>
          <cell r="M224" t="str">
            <v>n/a</v>
          </cell>
          <cell r="N224">
            <v>210000</v>
          </cell>
          <cell r="O224" t="str">
            <v>n/a</v>
          </cell>
          <cell r="P224">
            <v>0.10059085714285715</v>
          </cell>
          <cell r="Q224">
            <v>0.10244471428571429</v>
          </cell>
          <cell r="R224">
            <v>0.1075</v>
          </cell>
          <cell r="S224">
            <v>0.1125</v>
          </cell>
          <cell r="T224">
            <v>0</v>
          </cell>
          <cell r="U224">
            <v>245000</v>
          </cell>
          <cell r="V224">
            <v>0.85962800000000006</v>
          </cell>
          <cell r="W224">
            <v>1569308.5090760002</v>
          </cell>
          <cell r="X224">
            <v>0</v>
          </cell>
          <cell r="Y224">
            <v>0.33252056106655187</v>
          </cell>
          <cell r="Z224">
            <v>7000000</v>
          </cell>
          <cell r="AA224">
            <v>0.1075</v>
          </cell>
          <cell r="AB224">
            <v>0.1125</v>
          </cell>
          <cell r="AC224" t="str">
            <v xml:space="preserve"> Unrecapturable is estimated Mexico income tax - need to finalize</v>
          </cell>
          <cell r="AD224">
            <v>704136</v>
          </cell>
          <cell r="AE224">
            <v>717113</v>
          </cell>
          <cell r="AH224" t="str">
            <v>TBD</v>
          </cell>
          <cell r="AI224" t="str">
            <v>TBD</v>
          </cell>
          <cell r="AJ224" t="str">
            <v>TBD</v>
          </cell>
        </row>
        <row r="225">
          <cell r="B225" t="str">
            <v>Subtotal  - Q1 2004</v>
          </cell>
          <cell r="E225">
            <v>565172</v>
          </cell>
          <cell r="G225">
            <v>1</v>
          </cell>
          <cell r="H225">
            <v>1</v>
          </cell>
          <cell r="I225">
            <v>22629291</v>
          </cell>
          <cell r="J225">
            <v>40.0396534152435</v>
          </cell>
          <cell r="K225">
            <v>27800000</v>
          </cell>
          <cell r="L225">
            <v>49.188565604807032</v>
          </cell>
          <cell r="N225">
            <v>292500.15000000002</v>
          </cell>
          <cell r="P225">
            <v>9.0283741007194246E-2</v>
          </cell>
          <cell r="Q225">
            <v>9.1075431654676256E-2</v>
          </cell>
          <cell r="R225">
            <v>9.2535971223021582E-2</v>
          </cell>
          <cell r="S225">
            <v>0.10127697841726618</v>
          </cell>
          <cell r="T225">
            <v>0</v>
          </cell>
          <cell r="U225">
            <v>331709.15000000002</v>
          </cell>
          <cell r="W225">
            <v>3908298.4441116001</v>
          </cell>
          <cell r="X225">
            <v>0</v>
          </cell>
          <cell r="Y225">
            <v>0.172709716981924</v>
          </cell>
          <cell r="Z225">
            <v>27800000</v>
          </cell>
          <cell r="AD225">
            <v>2509888</v>
          </cell>
          <cell r="AE225">
            <v>2531897</v>
          </cell>
        </row>
        <row r="227">
          <cell r="B227" t="str">
            <v>Land Sales:</v>
          </cell>
        </row>
        <row r="228">
          <cell r="B228" t="str">
            <v>CSI Land</v>
          </cell>
          <cell r="C228" t="str">
            <v>Chicago, IL</v>
          </cell>
          <cell r="E228">
            <v>5.08</v>
          </cell>
          <cell r="F228" t="str">
            <v>acres</v>
          </cell>
          <cell r="I228">
            <v>533846</v>
          </cell>
          <cell r="K228">
            <v>962933.4</v>
          </cell>
          <cell r="N228">
            <v>68146.670000000013</v>
          </cell>
          <cell r="O228" t="str">
            <v>est</v>
          </cell>
          <cell r="W228">
            <v>360940.73</v>
          </cell>
          <cell r="AC228" t="str">
            <v>Under contract - close scheduled for 3/1/04</v>
          </cell>
        </row>
        <row r="229">
          <cell r="B229" t="str">
            <v>Plainfield Park Land</v>
          </cell>
          <cell r="C229" t="str">
            <v>Plainfield, IN</v>
          </cell>
          <cell r="E229">
            <v>55.997</v>
          </cell>
          <cell r="F229" t="str">
            <v>acres</v>
          </cell>
          <cell r="I229">
            <v>2937642</v>
          </cell>
          <cell r="K229">
            <v>3639805</v>
          </cell>
          <cell r="N229">
            <v>141843</v>
          </cell>
          <cell r="O229" t="str">
            <v>final</v>
          </cell>
          <cell r="W229">
            <v>560320</v>
          </cell>
          <cell r="AC229" t="str">
            <v>Closed 2/11/04</v>
          </cell>
        </row>
        <row r="230">
          <cell r="B230" t="str">
            <v>Park I-55 Escrow Release</v>
          </cell>
          <cell r="C230" t="str">
            <v>Chicago, IL</v>
          </cell>
          <cell r="W230">
            <v>119648</v>
          </cell>
          <cell r="AC230" t="str">
            <v xml:space="preserve">Work being completed to allow release of escrow. </v>
          </cell>
        </row>
        <row r="231">
          <cell r="B231" t="str">
            <v xml:space="preserve">   Subtotal - Land Sales</v>
          </cell>
          <cell r="W231">
            <v>1040908.73</v>
          </cell>
        </row>
        <row r="233">
          <cell r="B233" t="str">
            <v>Other FFO Income/Adjustments:</v>
          </cell>
        </row>
        <row r="234">
          <cell r="B234" t="str">
            <v>Design Build Fees</v>
          </cell>
          <cell r="W234">
            <v>200000</v>
          </cell>
          <cell r="AC234" t="str">
            <v>Per Jack - 2/18/04</v>
          </cell>
        </row>
        <row r="235">
          <cell r="B235" t="str">
            <v>Master Lease Release Proceeds</v>
          </cell>
          <cell r="W235">
            <v>150000</v>
          </cell>
          <cell r="AC235" t="str">
            <v>This number will be lower per Tom Giba</v>
          </cell>
          <cell r="AD235">
            <v>9888210.4059707802</v>
          </cell>
        </row>
        <row r="236">
          <cell r="B236" t="str">
            <v>Basis Accruals ($6K per bldg.)</v>
          </cell>
          <cell r="W236">
            <v>-60000</v>
          </cell>
          <cell r="AC236" t="str">
            <v>$6K per building</v>
          </cell>
          <cell r="AD236">
            <v>9714437</v>
          </cell>
        </row>
        <row r="238">
          <cell r="B238" t="str">
            <v>Valuation Shortfall</v>
          </cell>
          <cell r="W238">
            <v>-173773.40597078018</v>
          </cell>
          <cell r="AC238" t="str">
            <v>Calc</v>
          </cell>
          <cell r="AD238">
            <v>-173773.40597078018</v>
          </cell>
        </row>
        <row r="240">
          <cell r="D240" t="str">
            <v>Asset</v>
          </cell>
        </row>
        <row r="241">
          <cell r="B241" t="str">
            <v>Third Party Sales:</v>
          </cell>
          <cell r="D241" t="str">
            <v>Services</v>
          </cell>
        </row>
        <row r="242">
          <cell r="B242" t="str">
            <v>JeffMet Distribution Center #1 (Plastech)</v>
          </cell>
          <cell r="C242" t="str">
            <v>Birmingham, AL</v>
          </cell>
          <cell r="D242" t="str">
            <v>AK</v>
          </cell>
          <cell r="E242">
            <v>294000</v>
          </cell>
          <cell r="F242">
            <v>37921</v>
          </cell>
          <cell r="G242">
            <v>1</v>
          </cell>
          <cell r="H242">
            <v>1</v>
          </cell>
          <cell r="I242">
            <v>9616202</v>
          </cell>
          <cell r="J242">
            <v>32.708170068027208</v>
          </cell>
          <cell r="K242">
            <v>11800000</v>
          </cell>
          <cell r="L242">
            <v>40.136054421768705</v>
          </cell>
          <cell r="M242">
            <v>0</v>
          </cell>
          <cell r="N242">
            <v>293465</v>
          </cell>
          <cell r="O242">
            <v>0</v>
          </cell>
          <cell r="P242">
            <v>8.5202711864406783E-2</v>
          </cell>
          <cell r="Q242">
            <v>8.6244745762711864E-2</v>
          </cell>
          <cell r="R242">
            <v>0.09</v>
          </cell>
          <cell r="S242">
            <v>0.10150000000000001</v>
          </cell>
          <cell r="T242">
            <v>0</v>
          </cell>
          <cell r="U242">
            <v>85750</v>
          </cell>
          <cell r="V242">
            <v>1</v>
          </cell>
          <cell r="W242">
            <v>1804583</v>
          </cell>
          <cell r="X242">
            <v>0</v>
          </cell>
          <cell r="Y242">
            <v>0.18766067934097058</v>
          </cell>
          <cell r="Z242" t="str">
            <v>N/A</v>
          </cell>
          <cell r="AA242" t="str">
            <v>N/A</v>
          </cell>
          <cell r="AB242" t="str">
            <v>N/A</v>
          </cell>
          <cell r="AC242" t="str">
            <v>Tenant pays only 1.5% of management fee; ROFO on bldg.</v>
          </cell>
          <cell r="AD242">
            <v>1005392</v>
          </cell>
          <cell r="AE242">
            <v>1017688</v>
          </cell>
          <cell r="AH242" t="str">
            <v>TBD</v>
          </cell>
          <cell r="AI242" t="str">
            <v>TBD</v>
          </cell>
          <cell r="AJ242" t="str">
            <v>TBD</v>
          </cell>
        </row>
        <row r="243">
          <cell r="B243" t="str">
            <v>GSW Distribution Center # 40</v>
          </cell>
          <cell r="C243" t="str">
            <v>Dallas, TX</v>
          </cell>
          <cell r="D243" t="str">
            <v>AK/MR</v>
          </cell>
          <cell r="E243">
            <v>41732</v>
          </cell>
          <cell r="F243">
            <v>37302</v>
          </cell>
          <cell r="G243">
            <v>0.4552861113773603</v>
          </cell>
          <cell r="H243">
            <v>0.4552861113773603</v>
          </cell>
          <cell r="I243">
            <v>2074649</v>
          </cell>
          <cell r="J243">
            <v>49.713625035943643</v>
          </cell>
          <cell r="K243">
            <v>2500000</v>
          </cell>
          <cell r="L243">
            <v>59.906067286494775</v>
          </cell>
          <cell r="M243">
            <v>0</v>
          </cell>
          <cell r="N243">
            <v>135000</v>
          </cell>
          <cell r="O243">
            <v>0</v>
          </cell>
          <cell r="P243">
            <v>8.8689199999999996E-2</v>
          </cell>
          <cell r="Q243">
            <v>9.0486399999999995E-2</v>
          </cell>
          <cell r="R243">
            <v>0.09</v>
          </cell>
          <cell r="S243">
            <v>9.4700000000000006E-2</v>
          </cell>
          <cell r="T243">
            <v>0</v>
          </cell>
          <cell r="U243">
            <v>0</v>
          </cell>
          <cell r="V243">
            <v>1</v>
          </cell>
          <cell r="W243">
            <v>290351</v>
          </cell>
          <cell r="X243">
            <v>0</v>
          </cell>
          <cell r="Y243">
            <v>0.1399518665567043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Projected closing 3/18/04</v>
          </cell>
          <cell r="AD243">
            <v>221723</v>
          </cell>
          <cell r="AE243">
            <v>226216</v>
          </cell>
        </row>
        <row r="244">
          <cell r="B244" t="str">
            <v>Southpointe Distribution Center #1 (Baxter)</v>
          </cell>
          <cell r="C244" t="str">
            <v>Memphis, TN</v>
          </cell>
          <cell r="D244" t="str">
            <v>AK</v>
          </cell>
          <cell r="E244">
            <v>100000</v>
          </cell>
          <cell r="F244">
            <v>37695</v>
          </cell>
          <cell r="G244">
            <v>1</v>
          </cell>
          <cell r="H244">
            <v>1</v>
          </cell>
          <cell r="I244">
            <v>3018816</v>
          </cell>
          <cell r="J244">
            <v>30.18816</v>
          </cell>
          <cell r="K244">
            <v>3610000</v>
          </cell>
          <cell r="L244">
            <v>36.1</v>
          </cell>
          <cell r="M244">
            <v>44870</v>
          </cell>
          <cell r="N244">
            <v>93260</v>
          </cell>
          <cell r="O244">
            <v>0</v>
          </cell>
          <cell r="P244">
            <v>7.8531855955678673E-2</v>
          </cell>
          <cell r="Q244">
            <v>7.987728531855956E-2</v>
          </cell>
          <cell r="R244">
            <v>8.2500000000000004E-2</v>
          </cell>
          <cell r="S244">
            <v>9.1999999999999998E-2</v>
          </cell>
          <cell r="T244">
            <v>0</v>
          </cell>
          <cell r="U244">
            <v>0</v>
          </cell>
          <cell r="V244">
            <v>1</v>
          </cell>
          <cell r="W244">
            <v>497924</v>
          </cell>
          <cell r="X244">
            <v>0</v>
          </cell>
          <cell r="Y244">
            <v>0.1649401619707859</v>
          </cell>
          <cell r="Z244" t="str">
            <v>N/A</v>
          </cell>
          <cell r="AA244" t="str">
            <v>N/A</v>
          </cell>
          <cell r="AB244" t="str">
            <v>N/A</v>
          </cell>
          <cell r="AC244" t="str">
            <v>ROFO on bldg. but can sell as package</v>
          </cell>
          <cell r="AD244">
            <v>283500</v>
          </cell>
          <cell r="AE244">
            <v>288357</v>
          </cell>
          <cell r="AH244" t="str">
            <v>TBD</v>
          </cell>
          <cell r="AI244" t="str">
            <v>TBD</v>
          </cell>
          <cell r="AJ244" t="str">
            <v>TBD</v>
          </cell>
        </row>
        <row r="245">
          <cell r="B245" t="str">
            <v>Subtotal  - Third Party Sales</v>
          </cell>
          <cell r="E245">
            <v>435732</v>
          </cell>
          <cell r="G245">
            <v>0.94783031771823045</v>
          </cell>
          <cell r="H245">
            <v>0.94783031771823045</v>
          </cell>
          <cell r="I245">
            <v>14709667</v>
          </cell>
          <cell r="J245">
            <v>33.758518997916148</v>
          </cell>
          <cell r="K245">
            <v>17910000</v>
          </cell>
          <cell r="L245">
            <v>41.103246949960067</v>
          </cell>
          <cell r="N245">
            <v>521725</v>
          </cell>
          <cell r="P245">
            <v>8.4344779452819651E-2</v>
          </cell>
          <cell r="Q245">
            <v>8.5553378001116689E-2</v>
          </cell>
          <cell r="R245">
            <v>8.8488274706867667E-2</v>
          </cell>
          <cell r="S245">
            <v>9.8635957565605809E-2</v>
          </cell>
          <cell r="T245">
            <v>0</v>
          </cell>
          <cell r="U245">
            <v>85750</v>
          </cell>
          <cell r="W245">
            <v>2592858</v>
          </cell>
          <cell r="X245">
            <v>0</v>
          </cell>
          <cell r="Y245">
            <v>0.17626898012035214</v>
          </cell>
          <cell r="Z245">
            <v>0</v>
          </cell>
          <cell r="AD245">
            <v>1510615</v>
          </cell>
          <cell r="AE245">
            <v>1532261</v>
          </cell>
        </row>
        <row r="247">
          <cell r="B247" t="str">
            <v>Repositioned Acquisitions:</v>
          </cell>
        </row>
        <row r="248">
          <cell r="B248" t="str">
            <v>Lockbourne Distribution Center #1 (Sears)</v>
          </cell>
          <cell r="C248" t="str">
            <v>Columbus, OH</v>
          </cell>
          <cell r="D248" t="str">
            <v>JS</v>
          </cell>
          <cell r="E248">
            <v>398471</v>
          </cell>
          <cell r="F248">
            <v>37895</v>
          </cell>
          <cell r="G248">
            <v>1</v>
          </cell>
          <cell r="H248">
            <v>1</v>
          </cell>
          <cell r="I248">
            <v>10796100</v>
          </cell>
          <cell r="J248">
            <v>27.093816112088458</v>
          </cell>
          <cell r="K248">
            <v>11900000</v>
          </cell>
          <cell r="L248">
            <v>29.864155735298176</v>
          </cell>
          <cell r="M248">
            <v>98718</v>
          </cell>
          <cell r="N248">
            <v>59500</v>
          </cell>
          <cell r="O248">
            <v>0</v>
          </cell>
          <cell r="P248">
            <v>0.11636302521008403</v>
          </cell>
          <cell r="Q248">
            <v>0.11410915966386555</v>
          </cell>
          <cell r="R248">
            <v>0.09</v>
          </cell>
          <cell r="S248">
            <v>0.1</v>
          </cell>
          <cell r="T248">
            <v>0</v>
          </cell>
          <cell r="U248">
            <v>0</v>
          </cell>
          <cell r="V248">
            <v>0.85962800000000006</v>
          </cell>
          <cell r="W248">
            <v>897795.48320000002</v>
          </cell>
          <cell r="X248">
            <v>0</v>
          </cell>
          <cell r="Y248">
            <v>8.3159241133372239E-2</v>
          </cell>
          <cell r="Z248">
            <v>11900000</v>
          </cell>
          <cell r="AA248">
            <v>0.09</v>
          </cell>
          <cell r="AB248">
            <v>0.1</v>
          </cell>
          <cell r="AC248" t="str">
            <v>Capital = $100K in Yr1, $400K in Yr 4 &amp; $600K in Yr 6</v>
          </cell>
          <cell r="AD248">
            <v>1384720</v>
          </cell>
          <cell r="AE248">
            <v>1357899</v>
          </cell>
        </row>
        <row r="249">
          <cell r="B249" t="str">
            <v>Leap Road Distribution Center #1</v>
          </cell>
          <cell r="C249" t="str">
            <v>Columbus (Hilliard), OH</v>
          </cell>
          <cell r="D249" t="str">
            <v>BM</v>
          </cell>
          <cell r="E249">
            <v>237500</v>
          </cell>
          <cell r="F249">
            <v>37652</v>
          </cell>
          <cell r="G249">
            <v>1</v>
          </cell>
          <cell r="H249">
            <v>1</v>
          </cell>
          <cell r="I249">
            <v>4655745</v>
          </cell>
          <cell r="J249">
            <v>19.603136842105265</v>
          </cell>
          <cell r="K249">
            <v>5300000</v>
          </cell>
          <cell r="L249">
            <v>22.315789473684209</v>
          </cell>
          <cell r="M249">
            <v>23750</v>
          </cell>
          <cell r="N249">
            <v>26500</v>
          </cell>
          <cell r="O249">
            <v>0</v>
          </cell>
          <cell r="P249">
            <v>8.5175471698113209E-2</v>
          </cell>
          <cell r="Q249">
            <v>8.846075471698113E-2</v>
          </cell>
          <cell r="R249">
            <v>9.2499999999999999E-2</v>
          </cell>
          <cell r="S249">
            <v>0.10249999999999999</v>
          </cell>
          <cell r="T249">
            <v>0</v>
          </cell>
          <cell r="U249">
            <v>0</v>
          </cell>
          <cell r="V249">
            <v>0.85962800000000006</v>
          </cell>
          <cell r="W249">
            <v>531039.49514000001</v>
          </cell>
          <cell r="X249">
            <v>0</v>
          </cell>
          <cell r="Y249">
            <v>0.11406112128993319</v>
          </cell>
          <cell r="Z249">
            <v>5300000</v>
          </cell>
          <cell r="AA249">
            <v>9.2499999999999999E-2</v>
          </cell>
          <cell r="AB249">
            <v>0.10249999999999999</v>
          </cell>
          <cell r="AD249">
            <v>451430</v>
          </cell>
          <cell r="AE249">
            <v>468842</v>
          </cell>
        </row>
        <row r="250">
          <cell r="B250" t="str">
            <v>Southland Distribution Center #1</v>
          </cell>
          <cell r="C250" t="str">
            <v>Houston, TX</v>
          </cell>
          <cell r="D250" t="str">
            <v>JS</v>
          </cell>
          <cell r="E250">
            <v>160725</v>
          </cell>
          <cell r="F250">
            <v>37559</v>
          </cell>
          <cell r="G250">
            <v>1</v>
          </cell>
          <cell r="H250">
            <v>1</v>
          </cell>
          <cell r="I250">
            <v>3161483</v>
          </cell>
          <cell r="J250">
            <v>19.670138435215431</v>
          </cell>
          <cell r="K250">
            <v>4000000</v>
          </cell>
          <cell r="L250">
            <v>24.88722974023954</v>
          </cell>
          <cell r="M250">
            <v>0</v>
          </cell>
          <cell r="N250">
            <v>20000</v>
          </cell>
          <cell r="O250">
            <v>0</v>
          </cell>
          <cell r="P250">
            <v>9.2215500000000006E-2</v>
          </cell>
          <cell r="Q250">
            <v>9.2178499999999997E-2</v>
          </cell>
          <cell r="R250">
            <v>0.09</v>
          </cell>
          <cell r="S250">
            <v>0.1</v>
          </cell>
          <cell r="T250">
            <v>0</v>
          </cell>
          <cell r="U250">
            <v>88770.815000000002</v>
          </cell>
          <cell r="V250">
            <v>0.85962800000000006</v>
          </cell>
          <cell r="W250">
            <v>627310.25351918011</v>
          </cell>
          <cell r="X250">
            <v>0</v>
          </cell>
          <cell r="Y250">
            <v>0.19842278244709211</v>
          </cell>
          <cell r="Z250">
            <v>4000000</v>
          </cell>
          <cell r="AA250">
            <v>0.09</v>
          </cell>
          <cell r="AB250">
            <v>0.1</v>
          </cell>
          <cell r="AC250" t="str">
            <v>5 mos. free rent; Used contr. financing - otherwise $161K</v>
          </cell>
          <cell r="AD250">
            <v>368862</v>
          </cell>
          <cell r="AE250">
            <v>368714</v>
          </cell>
        </row>
        <row r="251">
          <cell r="B251" t="str">
            <v>Subtotal  - Repositioned Acquisitions</v>
          </cell>
          <cell r="E251">
            <v>796696</v>
          </cell>
          <cell r="G251">
            <v>1</v>
          </cell>
          <cell r="H251">
            <v>1</v>
          </cell>
          <cell r="I251">
            <v>18613328</v>
          </cell>
          <cell r="J251">
            <v>23.363149808709974</v>
          </cell>
          <cell r="K251">
            <v>21200000</v>
          </cell>
          <cell r="L251">
            <v>26.609898882384247</v>
          </cell>
          <cell r="N251">
            <v>106000</v>
          </cell>
          <cell r="P251">
            <v>0.10401000000000001</v>
          </cell>
          <cell r="Q251">
            <v>0.10355919811320755</v>
          </cell>
          <cell r="R251">
            <v>9.0624999999999997E-2</v>
          </cell>
          <cell r="S251">
            <v>0.10062500000000001</v>
          </cell>
          <cell r="T251">
            <v>0</v>
          </cell>
          <cell r="U251">
            <v>88770.815000000002</v>
          </cell>
          <cell r="W251">
            <v>2056145.2318591801</v>
          </cell>
          <cell r="X251">
            <v>0</v>
          </cell>
          <cell r="Y251">
            <v>0.11046628694552528</v>
          </cell>
          <cell r="Z251">
            <v>21200000</v>
          </cell>
          <cell r="AD251">
            <v>2205012</v>
          </cell>
          <cell r="AE251">
            <v>2195455</v>
          </cell>
        </row>
        <row r="254">
          <cell r="B254" t="str">
            <v>Q1 2004 Total</v>
          </cell>
          <cell r="E254">
            <v>1797600</v>
          </cell>
          <cell r="G254">
            <v>0.98735425011125943</v>
          </cell>
          <cell r="H254">
            <v>0.98735425011125943</v>
          </cell>
          <cell r="I254">
            <v>55952286</v>
          </cell>
          <cell r="K254">
            <v>66910000</v>
          </cell>
          <cell r="N254">
            <v>920225.15</v>
          </cell>
          <cell r="W254">
            <v>9714437</v>
          </cell>
          <cell r="AD254">
            <v>6225515</v>
          </cell>
          <cell r="AE254">
            <v>6259613</v>
          </cell>
        </row>
        <row r="256">
          <cell r="B256" t="str">
            <v>Q2 2004</v>
          </cell>
          <cell r="V256">
            <v>0.140372</v>
          </cell>
        </row>
        <row r="257">
          <cell r="B257" t="str">
            <v>Freeport Corporate Center #1-B (condo)</v>
          </cell>
          <cell r="C257" t="str">
            <v>Dallas, TX</v>
          </cell>
          <cell r="D257" t="str">
            <v>T</v>
          </cell>
          <cell r="E257">
            <v>60099</v>
          </cell>
          <cell r="F257">
            <v>36768</v>
          </cell>
          <cell r="G257">
            <v>1</v>
          </cell>
          <cell r="H257">
            <v>1</v>
          </cell>
          <cell r="I257">
            <v>2108385</v>
          </cell>
          <cell r="J257">
            <v>35.081864922877251</v>
          </cell>
          <cell r="K257">
            <v>2200000</v>
          </cell>
          <cell r="L257">
            <v>36.606266327226741</v>
          </cell>
          <cell r="M257" t="str">
            <v>n/a</v>
          </cell>
          <cell r="N257">
            <v>11000</v>
          </cell>
          <cell r="O257" t="str">
            <v>n/a</v>
          </cell>
          <cell r="P257">
            <v>8.8099999999999998E-2</v>
          </cell>
          <cell r="Q257">
            <v>8.6095454545454544E-2</v>
          </cell>
          <cell r="R257">
            <v>8.7499999999999994E-2</v>
          </cell>
          <cell r="S257">
            <v>9.5000000000000001E-2</v>
          </cell>
          <cell r="T257">
            <v>0</v>
          </cell>
          <cell r="U257">
            <v>0</v>
          </cell>
          <cell r="V257">
            <v>0.85962800000000006</v>
          </cell>
          <cell r="W257">
            <v>69298.911220000009</v>
          </cell>
          <cell r="X257">
            <v>0</v>
          </cell>
          <cell r="Y257">
            <v>3.2868243333167332E-2</v>
          </cell>
          <cell r="Z257">
            <v>2200000</v>
          </cell>
          <cell r="AA257">
            <v>8.7499999999999994E-2</v>
          </cell>
          <cell r="AB257">
            <v>9.5000000000000001E-2</v>
          </cell>
          <cell r="AD257">
            <v>193820</v>
          </cell>
          <cell r="AE257">
            <v>189410</v>
          </cell>
          <cell r="AH257">
            <v>14000000</v>
          </cell>
          <cell r="AI257">
            <v>0.09</v>
          </cell>
          <cell r="AJ257">
            <v>0.10249999999999999</v>
          </cell>
        </row>
        <row r="258">
          <cell r="B258" t="str">
            <v>Capital Park South Dist Ctr #7</v>
          </cell>
          <cell r="C258" t="str">
            <v>Columbus, OH</v>
          </cell>
          <cell r="E258">
            <v>188800</v>
          </cell>
          <cell r="F258">
            <v>36164</v>
          </cell>
          <cell r="G258">
            <v>1</v>
          </cell>
          <cell r="H258">
            <v>1</v>
          </cell>
          <cell r="I258">
            <v>5526834</v>
          </cell>
          <cell r="J258">
            <v>29.273485169491526</v>
          </cell>
          <cell r="K258">
            <v>6500000</v>
          </cell>
          <cell r="L258">
            <v>34.427966101694913</v>
          </cell>
          <cell r="M258" t="str">
            <v>n/a</v>
          </cell>
          <cell r="N258">
            <v>32500</v>
          </cell>
          <cell r="O258" t="str">
            <v>n/a</v>
          </cell>
          <cell r="P258">
            <v>8.9810153846153845E-2</v>
          </cell>
          <cell r="Q258">
            <v>8.7645384615384611E-2</v>
          </cell>
          <cell r="R258">
            <v>8.5000000000000006E-2</v>
          </cell>
          <cell r="S258">
            <v>9.2499999999999999E-2</v>
          </cell>
          <cell r="T258">
            <v>0</v>
          </cell>
          <cell r="U258">
            <v>0</v>
          </cell>
          <cell r="V258">
            <v>0.85962800000000006</v>
          </cell>
          <cell r="W258">
            <v>808622.83224800008</v>
          </cell>
          <cell r="X258">
            <v>0</v>
          </cell>
          <cell r="Y258">
            <v>0.14630850722999825</v>
          </cell>
          <cell r="Z258" t="str">
            <v>TBD</v>
          </cell>
          <cell r="AA258" t="str">
            <v>TBD</v>
          </cell>
          <cell r="AB258" t="str">
            <v>TBD</v>
          </cell>
          <cell r="AC258" t="str">
            <v>Mkt rent = $3.00 per Brian; Platting issues</v>
          </cell>
          <cell r="AD258">
            <v>583766</v>
          </cell>
          <cell r="AE258">
            <v>569695</v>
          </cell>
          <cell r="AH258" t="str">
            <v>TBD</v>
          </cell>
          <cell r="AI258" t="str">
            <v>TBD</v>
          </cell>
          <cell r="AJ258" t="str">
            <v>TBD</v>
          </cell>
        </row>
        <row r="259">
          <cell r="B259" t="str">
            <v>Salvarcar Industrial Center #6</v>
          </cell>
          <cell r="C259" t="str">
            <v>Juarez, Mexico</v>
          </cell>
          <cell r="E259">
            <v>73150</v>
          </cell>
          <cell r="F259">
            <v>36580</v>
          </cell>
          <cell r="G259">
            <v>1</v>
          </cell>
          <cell r="H259">
            <v>1</v>
          </cell>
          <cell r="I259">
            <v>3216322</v>
          </cell>
          <cell r="J259">
            <v>43.968858509911144</v>
          </cell>
          <cell r="K259">
            <v>3900000</v>
          </cell>
          <cell r="L259">
            <v>53.315105946684895</v>
          </cell>
          <cell r="M259" t="str">
            <v>n/a</v>
          </cell>
          <cell r="N259">
            <v>117000</v>
          </cell>
          <cell r="O259" t="str">
            <v>n/a</v>
          </cell>
          <cell r="P259">
            <v>0.10954615384615385</v>
          </cell>
          <cell r="Q259">
            <v>0.10622051282051283</v>
          </cell>
          <cell r="R259">
            <v>0.1075</v>
          </cell>
          <cell r="S259">
            <v>0.1125</v>
          </cell>
          <cell r="T259">
            <v>0</v>
          </cell>
          <cell r="U259">
            <v>0</v>
          </cell>
          <cell r="V259">
            <v>0.85962800000000006</v>
          </cell>
          <cell r="W259">
            <v>487132.27578400006</v>
          </cell>
          <cell r="X259">
            <v>0</v>
          </cell>
          <cell r="Y259">
            <v>0.15145631431927525</v>
          </cell>
          <cell r="Z259" t="str">
            <v>TBD</v>
          </cell>
          <cell r="AA259" t="str">
            <v>TBD</v>
          </cell>
          <cell r="AB259" t="str">
            <v>TBD</v>
          </cell>
          <cell r="AC259" t="str">
            <v>AMCOR can terminate anytime after 1/04 w/ 3 mos notice (w/$69K fee); mkt rent = $5.71. ABV MKT RENT</v>
          </cell>
          <cell r="AD259">
            <v>427230</v>
          </cell>
          <cell r="AE259">
            <v>414260</v>
          </cell>
          <cell r="AH259" t="str">
            <v>TBD</v>
          </cell>
          <cell r="AI259" t="str">
            <v>TBD</v>
          </cell>
          <cell r="AJ259" t="str">
            <v>TBD</v>
          </cell>
        </row>
        <row r="260">
          <cell r="B260" t="str">
            <v>Pharr Bridge Industrial Center #1</v>
          </cell>
          <cell r="C260" t="str">
            <v>Reynosa, Mexico</v>
          </cell>
          <cell r="E260">
            <v>76310</v>
          </cell>
          <cell r="F260">
            <v>36453</v>
          </cell>
          <cell r="G260">
            <v>1</v>
          </cell>
          <cell r="H260">
            <v>1</v>
          </cell>
          <cell r="I260">
            <v>2589613</v>
          </cell>
          <cell r="J260">
            <v>33.935434412265757</v>
          </cell>
          <cell r="K260">
            <v>3600000</v>
          </cell>
          <cell r="L260">
            <v>47.175992661512254</v>
          </cell>
          <cell r="M260" t="str">
            <v>n/a</v>
          </cell>
          <cell r="N260">
            <v>108000</v>
          </cell>
          <cell r="O260" t="str">
            <v>n/a</v>
          </cell>
          <cell r="P260">
            <v>8.4703611111111105E-2</v>
          </cell>
          <cell r="Q260">
            <v>0.10520416666666667</v>
          </cell>
          <cell r="R260">
            <v>0.1075</v>
          </cell>
          <cell r="S260">
            <v>0.1125</v>
          </cell>
          <cell r="T260">
            <v>0</v>
          </cell>
          <cell r="U260">
            <v>0</v>
          </cell>
          <cell r="V260">
            <v>0.85962800000000006</v>
          </cell>
          <cell r="W260">
            <v>775717.13203600002</v>
          </cell>
          <cell r="X260">
            <v>0</v>
          </cell>
          <cell r="Y260">
            <v>0.29954944311601772</v>
          </cell>
          <cell r="Z260" t="str">
            <v>TBD</v>
          </cell>
          <cell r="AA260" t="str">
            <v>TBD</v>
          </cell>
          <cell r="AB260" t="str">
            <v>TBD</v>
          </cell>
          <cell r="AC260" t="str">
            <v>Andrew Antenna has termination option anytime after 2/28/04 w/45 days notice - assumed vacant; mkt rent = in-place rent; Andrew lease exp 9/04</v>
          </cell>
          <cell r="AD260">
            <v>304933</v>
          </cell>
          <cell r="AE260">
            <v>378735</v>
          </cell>
          <cell r="AH260" t="str">
            <v>TBD</v>
          </cell>
          <cell r="AI260" t="str">
            <v>TBD</v>
          </cell>
          <cell r="AJ260" t="str">
            <v>TBD</v>
          </cell>
        </row>
        <row r="261">
          <cell r="B261" t="str">
            <v>Reynosa Industrial Center #3</v>
          </cell>
          <cell r="C261" t="str">
            <v>Reynosa, Mexico</v>
          </cell>
          <cell r="E261">
            <v>113540</v>
          </cell>
          <cell r="F261">
            <v>36069</v>
          </cell>
          <cell r="G261">
            <v>1</v>
          </cell>
          <cell r="H261">
            <v>1</v>
          </cell>
          <cell r="I261">
            <v>4372645</v>
          </cell>
          <cell r="J261">
            <v>38.511934120133873</v>
          </cell>
          <cell r="K261">
            <v>6300000</v>
          </cell>
          <cell r="L261">
            <v>55.487053020961774</v>
          </cell>
          <cell r="M261" t="str">
            <v>n/a</v>
          </cell>
          <cell r="N261">
            <v>189000</v>
          </cell>
          <cell r="O261" t="str">
            <v>n/a</v>
          </cell>
          <cell r="P261">
            <v>9.8746984126984128E-2</v>
          </cell>
          <cell r="Q261">
            <v>9.8805714285714288E-2</v>
          </cell>
          <cell r="R261">
            <v>0.1075</v>
          </cell>
          <cell r="S261">
            <v>0.1125</v>
          </cell>
          <cell r="T261">
            <v>0</v>
          </cell>
          <cell r="U261">
            <v>0</v>
          </cell>
          <cell r="V261">
            <v>0.85962800000000006</v>
          </cell>
          <cell r="W261">
            <v>1494338.63194</v>
          </cell>
          <cell r="X261">
            <v>0</v>
          </cell>
          <cell r="Y261">
            <v>0.34174707343953142</v>
          </cell>
          <cell r="Z261" t="str">
            <v>TBD</v>
          </cell>
          <cell r="AA261" t="str">
            <v>TBD</v>
          </cell>
          <cell r="AB261" t="str">
            <v>TBD</v>
          </cell>
          <cell r="AC261" t="str">
            <v>Assumes Technicolor renews 5 yrs @ $5.88 (7/04)</v>
          </cell>
          <cell r="AD261">
            <v>622106</v>
          </cell>
          <cell r="AE261">
            <v>622476</v>
          </cell>
          <cell r="AH261" t="str">
            <v>TBD</v>
          </cell>
          <cell r="AI261" t="str">
            <v>TBD</v>
          </cell>
          <cell r="AJ261" t="str">
            <v>TBD</v>
          </cell>
        </row>
        <row r="262">
          <cell r="B262" t="str">
            <v>Unidentified Development Assets</v>
          </cell>
          <cell r="C262" t="str">
            <v>Various</v>
          </cell>
          <cell r="E262">
            <v>625000</v>
          </cell>
          <cell r="F262" t="str">
            <v>est</v>
          </cell>
          <cell r="G262">
            <v>1</v>
          </cell>
          <cell r="H262">
            <v>1</v>
          </cell>
          <cell r="I262">
            <v>20000000</v>
          </cell>
          <cell r="J262">
            <v>32</v>
          </cell>
          <cell r="K262">
            <v>22326588</v>
          </cell>
          <cell r="L262">
            <v>35.722540799999997</v>
          </cell>
          <cell r="M262" t="str">
            <v>n/a</v>
          </cell>
          <cell r="N262">
            <v>111632.94</v>
          </cell>
          <cell r="O262" t="str">
            <v>n/a</v>
          </cell>
          <cell r="P262">
            <v>8.2500000000000004E-2</v>
          </cell>
          <cell r="Q262">
            <v>8.2500000000000004E-2</v>
          </cell>
          <cell r="R262">
            <v>8.7499999999999994E-2</v>
          </cell>
          <cell r="S262">
            <v>9.5000000000000001E-2</v>
          </cell>
          <cell r="T262">
            <v>0</v>
          </cell>
          <cell r="U262">
            <v>0</v>
          </cell>
          <cell r="V262">
            <v>0.85962800000000006</v>
          </cell>
          <cell r="W262">
            <v>2000000.1892640002</v>
          </cell>
          <cell r="X262">
            <v>0</v>
          </cell>
          <cell r="Y262">
            <v>0.10000000946320001</v>
          </cell>
          <cell r="Z262" t="str">
            <v>TBD</v>
          </cell>
          <cell r="AA262" t="str">
            <v>TBD</v>
          </cell>
          <cell r="AB262" t="str">
            <v>TBD</v>
          </cell>
          <cell r="AC262" t="str">
            <v>Budget</v>
          </cell>
          <cell r="AD262">
            <v>1841943.51</v>
          </cell>
          <cell r="AE262">
            <v>1841943.51</v>
          </cell>
        </row>
        <row r="263">
          <cell r="B263" t="str">
            <v>Subtotal  - Q2 2004</v>
          </cell>
          <cell r="E263">
            <v>1136899</v>
          </cell>
          <cell r="G263">
            <v>1</v>
          </cell>
          <cell r="H263">
            <v>1</v>
          </cell>
          <cell r="I263">
            <v>37813799</v>
          </cell>
          <cell r="K263">
            <v>44826588</v>
          </cell>
          <cell r="N263">
            <v>569132.93999999994</v>
          </cell>
          <cell r="P263">
            <v>8.8648248445766159E-2</v>
          </cell>
          <cell r="Q263">
            <v>8.9601276590580564E-2</v>
          </cell>
          <cell r="R263">
            <v>9.3294552108226486E-2</v>
          </cell>
          <cell r="S263">
            <v>0.10002491958567088</v>
          </cell>
          <cell r="T263">
            <v>0</v>
          </cell>
          <cell r="U263">
            <v>0</v>
          </cell>
          <cell r="W263">
            <v>5635109.9724920001</v>
          </cell>
          <cell r="X263">
            <v>0</v>
          </cell>
          <cell r="Y263">
            <v>0.14902258227193729</v>
          </cell>
          <cell r="Z263">
            <v>2200000</v>
          </cell>
          <cell r="AD263">
            <v>3973798.51</v>
          </cell>
          <cell r="AE263">
            <v>4016519.51</v>
          </cell>
        </row>
        <row r="265">
          <cell r="B265" t="str">
            <v>Land Sales:</v>
          </cell>
        </row>
        <row r="266">
          <cell r="B266" t="str">
            <v>TBD</v>
          </cell>
          <cell r="W266">
            <v>500000</v>
          </cell>
        </row>
        <row r="267">
          <cell r="B267" t="str">
            <v>Plainfield Park II</v>
          </cell>
          <cell r="C267" t="str">
            <v>Plainfield, IN</v>
          </cell>
          <cell r="E267">
            <v>25.38</v>
          </cell>
          <cell r="F267" t="str">
            <v>acres</v>
          </cell>
          <cell r="W267">
            <v>0</v>
          </cell>
        </row>
        <row r="268">
          <cell r="B268" t="str">
            <v>Orlando Corporate Center #500 Land</v>
          </cell>
          <cell r="C268" t="str">
            <v>Orlando, FL</v>
          </cell>
          <cell r="E268">
            <v>8.06</v>
          </cell>
          <cell r="F268" t="str">
            <v>acres</v>
          </cell>
          <cell r="W268">
            <v>225000</v>
          </cell>
        </row>
        <row r="269">
          <cell r="B269" t="str">
            <v>Golden Valley</v>
          </cell>
          <cell r="C269" t="str">
            <v>Reno, NV</v>
          </cell>
          <cell r="E269">
            <v>3.96</v>
          </cell>
          <cell r="F269" t="str">
            <v>acres</v>
          </cell>
          <cell r="I269">
            <v>363969.93599999999</v>
          </cell>
          <cell r="K269">
            <v>733114.8</v>
          </cell>
          <cell r="N269">
            <v>20000</v>
          </cell>
          <cell r="O269" t="str">
            <v>est</v>
          </cell>
          <cell r="W269">
            <v>349144.86400000006</v>
          </cell>
          <cell r="AC269" t="str">
            <v>Buyer meeting with Scott Shanks to go over offer (1/6/04)</v>
          </cell>
        </row>
        <row r="270">
          <cell r="B270" t="str">
            <v xml:space="preserve">   Subtotal - Land Sales</v>
          </cell>
          <cell r="W270">
            <v>1074144.8640000001</v>
          </cell>
        </row>
        <row r="272">
          <cell r="B272" t="str">
            <v>Other FFO Income/Adjustments:</v>
          </cell>
        </row>
        <row r="273">
          <cell r="B273" t="str">
            <v>Design Build Fees</v>
          </cell>
          <cell r="W273">
            <v>200000</v>
          </cell>
          <cell r="AD273" t="str">
            <v>Shortfall</v>
          </cell>
        </row>
        <row r="274">
          <cell r="B274" t="str">
            <v>Master Lease Release Proceeds</v>
          </cell>
          <cell r="W274">
            <v>0</v>
          </cell>
          <cell r="AD274">
            <v>8033798.6953920005</v>
          </cell>
        </row>
        <row r="275">
          <cell r="B275" t="str">
            <v>Miscellaneous Income</v>
          </cell>
          <cell r="W275">
            <v>0</v>
          </cell>
          <cell r="AD275">
            <v>8000000</v>
          </cell>
        </row>
        <row r="276">
          <cell r="B276" t="str">
            <v>Valuation (Shortfall) / Needed</v>
          </cell>
          <cell r="W276">
            <v>-33798.695392000489</v>
          </cell>
          <cell r="AD276">
            <v>-33798.695392000489</v>
          </cell>
        </row>
        <row r="278">
          <cell r="B278" t="str">
            <v>Repositioned Acquisitions:</v>
          </cell>
        </row>
        <row r="279">
          <cell r="B279" t="str">
            <v>Unidentified Repositioned Acquisitions</v>
          </cell>
          <cell r="I279">
            <v>15000000</v>
          </cell>
          <cell r="K279">
            <v>16308175</v>
          </cell>
          <cell r="P279">
            <v>8.5000000000000006E-2</v>
          </cell>
          <cell r="Q279">
            <v>8.5000000000000006E-2</v>
          </cell>
          <cell r="V279">
            <v>0.85962800000000006</v>
          </cell>
          <cell r="W279">
            <v>1124543.8589000001</v>
          </cell>
          <cell r="Y279">
            <v>7.4969590593333343E-2</v>
          </cell>
          <cell r="Z279" t="str">
            <v>TBD</v>
          </cell>
          <cell r="AA279" t="str">
            <v>TBD</v>
          </cell>
          <cell r="AB279" t="str">
            <v>TBD</v>
          </cell>
          <cell r="AD279">
            <v>0</v>
          </cell>
          <cell r="AE279">
            <v>0</v>
          </cell>
        </row>
        <row r="280">
          <cell r="B280" t="str">
            <v>Subtotal  - Repositioned Acquisitions</v>
          </cell>
          <cell r="E280">
            <v>237500</v>
          </cell>
          <cell r="W280">
            <v>1124543.8589000001</v>
          </cell>
          <cell r="Y280">
            <v>7.4969590593333343E-2</v>
          </cell>
          <cell r="Z280">
            <v>0</v>
          </cell>
          <cell r="AD280">
            <v>0</v>
          </cell>
          <cell r="AE280">
            <v>0</v>
          </cell>
        </row>
        <row r="282">
          <cell r="B282" t="str">
            <v>Q2 2004 Total</v>
          </cell>
          <cell r="E282">
            <v>1374399</v>
          </cell>
          <cell r="I282">
            <v>52813799</v>
          </cell>
          <cell r="K282">
            <v>61134763</v>
          </cell>
          <cell r="N282">
            <v>569132.93999999994</v>
          </cell>
          <cell r="W282">
            <v>8000000</v>
          </cell>
          <cell r="AD282">
            <v>3973798.51</v>
          </cell>
          <cell r="AE282">
            <v>4016519.51</v>
          </cell>
        </row>
        <row r="284">
          <cell r="B284" t="str">
            <v>Footnotes:</v>
          </cell>
        </row>
        <row r="285">
          <cell r="B285" t="str">
            <v>1 Stabilization Costs include leasing TIs, commissions, extraordinary TIs, additional capital and cost of carry.</v>
          </cell>
        </row>
        <row r="286">
          <cell r="B286" t="str">
            <v>2 First Year Cap Rate is cash (no vacancy). Stabilized Cap Rate equals the 5 year Argus NOI average (without vacancy) / Purchase Price</v>
          </cell>
        </row>
        <row r="287">
          <cell r="O287" t="str">
            <v xml:space="preserve">           F F O   S U M M A R Y</v>
          </cell>
        </row>
        <row r="288">
          <cell r="O288" t="str">
            <v xml:space="preserve">As of </v>
          </cell>
          <cell r="P288">
            <v>38120</v>
          </cell>
        </row>
        <row r="290">
          <cell r="G290" t="str">
            <v>as of 2/17/03</v>
          </cell>
          <cell r="H290" t="str">
            <v>as of 2/17/03</v>
          </cell>
          <cell r="I290" t="str">
            <v>as of 1/15/03</v>
          </cell>
          <cell r="T290" t="str">
            <v>18 months</v>
          </cell>
          <cell r="AE290" t="str">
            <v>5 Year</v>
          </cell>
        </row>
        <row r="291">
          <cell r="F291" t="str">
            <v>Completion</v>
          </cell>
          <cell r="I291" t="str">
            <v>Building</v>
          </cell>
          <cell r="J291" t="str">
            <v>Basis</v>
          </cell>
          <cell r="L291" t="str">
            <v>Value</v>
          </cell>
          <cell r="M291" t="str">
            <v>Year 1</v>
          </cell>
          <cell r="N291" t="str">
            <v>Sales</v>
          </cell>
          <cell r="O291" t="str">
            <v>Stabilization</v>
          </cell>
          <cell r="P291" t="str">
            <v>Year 1</v>
          </cell>
          <cell r="Q291" t="str">
            <v>Stabilized</v>
          </cell>
          <cell r="R291" t="str">
            <v>PLD</v>
          </cell>
          <cell r="S291" t="str">
            <v>PLD</v>
          </cell>
          <cell r="T291" t="str">
            <v>Master Leases</v>
          </cell>
          <cell r="U291" t="str">
            <v>Unrecapturable</v>
          </cell>
          <cell r="V291" t="str">
            <v>LPT</v>
          </cell>
          <cell r="W291" t="str">
            <v>Est. FFO</v>
          </cell>
          <cell r="X291" t="str">
            <v>Other</v>
          </cell>
          <cell r="Y291" t="str">
            <v>Profit</v>
          </cell>
          <cell r="Z291" t="str">
            <v xml:space="preserve">Appraised </v>
          </cell>
          <cell r="AA291" t="str">
            <v xml:space="preserve">Appraised </v>
          </cell>
          <cell r="AB291" t="str">
            <v>Appraised</v>
          </cell>
          <cell r="AD291" t="str">
            <v>Argus</v>
          </cell>
          <cell r="AE291" t="str">
            <v>Argus</v>
          </cell>
        </row>
        <row r="292">
          <cell r="B292" t="str">
            <v>Property Name</v>
          </cell>
          <cell r="C292" t="str">
            <v>City / State</v>
          </cell>
          <cell r="D292" t="str">
            <v>Entity</v>
          </cell>
          <cell r="E292" t="str">
            <v>SF</v>
          </cell>
          <cell r="F292" t="str">
            <v>Date</v>
          </cell>
          <cell r="G292" t="str">
            <v>% L.O.S.</v>
          </cell>
          <cell r="H292" t="str">
            <v>% Leased</v>
          </cell>
          <cell r="I292" t="str">
            <v xml:space="preserve">Basis </v>
          </cell>
          <cell r="J292" t="str">
            <v>PSF</v>
          </cell>
          <cell r="K292" t="str">
            <v xml:space="preserve">Value </v>
          </cell>
          <cell r="L292" t="str">
            <v>PSF</v>
          </cell>
          <cell r="M292" t="str">
            <v>Capital</v>
          </cell>
          <cell r="N292" t="str">
            <v>Cost</v>
          </cell>
          <cell r="O292" t="str">
            <v>Costs 1</v>
          </cell>
          <cell r="P292" t="str">
            <v>Cap 2</v>
          </cell>
          <cell r="Q292" t="str">
            <v>Cap 2</v>
          </cell>
          <cell r="R292" t="str">
            <v>Reversion</v>
          </cell>
          <cell r="S292" t="str">
            <v>IRR</v>
          </cell>
          <cell r="T292" t="str">
            <v>Holdback</v>
          </cell>
          <cell r="U292" t="str">
            <v>Holdback</v>
          </cell>
          <cell r="V292" t="str">
            <v>%</v>
          </cell>
          <cell r="W292" t="str">
            <v>Gain</v>
          </cell>
          <cell r="X292" t="str">
            <v>Income</v>
          </cell>
          <cell r="Y292" t="str">
            <v>Margin</v>
          </cell>
          <cell r="Z292" t="str">
            <v>Value</v>
          </cell>
          <cell r="AA292" t="str">
            <v>Reversion</v>
          </cell>
          <cell r="AB292" t="str">
            <v>IRR</v>
          </cell>
          <cell r="AC292" t="str">
            <v>Comments</v>
          </cell>
          <cell r="AD292" t="str">
            <v>First Year NOI</v>
          </cell>
          <cell r="AE292" t="str">
            <v>Stabilized NOI</v>
          </cell>
        </row>
        <row r="294">
          <cell r="B294" t="str">
            <v>Q3 2004</v>
          </cell>
          <cell r="V294">
            <v>0.140372</v>
          </cell>
        </row>
        <row r="295">
          <cell r="B295" t="str">
            <v>Rialto I-210 Distribution Center #1</v>
          </cell>
          <cell r="C295" t="str">
            <v>Rialto, CA</v>
          </cell>
          <cell r="D295" t="str">
            <v>PLD</v>
          </cell>
          <cell r="E295">
            <v>882046</v>
          </cell>
          <cell r="F295">
            <v>38018</v>
          </cell>
          <cell r="G295">
            <v>0</v>
          </cell>
          <cell r="H295">
            <v>0</v>
          </cell>
          <cell r="I295">
            <v>27706793</v>
          </cell>
          <cell r="J295">
            <v>31.41195924022103</v>
          </cell>
          <cell r="K295">
            <v>34600000</v>
          </cell>
          <cell r="L295">
            <v>39.226979091793396</v>
          </cell>
          <cell r="M295" t="str">
            <v>n/a</v>
          </cell>
          <cell r="N295">
            <v>173000</v>
          </cell>
          <cell r="O295" t="str">
            <v>n/a</v>
          </cell>
          <cell r="P295">
            <v>7.6095491329479764E-2</v>
          </cell>
          <cell r="Q295">
            <v>8.0800260115606939E-2</v>
          </cell>
          <cell r="R295">
            <v>8.2500000000000004E-2</v>
          </cell>
          <cell r="S295">
            <v>0.09</v>
          </cell>
          <cell r="T295">
            <v>0</v>
          </cell>
          <cell r="U295">
            <v>0</v>
          </cell>
          <cell r="V295">
            <v>0.85962800000000006</v>
          </cell>
          <cell r="W295">
            <v>5776878.1029960001</v>
          </cell>
          <cell r="X295">
            <v>0</v>
          </cell>
          <cell r="Y295">
            <v>0.20850042453473414</v>
          </cell>
          <cell r="Z295" t="str">
            <v>TBD</v>
          </cell>
          <cell r="AA295" t="str">
            <v>TBD</v>
          </cell>
          <cell r="AB295" t="str">
            <v>TBD</v>
          </cell>
          <cell r="AD295">
            <v>2632904</v>
          </cell>
          <cell r="AE295">
            <v>2795689</v>
          </cell>
          <cell r="AH295">
            <v>9900000</v>
          </cell>
          <cell r="AI295">
            <v>0.09</v>
          </cell>
          <cell r="AJ295">
            <v>0.1</v>
          </cell>
        </row>
        <row r="296">
          <cell r="B296" t="str">
            <v>Capital Park South #11 (Bacou- Dalloz)</v>
          </cell>
          <cell r="C296" t="str">
            <v>Columbus, OH</v>
          </cell>
          <cell r="D296" t="str">
            <v>DS</v>
          </cell>
          <cell r="E296">
            <v>749952</v>
          </cell>
          <cell r="F296">
            <v>37986</v>
          </cell>
          <cell r="G296">
            <v>0.45430107526881719</v>
          </cell>
          <cell r="H296">
            <v>0.45430107526881719</v>
          </cell>
          <cell r="I296">
            <v>17823544</v>
          </cell>
          <cell r="J296">
            <v>23.766246373101211</v>
          </cell>
          <cell r="K296">
            <v>21400000</v>
          </cell>
          <cell r="L296">
            <v>28.53515958354668</v>
          </cell>
          <cell r="M296" t="str">
            <v>n/a</v>
          </cell>
          <cell r="N296">
            <v>107000</v>
          </cell>
          <cell r="O296" t="str">
            <v>n/a</v>
          </cell>
          <cell r="P296">
            <v>8.5654719626168219E-2</v>
          </cell>
          <cell r="Q296">
            <v>8.5622196261682243E-2</v>
          </cell>
          <cell r="R296">
            <v>0.09</v>
          </cell>
          <cell r="S296">
            <v>9.7500000000000003E-2</v>
          </cell>
          <cell r="T296">
            <v>0</v>
          </cell>
          <cell r="U296">
            <v>0</v>
          </cell>
          <cell r="V296">
            <v>0.85962800000000006</v>
          </cell>
          <cell r="W296">
            <v>2982441.5223680004</v>
          </cell>
          <cell r="X296">
            <v>0</v>
          </cell>
          <cell r="Y296">
            <v>0.16733156561725324</v>
          </cell>
          <cell r="Z296" t="str">
            <v>TBD</v>
          </cell>
          <cell r="AA296" t="str">
            <v>TBD</v>
          </cell>
          <cell r="AB296" t="str">
            <v>TBD</v>
          </cell>
          <cell r="AD296">
            <v>1833011</v>
          </cell>
          <cell r="AE296">
            <v>1832315</v>
          </cell>
        </row>
        <row r="297">
          <cell r="B297" t="str">
            <v>Subtotal  - Q3 2004</v>
          </cell>
          <cell r="E297">
            <v>1631998</v>
          </cell>
          <cell r="G297">
            <v>0.20876496172176681</v>
          </cell>
          <cell r="H297">
            <v>0.20876496172176681</v>
          </cell>
          <cell r="I297">
            <v>45530337</v>
          </cell>
          <cell r="J297">
            <v>27.8985249981924</v>
          </cell>
          <cell r="K297">
            <v>56000000</v>
          </cell>
          <cell r="L297">
            <v>34.313767541381793</v>
          </cell>
          <cell r="N297">
            <v>280000</v>
          </cell>
          <cell r="P297">
            <v>7.9748482142857138E-2</v>
          </cell>
          <cell r="Q297">
            <v>8.2642928571428576E-2</v>
          </cell>
          <cell r="R297">
            <v>8.536607142857143E-2</v>
          </cell>
          <cell r="S297">
            <v>9.2866071428571423E-2</v>
          </cell>
          <cell r="T297">
            <v>0</v>
          </cell>
          <cell r="U297">
            <v>0</v>
          </cell>
          <cell r="W297">
            <v>8759319.625364</v>
          </cell>
          <cell r="X297">
            <v>0</v>
          </cell>
          <cell r="Y297">
            <v>0.19238424757022993</v>
          </cell>
          <cell r="Z297">
            <v>0</v>
          </cell>
          <cell r="AD297">
            <v>4465915</v>
          </cell>
          <cell r="AE297">
            <v>4628004</v>
          </cell>
        </row>
        <row r="299">
          <cell r="B299" t="str">
            <v>Land Sales:</v>
          </cell>
          <cell r="D299" t="str">
            <v>Odds:</v>
          </cell>
        </row>
        <row r="300">
          <cell r="B300" t="str">
            <v>Black Mountain</v>
          </cell>
          <cell r="C300" t="str">
            <v>Las Vegas, NV</v>
          </cell>
          <cell r="D300">
            <v>0.5</v>
          </cell>
          <cell r="E300">
            <v>12</v>
          </cell>
          <cell r="F300" t="str">
            <v>acres</v>
          </cell>
          <cell r="W300">
            <v>500000</v>
          </cell>
          <cell r="AC300" t="str">
            <v xml:space="preserve">Per Larry - close Q3 </v>
          </cell>
        </row>
        <row r="301">
          <cell r="B301" t="str">
            <v>Land Closing Risk Offset</v>
          </cell>
          <cell r="D301">
            <v>0.5</v>
          </cell>
          <cell r="W301">
            <v>-250000</v>
          </cell>
        </row>
        <row r="302">
          <cell r="B302" t="str">
            <v xml:space="preserve">   Subtotal - Land Sales</v>
          </cell>
          <cell r="W302">
            <v>250000</v>
          </cell>
        </row>
        <row r="304">
          <cell r="B304" t="str">
            <v>Other FFO Income/Adjustments:</v>
          </cell>
        </row>
        <row r="305">
          <cell r="B305" t="str">
            <v>Design Build Fees</v>
          </cell>
          <cell r="W305">
            <v>200000</v>
          </cell>
          <cell r="AD305" t="str">
            <v>Shortfall</v>
          </cell>
        </row>
        <row r="306">
          <cell r="B306" t="str">
            <v>Master Lease Release Proceeds</v>
          </cell>
          <cell r="W306">
            <v>0</v>
          </cell>
          <cell r="AD306">
            <v>10208913.975579999</v>
          </cell>
        </row>
        <row r="307">
          <cell r="B307" t="str">
            <v>Miscellaneous Income</v>
          </cell>
          <cell r="W307">
            <v>0</v>
          </cell>
          <cell r="AD307">
            <v>10000000</v>
          </cell>
        </row>
        <row r="308">
          <cell r="B308" t="str">
            <v>Valuation (Shortfall) / Needed</v>
          </cell>
          <cell r="W308">
            <v>-208913.97557999939</v>
          </cell>
          <cell r="AD308">
            <v>-208913.97557999939</v>
          </cell>
        </row>
        <row r="310">
          <cell r="B310" t="str">
            <v>Repositioned Acquisitions:</v>
          </cell>
        </row>
        <row r="311">
          <cell r="B311" t="str">
            <v>Unidentified Repositioned Acquisitions</v>
          </cell>
          <cell r="I311">
            <v>13333333</v>
          </cell>
          <cell r="K311">
            <v>14496155</v>
          </cell>
          <cell r="V311">
            <v>0.85962800000000006</v>
          </cell>
          <cell r="W311">
            <v>999594.35021600011</v>
          </cell>
          <cell r="Y311">
            <v>7.4969578140439461E-2</v>
          </cell>
          <cell r="Z311" t="str">
            <v>TBD</v>
          </cell>
          <cell r="AA311" t="str">
            <v>TBD</v>
          </cell>
          <cell r="AB311" t="str">
            <v>TBD</v>
          </cell>
          <cell r="AD311">
            <v>0</v>
          </cell>
          <cell r="AE311">
            <v>0</v>
          </cell>
        </row>
        <row r="312">
          <cell r="B312" t="str">
            <v>Subtotal  - Repositioned Acquisitions</v>
          </cell>
          <cell r="W312">
            <v>999594.35021600011</v>
          </cell>
          <cell r="Y312">
            <v>7.4969578140439461E-2</v>
          </cell>
          <cell r="Z312">
            <v>0</v>
          </cell>
          <cell r="AD312">
            <v>0</v>
          </cell>
          <cell r="AE312">
            <v>0</v>
          </cell>
        </row>
        <row r="314">
          <cell r="B314" t="str">
            <v>Q3 2004 Total</v>
          </cell>
          <cell r="E314">
            <v>1631998</v>
          </cell>
          <cell r="I314">
            <v>58863670</v>
          </cell>
          <cell r="K314">
            <v>70496155</v>
          </cell>
          <cell r="N314">
            <v>280000</v>
          </cell>
          <cell r="W314">
            <v>10000000</v>
          </cell>
          <cell r="AD314">
            <v>4465915</v>
          </cell>
          <cell r="AE314">
            <v>4628004</v>
          </cell>
        </row>
        <row r="316">
          <cell r="B316" t="str">
            <v>Q4 2004</v>
          </cell>
          <cell r="V316">
            <v>0.1</v>
          </cell>
        </row>
        <row r="317">
          <cell r="B317" t="str">
            <v>Anixter CDF</v>
          </cell>
          <cell r="C317" t="str">
            <v>Alsip, IL</v>
          </cell>
          <cell r="D317" t="str">
            <v>DS</v>
          </cell>
          <cell r="E317">
            <v>457701</v>
          </cell>
          <cell r="F317">
            <v>37986</v>
          </cell>
          <cell r="G317">
            <v>1</v>
          </cell>
          <cell r="H317">
            <v>1</v>
          </cell>
          <cell r="I317">
            <v>18466053</v>
          </cell>
          <cell r="J317">
            <v>40.345231930889376</v>
          </cell>
          <cell r="K317">
            <v>19800000</v>
          </cell>
          <cell r="L317">
            <v>43.259682631237425</v>
          </cell>
          <cell r="M317" t="str">
            <v>n/a</v>
          </cell>
          <cell r="N317">
            <v>99000</v>
          </cell>
          <cell r="O317" t="str">
            <v>n/a</v>
          </cell>
          <cell r="P317">
            <v>8.3056515151515145E-2</v>
          </cell>
          <cell r="Q317">
            <v>8.3035101010101003E-2</v>
          </cell>
          <cell r="R317">
            <v>8.2500000000000004E-2</v>
          </cell>
          <cell r="S317">
            <v>0.09</v>
          </cell>
          <cell r="T317">
            <v>0</v>
          </cell>
          <cell r="U317">
            <v>0</v>
          </cell>
          <cell r="V317">
            <v>0.9</v>
          </cell>
          <cell r="W317">
            <v>1111452.3</v>
          </cell>
          <cell r="X317">
            <v>0</v>
          </cell>
          <cell r="Y317">
            <v>6.0188947795178541E-2</v>
          </cell>
          <cell r="Z317" t="str">
            <v>TBD</v>
          </cell>
          <cell r="AA317" t="str">
            <v>TBD</v>
          </cell>
          <cell r="AB317" t="str">
            <v>TBD</v>
          </cell>
          <cell r="AC317" t="str">
            <v>T pays 1% MF (gross rents); Rent inclds ABTIs = $0.434</v>
          </cell>
          <cell r="AD317">
            <v>1644519</v>
          </cell>
          <cell r="AE317">
            <v>1644095</v>
          </cell>
          <cell r="AH317" t="str">
            <v>TBD</v>
          </cell>
          <cell r="AI317" t="str">
            <v>TBD</v>
          </cell>
          <cell r="AJ317" t="str">
            <v>TBD</v>
          </cell>
        </row>
        <row r="318">
          <cell r="B318" t="str">
            <v>Tijuana Industrial Center #8</v>
          </cell>
          <cell r="C318" t="str">
            <v>Tijuana, Mexico</v>
          </cell>
          <cell r="D318" t="str">
            <v>MT</v>
          </cell>
          <cell r="E318">
            <v>110000</v>
          </cell>
          <cell r="F318">
            <v>38086</v>
          </cell>
          <cell r="G318">
            <v>1</v>
          </cell>
          <cell r="H318">
            <v>0</v>
          </cell>
          <cell r="I318">
            <v>4365112</v>
          </cell>
          <cell r="J318">
            <v>39.682836363636362</v>
          </cell>
          <cell r="K318">
            <v>6050000</v>
          </cell>
          <cell r="L318">
            <v>55</v>
          </cell>
          <cell r="M318" t="str">
            <v>n/a</v>
          </cell>
          <cell r="N318">
            <v>211750.00000000003</v>
          </cell>
          <cell r="O318" t="str">
            <v>n/a</v>
          </cell>
          <cell r="P318">
            <v>0.10207702479338843</v>
          </cell>
          <cell r="Q318">
            <v>0.10390280991735537</v>
          </cell>
          <cell r="R318">
            <v>0.1075</v>
          </cell>
          <cell r="S318">
            <v>0.1125</v>
          </cell>
          <cell r="T318">
            <v>0</v>
          </cell>
          <cell r="U318">
            <v>0</v>
          </cell>
          <cell r="V318">
            <v>0.9</v>
          </cell>
          <cell r="W318">
            <v>1325824.2</v>
          </cell>
          <cell r="X318">
            <v>0</v>
          </cell>
          <cell r="Y318">
            <v>0.30373200046184379</v>
          </cell>
          <cell r="Z318" t="str">
            <v>TBD</v>
          </cell>
          <cell r="AA318" t="str">
            <v>TBD</v>
          </cell>
          <cell r="AB318" t="str">
            <v>TBD</v>
          </cell>
          <cell r="AC318" t="str">
            <v>Includes Solar Turbine prospect (prelim numbers)</v>
          </cell>
          <cell r="AD318">
            <v>617566</v>
          </cell>
          <cell r="AE318">
            <v>628612</v>
          </cell>
          <cell r="AH318" t="str">
            <v>TBD</v>
          </cell>
          <cell r="AI318" t="str">
            <v>TBD</v>
          </cell>
          <cell r="AJ318" t="str">
            <v>TBD</v>
          </cell>
        </row>
        <row r="319">
          <cell r="B319" t="str">
            <v>Subtotal  - Q4 2004</v>
          </cell>
          <cell r="E319">
            <v>567701</v>
          </cell>
          <cell r="G319">
            <v>1</v>
          </cell>
          <cell r="H319">
            <v>0.80623602917733106</v>
          </cell>
          <cell r="I319">
            <v>22831165</v>
          </cell>
          <cell r="J319">
            <v>40.216883535523102</v>
          </cell>
          <cell r="K319">
            <v>25850000</v>
          </cell>
          <cell r="L319">
            <v>45.534533143327209</v>
          </cell>
          <cell r="N319">
            <v>310750</v>
          </cell>
          <cell r="P319">
            <v>8.750812379110251E-2</v>
          </cell>
          <cell r="Q319">
            <v>8.7919032882011611E-2</v>
          </cell>
          <cell r="R319">
            <v>8.8351063829787232E-2</v>
          </cell>
          <cell r="S319">
            <v>9.5265957446808505E-2</v>
          </cell>
          <cell r="T319">
            <v>0</v>
          </cell>
          <cell r="U319">
            <v>0</v>
          </cell>
          <cell r="W319">
            <v>2437276.5</v>
          </cell>
          <cell r="X319">
            <v>0</v>
          </cell>
          <cell r="Y319">
            <v>0.10675217405682101</v>
          </cell>
          <cell r="Z319">
            <v>0</v>
          </cell>
          <cell r="AD319">
            <v>2262085</v>
          </cell>
          <cell r="AE319">
            <v>2272707</v>
          </cell>
        </row>
        <row r="321">
          <cell r="B321" t="str">
            <v>Land Sales:</v>
          </cell>
        </row>
        <row r="322">
          <cell r="B322" t="str">
            <v>Port of Tacoma</v>
          </cell>
          <cell r="I322">
            <v>2262788</v>
          </cell>
          <cell r="K322">
            <v>1958675</v>
          </cell>
          <cell r="N322">
            <v>187497</v>
          </cell>
          <cell r="W322">
            <v>-491610</v>
          </cell>
          <cell r="AC322" t="str">
            <v>Can close either Q4 2004 or Q1 2005 per contract</v>
          </cell>
        </row>
        <row r="323">
          <cell r="B323" t="str">
            <v>TBD</v>
          </cell>
          <cell r="W323">
            <v>500000</v>
          </cell>
        </row>
        <row r="324">
          <cell r="B324" t="str">
            <v xml:space="preserve">   Subtotal - Land Sales</v>
          </cell>
          <cell r="W324">
            <v>8390</v>
          </cell>
        </row>
        <row r="326">
          <cell r="B326" t="str">
            <v>Other FFO Income/Adjustments:</v>
          </cell>
        </row>
        <row r="327">
          <cell r="B327" t="str">
            <v>Design Build Fees</v>
          </cell>
          <cell r="W327">
            <v>200000</v>
          </cell>
        </row>
        <row r="328">
          <cell r="B328" t="str">
            <v>Master Lease Release Proceeds</v>
          </cell>
          <cell r="W328">
            <v>0</v>
          </cell>
        </row>
        <row r="329">
          <cell r="B329" t="str">
            <v>Miscellaneous Income</v>
          </cell>
          <cell r="W329">
            <v>0</v>
          </cell>
          <cell r="AD329" t="str">
            <v>Shortfall</v>
          </cell>
        </row>
        <row r="330">
          <cell r="B330" t="str">
            <v>Valuation (Shortfall) / Needed</v>
          </cell>
          <cell r="W330">
            <v>-511666.40000000037</v>
          </cell>
          <cell r="AD330">
            <v>10511666.4</v>
          </cell>
        </row>
        <row r="331">
          <cell r="B331" t="str">
            <v>Macquarie Stock Sale - Gain</v>
          </cell>
          <cell r="W331">
            <v>3866000</v>
          </cell>
          <cell r="AC331" t="str">
            <v>Based on a stock price of $1.06</v>
          </cell>
          <cell r="AD331">
            <v>10000000</v>
          </cell>
        </row>
        <row r="332">
          <cell r="B332" t="str">
            <v>Projected Deferral Recapture based on Macquarie Sale</v>
          </cell>
          <cell r="W332">
            <v>3000000</v>
          </cell>
          <cell r="AC332" t="str">
            <v>Estimate per El Paso</v>
          </cell>
          <cell r="AD332">
            <v>-511666.40000000037</v>
          </cell>
        </row>
        <row r="334">
          <cell r="B334" t="str">
            <v>Repositioned Acquisitions:</v>
          </cell>
        </row>
        <row r="335">
          <cell r="B335" t="str">
            <v>Unidentified Repositioned Acquisitions</v>
          </cell>
          <cell r="I335">
            <v>13333333</v>
          </cell>
          <cell r="K335">
            <v>14444444</v>
          </cell>
          <cell r="V335">
            <v>0.9</v>
          </cell>
          <cell r="W335">
            <v>999999.9</v>
          </cell>
          <cell r="Y335">
            <v>7.4999994374999865E-2</v>
          </cell>
          <cell r="Z335" t="str">
            <v>TBD</v>
          </cell>
          <cell r="AA335" t="str">
            <v>TBD</v>
          </cell>
          <cell r="AB335" t="str">
            <v>TBD</v>
          </cell>
          <cell r="AD335">
            <v>0</v>
          </cell>
          <cell r="AE335">
            <v>0</v>
          </cell>
        </row>
        <row r="336">
          <cell r="B336" t="str">
            <v>Subtotal  - Repositioned Acquisitions</v>
          </cell>
          <cell r="W336">
            <v>999999.9</v>
          </cell>
          <cell r="Y336">
            <v>7.4999994374999865E-2</v>
          </cell>
          <cell r="Z336">
            <v>0</v>
          </cell>
          <cell r="AD336">
            <v>0</v>
          </cell>
          <cell r="AE336">
            <v>0</v>
          </cell>
        </row>
        <row r="338">
          <cell r="B338" t="str">
            <v>Q4 2004 Total</v>
          </cell>
          <cell r="E338">
            <v>567701</v>
          </cell>
          <cell r="I338">
            <v>36164498</v>
          </cell>
          <cell r="K338">
            <v>40294444</v>
          </cell>
          <cell r="N338">
            <v>310750</v>
          </cell>
          <cell r="W338">
            <v>10000000</v>
          </cell>
          <cell r="AD338">
            <v>2262085</v>
          </cell>
          <cell r="AE338">
            <v>2272707</v>
          </cell>
        </row>
        <row r="340">
          <cell r="B340" t="str">
            <v>Q1-Q4 2004 Total</v>
          </cell>
          <cell r="E340">
            <v>5371698</v>
          </cell>
          <cell r="I340">
            <v>203794253</v>
          </cell>
          <cell r="J340">
            <v>37.938516461647694</v>
          </cell>
          <cell r="K340">
            <v>238835362</v>
          </cell>
          <cell r="L340">
            <v>44.461799974607658</v>
          </cell>
          <cell r="N340">
            <v>0</v>
          </cell>
          <cell r="W340">
            <v>37714437</v>
          </cell>
        </row>
        <row r="342">
          <cell r="O342" t="str">
            <v xml:space="preserve">           F F O   S U M M A R Y</v>
          </cell>
        </row>
        <row r="343">
          <cell r="O343" t="str">
            <v xml:space="preserve">As of </v>
          </cell>
          <cell r="P343">
            <v>38120</v>
          </cell>
        </row>
        <row r="345">
          <cell r="G345" t="str">
            <v>as of 2/17/03</v>
          </cell>
          <cell r="H345" t="str">
            <v>as of 2/17/03</v>
          </cell>
          <cell r="I345" t="str">
            <v>as of 1/15/03</v>
          </cell>
          <cell r="T345" t="str">
            <v>18 months</v>
          </cell>
          <cell r="AE345" t="str">
            <v>5 Year</v>
          </cell>
        </row>
        <row r="346">
          <cell r="F346" t="str">
            <v>Completion</v>
          </cell>
          <cell r="I346" t="str">
            <v>Building</v>
          </cell>
          <cell r="J346" t="str">
            <v>Basis</v>
          </cell>
          <cell r="L346" t="str">
            <v>Value</v>
          </cell>
          <cell r="M346" t="str">
            <v>Year 1</v>
          </cell>
          <cell r="N346" t="str">
            <v>Sales</v>
          </cell>
          <cell r="O346" t="str">
            <v>Stabilization</v>
          </cell>
          <cell r="P346" t="str">
            <v>Year 1</v>
          </cell>
          <cell r="Q346" t="str">
            <v>Stabilized</v>
          </cell>
          <cell r="R346" t="str">
            <v>PLD</v>
          </cell>
          <cell r="S346" t="str">
            <v>PLD</v>
          </cell>
          <cell r="T346" t="str">
            <v>Master Leases</v>
          </cell>
          <cell r="U346" t="str">
            <v>Unrecapturable</v>
          </cell>
          <cell r="V346" t="str">
            <v>LPT</v>
          </cell>
          <cell r="W346" t="str">
            <v>Est. FFO</v>
          </cell>
          <cell r="X346" t="str">
            <v>Other</v>
          </cell>
          <cell r="Y346" t="str">
            <v>Profit</v>
          </cell>
          <cell r="Z346" t="str">
            <v xml:space="preserve">Appraised </v>
          </cell>
          <cell r="AA346" t="str">
            <v xml:space="preserve">Appraised </v>
          </cell>
          <cell r="AB346" t="str">
            <v>Appraised</v>
          </cell>
          <cell r="AD346" t="str">
            <v>Argus</v>
          </cell>
          <cell r="AE346" t="str">
            <v>Argus</v>
          </cell>
        </row>
        <row r="347">
          <cell r="B347" t="str">
            <v>Property Name</v>
          </cell>
          <cell r="C347" t="str">
            <v>City / State</v>
          </cell>
          <cell r="D347" t="str">
            <v>Entity</v>
          </cell>
          <cell r="E347" t="str">
            <v>SF</v>
          </cell>
          <cell r="F347" t="str">
            <v>Date</v>
          </cell>
          <cell r="G347" t="str">
            <v>% L.O.S.</v>
          </cell>
          <cell r="H347" t="str">
            <v>% Leased</v>
          </cell>
          <cell r="I347" t="str">
            <v xml:space="preserve">Basis </v>
          </cell>
          <cell r="J347" t="str">
            <v>PSF</v>
          </cell>
          <cell r="K347" t="str">
            <v xml:space="preserve">Value </v>
          </cell>
          <cell r="L347" t="str">
            <v>PSF</v>
          </cell>
          <cell r="M347" t="str">
            <v>Capital</v>
          </cell>
          <cell r="N347" t="str">
            <v>Cost</v>
          </cell>
          <cell r="O347" t="str">
            <v>Costs 1</v>
          </cell>
          <cell r="P347" t="str">
            <v>Cap 2</v>
          </cell>
          <cell r="Q347" t="str">
            <v>Cap 2</v>
          </cell>
          <cell r="R347" t="str">
            <v>Reversion</v>
          </cell>
          <cell r="S347" t="str">
            <v>IRR</v>
          </cell>
          <cell r="T347" t="str">
            <v>Holdback</v>
          </cell>
          <cell r="U347" t="str">
            <v>Holdback</v>
          </cell>
          <cell r="V347" t="str">
            <v>%</v>
          </cell>
          <cell r="W347" t="str">
            <v>Gain</v>
          </cell>
          <cell r="X347" t="str">
            <v>Income</v>
          </cell>
          <cell r="Y347" t="str">
            <v>Margin</v>
          </cell>
          <cell r="Z347" t="str">
            <v>Value</v>
          </cell>
          <cell r="AA347" t="str">
            <v>Reversion</v>
          </cell>
          <cell r="AB347" t="str">
            <v>IRR</v>
          </cell>
          <cell r="AC347" t="str">
            <v>Comments</v>
          </cell>
          <cell r="AD347" t="str">
            <v>First Year NOI</v>
          </cell>
          <cell r="AE347" t="str">
            <v>Stabilized NOI</v>
          </cell>
        </row>
        <row r="349">
          <cell r="B349" t="str">
            <v>Remaining Pipeline:</v>
          </cell>
        </row>
        <row r="351">
          <cell r="B351" t="str">
            <v>2005 Pipeline</v>
          </cell>
        </row>
        <row r="352">
          <cell r="B352" t="str">
            <v>ProLogis Park 294 #2</v>
          </cell>
          <cell r="C352" t="str">
            <v>Alsip, IL</v>
          </cell>
          <cell r="D352" t="str">
            <v>T</v>
          </cell>
          <cell r="E352">
            <v>238000</v>
          </cell>
          <cell r="F352">
            <v>38291</v>
          </cell>
          <cell r="G352">
            <v>0</v>
          </cell>
          <cell r="H352">
            <v>0</v>
          </cell>
          <cell r="I352">
            <v>9107769</v>
          </cell>
          <cell r="J352">
            <v>38.267936974789919</v>
          </cell>
          <cell r="K352">
            <v>10500000</v>
          </cell>
          <cell r="L352">
            <v>44.117647058823529</v>
          </cell>
          <cell r="M352" t="str">
            <v>n/a</v>
          </cell>
          <cell r="N352">
            <v>52500</v>
          </cell>
          <cell r="O352" t="str">
            <v>n/a</v>
          </cell>
          <cell r="P352">
            <v>8.4659904761904756E-2</v>
          </cell>
          <cell r="Q352">
            <v>8.4638857142857141E-2</v>
          </cell>
          <cell r="R352">
            <v>8.7499999999999994E-2</v>
          </cell>
          <cell r="S352">
            <v>9.5000000000000001E-2</v>
          </cell>
          <cell r="T352">
            <v>0</v>
          </cell>
          <cell r="U352">
            <v>0</v>
          </cell>
          <cell r="V352">
            <v>0.85962800000000006</v>
          </cell>
          <cell r="W352">
            <v>1151670.2800680001</v>
          </cell>
          <cell r="X352">
            <v>0</v>
          </cell>
          <cell r="Y352">
            <v>0.12644921934976613</v>
          </cell>
          <cell r="Z352" t="str">
            <v>TBD</v>
          </cell>
          <cell r="AA352" t="str">
            <v>TBD</v>
          </cell>
          <cell r="AB352" t="str">
            <v>TBD</v>
          </cell>
          <cell r="AD352">
            <v>888929</v>
          </cell>
          <cell r="AE352">
            <v>888708</v>
          </cell>
          <cell r="AH352">
            <v>9900000</v>
          </cell>
          <cell r="AI352">
            <v>0.09</v>
          </cell>
          <cell r="AJ352">
            <v>0.1</v>
          </cell>
        </row>
        <row r="353">
          <cell r="B353" t="str">
            <v>ProLogis Park 294 #3</v>
          </cell>
          <cell r="C353" t="str">
            <v>Alsip, IL</v>
          </cell>
          <cell r="D353" t="str">
            <v>T</v>
          </cell>
          <cell r="E353">
            <v>160800</v>
          </cell>
          <cell r="F353">
            <v>38291</v>
          </cell>
          <cell r="G353">
            <v>0</v>
          </cell>
          <cell r="H353">
            <v>0</v>
          </cell>
          <cell r="I353">
            <v>6896313</v>
          </cell>
          <cell r="J353">
            <v>42.887518656716416</v>
          </cell>
          <cell r="K353">
            <v>8000000</v>
          </cell>
          <cell r="L353">
            <v>49.75124378109453</v>
          </cell>
          <cell r="M353" t="str">
            <v>n/a</v>
          </cell>
          <cell r="N353">
            <v>40000</v>
          </cell>
          <cell r="O353" t="str">
            <v>n/a</v>
          </cell>
          <cell r="P353">
            <v>8.4118499999999999E-2</v>
          </cell>
          <cell r="Q353">
            <v>8.4118499999999999E-2</v>
          </cell>
          <cell r="R353">
            <v>8.7499999999999994E-2</v>
          </cell>
          <cell r="S353">
            <v>9.5000000000000001E-2</v>
          </cell>
          <cell r="T353">
            <v>0</v>
          </cell>
          <cell r="U353">
            <v>0</v>
          </cell>
          <cell r="V353">
            <v>0.85962800000000006</v>
          </cell>
          <cell r="W353">
            <v>914375.12843600009</v>
          </cell>
          <cell r="X353">
            <v>0</v>
          </cell>
          <cell r="Y353">
            <v>0.13258898319087317</v>
          </cell>
          <cell r="Z353" t="str">
            <v>TBD</v>
          </cell>
          <cell r="AA353" t="str">
            <v>TBD</v>
          </cell>
          <cell r="AB353" t="str">
            <v>TBD</v>
          </cell>
          <cell r="AD353">
            <v>672948</v>
          </cell>
          <cell r="AE353">
            <v>672948</v>
          </cell>
          <cell r="AH353">
            <v>9900000</v>
          </cell>
          <cell r="AI353">
            <v>0.09</v>
          </cell>
          <cell r="AJ353">
            <v>0.1</v>
          </cell>
        </row>
        <row r="354">
          <cell r="B354" t="str">
            <v xml:space="preserve">Freeport Corporate Center #3 </v>
          </cell>
          <cell r="C354" t="str">
            <v>Dallas, TX</v>
          </cell>
          <cell r="D354" t="str">
            <v>DS</v>
          </cell>
          <cell r="E354">
            <v>447400</v>
          </cell>
          <cell r="F354">
            <v>38001</v>
          </cell>
          <cell r="G354">
            <v>1</v>
          </cell>
          <cell r="H354">
            <v>0.72889999999999999</v>
          </cell>
          <cell r="I354">
            <v>14282559</v>
          </cell>
          <cell r="J354">
            <v>31.923466696468484</v>
          </cell>
          <cell r="K354">
            <v>15500000</v>
          </cell>
          <cell r="L354">
            <v>34.644613321412606</v>
          </cell>
          <cell r="M354" t="str">
            <v>n/a</v>
          </cell>
          <cell r="N354">
            <v>77500</v>
          </cell>
          <cell r="O354" t="str">
            <v>n/a</v>
          </cell>
          <cell r="P354">
            <v>8.5760000000000003E-2</v>
          </cell>
          <cell r="Q354">
            <v>8.2949225806451615E-2</v>
          </cell>
          <cell r="R354">
            <v>8.7499999999999994E-2</v>
          </cell>
          <cell r="S354">
            <v>9.5000000000000001E-2</v>
          </cell>
          <cell r="T354">
            <v>0</v>
          </cell>
          <cell r="U354">
            <v>0</v>
          </cell>
          <cell r="V354">
            <v>0.85962800000000006</v>
          </cell>
          <cell r="W354">
            <v>979925.20194800012</v>
          </cell>
          <cell r="X354">
            <v>0</v>
          </cell>
          <cell r="Y354">
            <v>6.8609918008950652E-2</v>
          </cell>
          <cell r="Z354" t="str">
            <v>TBD</v>
          </cell>
          <cell r="AA354" t="str">
            <v>TBD</v>
          </cell>
          <cell r="AB354" t="str">
            <v>TBD</v>
          </cell>
          <cell r="AC354" t="str">
            <v>T has term opt 47th mo. - no fee; 11 mos. free rent but pay OPEX</v>
          </cell>
          <cell r="AD354">
            <v>1329280</v>
          </cell>
          <cell r="AE354">
            <v>1285713</v>
          </cell>
          <cell r="AH354">
            <v>9900000</v>
          </cell>
          <cell r="AI354">
            <v>0.09</v>
          </cell>
          <cell r="AJ354">
            <v>0.1</v>
          </cell>
        </row>
        <row r="355">
          <cell r="B355" t="str">
            <v>West by Northwest Industrial Center #22 (Bunzl)</v>
          </cell>
          <cell r="C355" t="str">
            <v>Houston, TX</v>
          </cell>
          <cell r="D355" t="str">
            <v>T</v>
          </cell>
          <cell r="E355">
            <v>83200</v>
          </cell>
          <cell r="F355">
            <v>38230</v>
          </cell>
          <cell r="G355">
            <v>1</v>
          </cell>
          <cell r="H355">
            <v>1</v>
          </cell>
          <cell r="I355">
            <v>3759678</v>
          </cell>
          <cell r="J355">
            <v>45.188437499999999</v>
          </cell>
          <cell r="K355">
            <v>4400000</v>
          </cell>
          <cell r="L355">
            <v>52.884615384615387</v>
          </cell>
          <cell r="M355" t="str">
            <v>n/a</v>
          </cell>
          <cell r="N355">
            <v>22000</v>
          </cell>
          <cell r="O355" t="str">
            <v>n/a</v>
          </cell>
          <cell r="P355">
            <v>8.518545454545455E-2</v>
          </cell>
          <cell r="Q355">
            <v>8.5722499999999993E-2</v>
          </cell>
          <cell r="R355">
            <v>8.7499999999999994E-2</v>
          </cell>
          <cell r="S355">
            <v>9.7500000000000003E-2</v>
          </cell>
          <cell r="T355">
            <v>0</v>
          </cell>
          <cell r="U355">
            <v>42314.133333333331</v>
          </cell>
          <cell r="V355">
            <v>0.85962800000000006</v>
          </cell>
          <cell r="W355">
            <v>495152.49040693342</v>
          </cell>
          <cell r="X355">
            <v>0</v>
          </cell>
          <cell r="Y355">
            <v>0.13170077075933986</v>
          </cell>
          <cell r="Z355" t="str">
            <v>TBD</v>
          </cell>
          <cell r="AA355" t="str">
            <v>TBD</v>
          </cell>
          <cell r="AB355" t="str">
            <v>TBD</v>
          </cell>
          <cell r="AC355" t="str">
            <v>Bunzl 5 mos. free rent (9/04 - 1/05); Contrib. date - 1/05</v>
          </cell>
          <cell r="AD355">
            <v>374816</v>
          </cell>
          <cell r="AE355">
            <v>377179</v>
          </cell>
          <cell r="AH355">
            <v>9900000</v>
          </cell>
          <cell r="AI355">
            <v>0.09</v>
          </cell>
          <cell r="AJ355">
            <v>0.1</v>
          </cell>
        </row>
        <row r="356">
          <cell r="B356" t="str">
            <v>Stateline Park #100</v>
          </cell>
          <cell r="C356" t="str">
            <v>Memphis, TN</v>
          </cell>
          <cell r="D356" t="str">
            <v>DS</v>
          </cell>
          <cell r="E356">
            <v>600000</v>
          </cell>
          <cell r="F356">
            <v>38214</v>
          </cell>
          <cell r="G356">
            <v>0</v>
          </cell>
          <cell r="H356">
            <v>0</v>
          </cell>
          <cell r="I356">
            <v>16455359</v>
          </cell>
          <cell r="J356">
            <v>27.425598333333333</v>
          </cell>
          <cell r="K356">
            <v>17500000</v>
          </cell>
          <cell r="L356">
            <v>29.166666666666668</v>
          </cell>
          <cell r="M356" t="str">
            <v>n/a</v>
          </cell>
          <cell r="N356">
            <v>87500</v>
          </cell>
          <cell r="O356" t="str">
            <v>n/a</v>
          </cell>
          <cell r="P356">
            <v>9.377131428571428E-2</v>
          </cell>
          <cell r="Q356">
            <v>9.3739657142857147E-2</v>
          </cell>
          <cell r="R356">
            <v>8.7499999999999994E-2</v>
          </cell>
          <cell r="S356">
            <v>9.7500000000000003E-2</v>
          </cell>
          <cell r="T356">
            <v>0</v>
          </cell>
          <cell r="U356">
            <v>0</v>
          </cell>
          <cell r="V356">
            <v>0.85962800000000006</v>
          </cell>
          <cell r="W356">
            <v>822785.20354800008</v>
          </cell>
          <cell r="X356">
            <v>0</v>
          </cell>
          <cell r="Y356">
            <v>5.0001048506325516E-2</v>
          </cell>
          <cell r="Z356" t="str">
            <v>TBD</v>
          </cell>
          <cell r="AA356" t="str">
            <v>TBD</v>
          </cell>
          <cell r="AB356" t="str">
            <v>TBD</v>
          </cell>
          <cell r="AD356">
            <v>1640998</v>
          </cell>
          <cell r="AE356">
            <v>1640444</v>
          </cell>
          <cell r="AH356">
            <v>9900000</v>
          </cell>
          <cell r="AI356">
            <v>0.09</v>
          </cell>
          <cell r="AJ356">
            <v>0.1</v>
          </cell>
        </row>
        <row r="357">
          <cell r="B357" t="str">
            <v>Orlando Corporate Center #100</v>
          </cell>
          <cell r="C357" t="str">
            <v>Orlando, FL</v>
          </cell>
          <cell r="D357" t="str">
            <v>T</v>
          </cell>
          <cell r="E357">
            <v>80340</v>
          </cell>
          <cell r="F357">
            <v>38245</v>
          </cell>
          <cell r="G357">
            <v>0</v>
          </cell>
          <cell r="H357">
            <v>0</v>
          </cell>
          <cell r="I357">
            <v>3874968</v>
          </cell>
          <cell r="J357">
            <v>48.23211351755041</v>
          </cell>
          <cell r="K357">
            <v>4600000</v>
          </cell>
          <cell r="L357">
            <v>57.256659198406773</v>
          </cell>
          <cell r="M357" t="str">
            <v>n/a</v>
          </cell>
          <cell r="N357">
            <v>23000</v>
          </cell>
          <cell r="O357" t="str">
            <v>n/a</v>
          </cell>
          <cell r="P357">
            <v>8.1998913043478255E-2</v>
          </cell>
          <cell r="Q357">
            <v>8.706891304347826E-2</v>
          </cell>
          <cell r="R357">
            <v>8.7499999999999994E-2</v>
          </cell>
          <cell r="S357">
            <v>9.7500000000000003E-2</v>
          </cell>
          <cell r="T357">
            <v>0</v>
          </cell>
          <cell r="U357">
            <v>0</v>
          </cell>
          <cell r="V357">
            <v>0.85962800000000006</v>
          </cell>
          <cell r="W357">
            <v>603486.36409600009</v>
          </cell>
          <cell r="X357">
            <v>0</v>
          </cell>
          <cell r="Y357">
            <v>0.15573970264941545</v>
          </cell>
          <cell r="Z357" t="str">
            <v>TBD</v>
          </cell>
          <cell r="AA357" t="str">
            <v>TBD</v>
          </cell>
          <cell r="AB357" t="str">
            <v>TBD</v>
          </cell>
          <cell r="AD357">
            <v>377195</v>
          </cell>
          <cell r="AE357">
            <v>400517</v>
          </cell>
          <cell r="AH357">
            <v>9900000</v>
          </cell>
          <cell r="AI357">
            <v>0.09</v>
          </cell>
          <cell r="AJ357">
            <v>0.1</v>
          </cell>
        </row>
        <row r="358">
          <cell r="B358" t="str">
            <v>Orlando Corporate Center #400</v>
          </cell>
          <cell r="C358" t="str">
            <v>Orlando, FL</v>
          </cell>
          <cell r="D358" t="str">
            <v>T</v>
          </cell>
          <cell r="E358">
            <v>106575</v>
          </cell>
          <cell r="F358">
            <v>38245</v>
          </cell>
          <cell r="G358">
            <v>0</v>
          </cell>
          <cell r="H358">
            <v>0</v>
          </cell>
          <cell r="I358">
            <v>4066919</v>
          </cell>
          <cell r="J358">
            <v>38.160159512080696</v>
          </cell>
          <cell r="K358">
            <v>4500000</v>
          </cell>
          <cell r="L358">
            <v>42.223786066150595</v>
          </cell>
          <cell r="M358" t="str">
            <v>n/a</v>
          </cell>
          <cell r="N358">
            <v>22500</v>
          </cell>
          <cell r="O358" t="str">
            <v>n/a</v>
          </cell>
          <cell r="P358">
            <v>8.3257999999999999E-2</v>
          </cell>
          <cell r="Q358">
            <v>8.8393777777777779E-2</v>
          </cell>
          <cell r="R358">
            <v>8.7499999999999994E-2</v>
          </cell>
          <cell r="S358">
            <v>9.7500000000000003E-2</v>
          </cell>
          <cell r="T358">
            <v>0</v>
          </cell>
          <cell r="U358">
            <v>0</v>
          </cell>
          <cell r="V358">
            <v>0.85962800000000006</v>
          </cell>
          <cell r="W358">
            <v>352946.92386800004</v>
          </cell>
          <cell r="X358">
            <v>0</v>
          </cell>
          <cell r="Y358">
            <v>8.6784842252329103E-2</v>
          </cell>
          <cell r="Z358" t="str">
            <v>TBD</v>
          </cell>
          <cell r="AA358" t="str">
            <v>TBD</v>
          </cell>
          <cell r="AB358" t="str">
            <v>TBD</v>
          </cell>
          <cell r="AD358">
            <v>374661</v>
          </cell>
          <cell r="AE358">
            <v>397772</v>
          </cell>
          <cell r="AH358">
            <v>9900000</v>
          </cell>
          <cell r="AI358">
            <v>0.09</v>
          </cell>
          <cell r="AJ358">
            <v>0.1</v>
          </cell>
        </row>
        <row r="359">
          <cell r="B359" t="str">
            <v>Perrin Creek Corporate Center #11</v>
          </cell>
          <cell r="C359" t="str">
            <v>San Antonio, TX</v>
          </cell>
          <cell r="D359" t="str">
            <v>DS</v>
          </cell>
          <cell r="E359">
            <v>54000</v>
          </cell>
          <cell r="F359">
            <v>38291</v>
          </cell>
          <cell r="G359">
            <v>0</v>
          </cell>
          <cell r="H359">
            <v>0</v>
          </cell>
          <cell r="I359">
            <v>2536861</v>
          </cell>
          <cell r="J359">
            <v>46.978907407407405</v>
          </cell>
          <cell r="K359">
            <v>3000000</v>
          </cell>
          <cell r="L359">
            <v>55.555555555555557</v>
          </cell>
          <cell r="M359" t="str">
            <v>n/a</v>
          </cell>
          <cell r="N359">
            <v>15000</v>
          </cell>
          <cell r="O359" t="str">
            <v>n/a</v>
          </cell>
          <cell r="P359">
            <v>8.612966666666666E-2</v>
          </cell>
          <cell r="Q359">
            <v>8.612966666666666E-2</v>
          </cell>
          <cell r="R359">
            <v>8.7499999999999994E-2</v>
          </cell>
          <cell r="S359">
            <v>9.7500000000000003E-2</v>
          </cell>
          <cell r="T359">
            <v>0</v>
          </cell>
          <cell r="U359">
            <v>0</v>
          </cell>
          <cell r="V359">
            <v>0.85962800000000006</v>
          </cell>
          <cell r="W359">
            <v>385232.83229200001</v>
          </cell>
          <cell r="X359">
            <v>0</v>
          </cell>
          <cell r="Y359">
            <v>0.15185413481148555</v>
          </cell>
          <cell r="Z359" t="str">
            <v>TBD</v>
          </cell>
          <cell r="AA359" t="str">
            <v>TBD</v>
          </cell>
          <cell r="AB359" t="str">
            <v>TBD</v>
          </cell>
          <cell r="AD359">
            <v>258389</v>
          </cell>
          <cell r="AE359">
            <v>258389</v>
          </cell>
          <cell r="AH359">
            <v>9900000</v>
          </cell>
          <cell r="AI359">
            <v>0.09</v>
          </cell>
          <cell r="AJ359">
            <v>0.1</v>
          </cell>
        </row>
        <row r="360">
          <cell r="B360" t="str">
            <v>Subtotal  - 2005 Pipeline</v>
          </cell>
          <cell r="E360">
            <v>1770315</v>
          </cell>
          <cell r="G360">
            <v>0.29972067117998774</v>
          </cell>
          <cell r="H360">
            <v>0.23120736140178441</v>
          </cell>
          <cell r="I360">
            <v>60980426</v>
          </cell>
          <cell r="J360">
            <v>34.446087843123962</v>
          </cell>
          <cell r="K360">
            <v>68000000</v>
          </cell>
          <cell r="L360">
            <v>38.411243196832203</v>
          </cell>
          <cell r="N360">
            <v>340000</v>
          </cell>
          <cell r="P360">
            <v>8.7017882352941181E-2</v>
          </cell>
          <cell r="Q360">
            <v>8.7083382352941177E-2</v>
          </cell>
          <cell r="R360">
            <v>8.7499999999999994E-2</v>
          </cell>
          <cell r="S360">
            <v>9.6250000000000002E-2</v>
          </cell>
          <cell r="T360">
            <v>0</v>
          </cell>
          <cell r="U360">
            <v>42314.133333333331</v>
          </cell>
          <cell r="W360">
            <v>5705574.4246629328</v>
          </cell>
          <cell r="X360">
            <v>0</v>
          </cell>
          <cell r="Y360">
            <v>9.3564030278550897E-2</v>
          </cell>
          <cell r="Z360">
            <v>0</v>
          </cell>
          <cell r="AD360">
            <v>5917216</v>
          </cell>
          <cell r="AE360">
            <v>5921670</v>
          </cell>
        </row>
        <row r="362">
          <cell r="B362" t="str">
            <v>North American Assets</v>
          </cell>
        </row>
        <row r="363">
          <cell r="B363" t="str">
            <v>Greenwood #100</v>
          </cell>
          <cell r="C363" t="str">
            <v>Atlanta, GA</v>
          </cell>
          <cell r="D363" t="str">
            <v>DS</v>
          </cell>
          <cell r="E363">
            <v>570000</v>
          </cell>
          <cell r="F363">
            <v>37104</v>
          </cell>
          <cell r="G363">
            <v>0.42105263157894735</v>
          </cell>
          <cell r="H363">
            <v>0</v>
          </cell>
          <cell r="I363">
            <v>15967711</v>
          </cell>
          <cell r="J363">
            <v>28.01352807017544</v>
          </cell>
          <cell r="K363">
            <v>17300000</v>
          </cell>
          <cell r="L363">
            <v>30.350877192982455</v>
          </cell>
          <cell r="M363" t="str">
            <v>n/a</v>
          </cell>
          <cell r="N363">
            <v>86500</v>
          </cell>
          <cell r="O363" t="str">
            <v>n/a</v>
          </cell>
          <cell r="P363">
            <v>8.7630462427745665E-2</v>
          </cell>
          <cell r="Q363">
            <v>9.1279017341040464E-2</v>
          </cell>
          <cell r="R363">
            <v>8.7499999999999994E-2</v>
          </cell>
          <cell r="S363">
            <v>9.7500000000000003E-2</v>
          </cell>
          <cell r="T363">
            <v>0</v>
          </cell>
          <cell r="U363">
            <v>0</v>
          </cell>
          <cell r="V363">
            <v>0.85962800000000006</v>
          </cell>
          <cell r="W363">
            <v>1070915.1064920002</v>
          </cell>
          <cell r="X363">
            <v>0</v>
          </cell>
          <cell r="Y363">
            <v>6.7067540644491885E-2</v>
          </cell>
          <cell r="Z363" t="str">
            <v>TBD</v>
          </cell>
          <cell r="AA363" t="str">
            <v>TBD</v>
          </cell>
          <cell r="AB363" t="str">
            <v>TBD</v>
          </cell>
          <cell r="AC363" t="str">
            <v>Includes new Atkins lease prospect (240K sf); ABSTIs</v>
          </cell>
          <cell r="AD363">
            <v>1516007</v>
          </cell>
          <cell r="AE363">
            <v>1579127</v>
          </cell>
          <cell r="AH363" t="str">
            <v>TBD</v>
          </cell>
          <cell r="AI363" t="str">
            <v>TBD</v>
          </cell>
          <cell r="AJ363" t="str">
            <v>TBD</v>
          </cell>
        </row>
        <row r="364">
          <cell r="B364" t="str">
            <v>Bloomingdale Business Center  #3</v>
          </cell>
          <cell r="C364" t="str">
            <v>Chicago, IL</v>
          </cell>
          <cell r="D364" t="str">
            <v>DS</v>
          </cell>
          <cell r="E364">
            <v>138160</v>
          </cell>
          <cell r="F364">
            <v>37226</v>
          </cell>
          <cell r="G364">
            <v>0.28145628257093225</v>
          </cell>
          <cell r="H364">
            <v>0.28145628257093225</v>
          </cell>
          <cell r="I364">
            <v>8636183</v>
          </cell>
          <cell r="J364">
            <v>62.508562536189928</v>
          </cell>
          <cell r="K364">
            <v>9400000</v>
          </cell>
          <cell r="L364">
            <v>68.037058482918354</v>
          </cell>
          <cell r="M364" t="str">
            <v>n/a</v>
          </cell>
          <cell r="N364">
            <v>47000</v>
          </cell>
          <cell r="O364" t="str">
            <v>n/a</v>
          </cell>
          <cell r="P364">
            <v>8.1465425531914895E-2</v>
          </cell>
          <cell r="Q364">
            <v>8.6225106382978728E-2</v>
          </cell>
          <cell r="R364">
            <v>8.7499999999999994E-2</v>
          </cell>
          <cell r="S364">
            <v>9.5000000000000001E-2</v>
          </cell>
          <cell r="T364">
            <v>0</v>
          </cell>
          <cell r="U364">
            <v>0</v>
          </cell>
          <cell r="V364">
            <v>0.85962800000000006</v>
          </cell>
          <cell r="W364">
            <v>616195.96407600003</v>
          </cell>
          <cell r="X364">
            <v>0</v>
          </cell>
          <cell r="Y364">
            <v>7.1350498718704788E-2</v>
          </cell>
          <cell r="Z364" t="str">
            <v>TBD</v>
          </cell>
          <cell r="AA364" t="str">
            <v>TBD</v>
          </cell>
          <cell r="AB364" t="str">
            <v>TBD</v>
          </cell>
          <cell r="AD364">
            <v>765775</v>
          </cell>
          <cell r="AE364">
            <v>810516</v>
          </cell>
          <cell r="AH364">
            <v>9350000</v>
          </cell>
          <cell r="AI364">
            <v>8.5000000000000006E-2</v>
          </cell>
          <cell r="AJ364">
            <v>9.2499999999999999E-2</v>
          </cell>
        </row>
        <row r="365">
          <cell r="B365" t="str">
            <v>O'Hare Cargo Distribution Center #5</v>
          </cell>
          <cell r="C365" t="str">
            <v>Chicago, IL</v>
          </cell>
          <cell r="D365" t="str">
            <v>T</v>
          </cell>
          <cell r="E365">
            <v>103800</v>
          </cell>
          <cell r="F365">
            <v>37288</v>
          </cell>
          <cell r="G365">
            <v>0.61868978805394992</v>
          </cell>
          <cell r="H365">
            <v>0.61868978805394992</v>
          </cell>
          <cell r="I365">
            <v>8894701</v>
          </cell>
          <cell r="J365">
            <v>85.690761078998079</v>
          </cell>
          <cell r="K365">
            <v>10600000</v>
          </cell>
          <cell r="L365">
            <v>102.11946050096338</v>
          </cell>
          <cell r="M365" t="str">
            <v>n/a</v>
          </cell>
          <cell r="N365">
            <v>53000</v>
          </cell>
          <cell r="O365" t="str">
            <v>n/a</v>
          </cell>
          <cell r="P365">
            <v>8.2946132075471704E-2</v>
          </cell>
          <cell r="Q365">
            <v>8.3030094339622648E-2</v>
          </cell>
          <cell r="R365">
            <v>8.5000000000000006E-2</v>
          </cell>
          <cell r="S365">
            <v>9.2499999999999999E-2</v>
          </cell>
          <cell r="T365">
            <v>0</v>
          </cell>
          <cell r="U365">
            <v>0</v>
          </cell>
          <cell r="V365">
            <v>0.85962800000000006</v>
          </cell>
          <cell r="W365">
            <v>1420362.484772</v>
          </cell>
          <cell r="X365">
            <v>0</v>
          </cell>
          <cell r="Y365">
            <v>0.15968636660996249</v>
          </cell>
          <cell r="Z365" t="str">
            <v>TBD</v>
          </cell>
          <cell r="AA365" t="str">
            <v>TBD</v>
          </cell>
          <cell r="AB365" t="str">
            <v>TBD</v>
          </cell>
          <cell r="AC365" t="str">
            <v>Airport condemnation issue.</v>
          </cell>
          <cell r="AD365">
            <v>879229</v>
          </cell>
          <cell r="AE365">
            <v>880119</v>
          </cell>
          <cell r="AH365">
            <v>9900000</v>
          </cell>
          <cell r="AI365">
            <v>0.09</v>
          </cell>
          <cell r="AJ365">
            <v>0.1</v>
          </cell>
        </row>
        <row r="366">
          <cell r="B366" t="str">
            <v>Remington Lakes Business Park #3</v>
          </cell>
          <cell r="C366" t="str">
            <v>Chicago, IL</v>
          </cell>
          <cell r="D366" t="str">
            <v>DS</v>
          </cell>
          <cell r="E366">
            <v>448512</v>
          </cell>
          <cell r="F366">
            <v>36973</v>
          </cell>
          <cell r="G366">
            <v>0</v>
          </cell>
          <cell r="H366">
            <v>0</v>
          </cell>
          <cell r="I366">
            <v>15891380</v>
          </cell>
          <cell r="J366">
            <v>35.431337400114153</v>
          </cell>
          <cell r="K366">
            <v>17600000</v>
          </cell>
          <cell r="L366">
            <v>39.240867579908674</v>
          </cell>
          <cell r="M366" t="str">
            <v>n/a</v>
          </cell>
          <cell r="N366">
            <v>88000</v>
          </cell>
          <cell r="O366" t="str">
            <v>n/a</v>
          </cell>
          <cell r="P366">
            <v>8.116528409090909E-2</v>
          </cell>
          <cell r="Q366">
            <v>8.6183522727272727E-2</v>
          </cell>
          <cell r="R366">
            <v>8.7499999999999994E-2</v>
          </cell>
          <cell r="S366">
            <v>9.5000000000000001E-2</v>
          </cell>
          <cell r="T366">
            <v>0</v>
          </cell>
          <cell r="U366">
            <v>0</v>
          </cell>
          <cell r="V366">
            <v>0.85962800000000006</v>
          </cell>
          <cell r="W366">
            <v>1393130.3293600001</v>
          </cell>
          <cell r="X366">
            <v>0</v>
          </cell>
          <cell r="Y366">
            <v>8.7665786694421766E-2</v>
          </cell>
          <cell r="Z366" t="str">
            <v>TBD</v>
          </cell>
          <cell r="AA366" t="str">
            <v>TBD</v>
          </cell>
          <cell r="AB366" t="str">
            <v>TBD</v>
          </cell>
          <cell r="AD366">
            <v>1428509</v>
          </cell>
          <cell r="AE366">
            <v>1516830</v>
          </cell>
          <cell r="AH366" t="str">
            <v>TBD</v>
          </cell>
          <cell r="AI366" t="str">
            <v>TBD</v>
          </cell>
          <cell r="AJ366" t="str">
            <v>TBD</v>
          </cell>
        </row>
        <row r="367">
          <cell r="B367" t="str">
            <v>West Chester Commerce Center #4-B (condo)</v>
          </cell>
          <cell r="C367" t="str">
            <v>Cincinnati, OH</v>
          </cell>
          <cell r="D367" t="str">
            <v>DS</v>
          </cell>
          <cell r="E367">
            <v>31800</v>
          </cell>
          <cell r="F367">
            <v>37221</v>
          </cell>
          <cell r="G367">
            <v>0</v>
          </cell>
          <cell r="H367">
            <v>0</v>
          </cell>
          <cell r="I367">
            <v>1542308</v>
          </cell>
          <cell r="J367">
            <v>48.500251572327045</v>
          </cell>
          <cell r="K367">
            <v>1900000</v>
          </cell>
          <cell r="L367">
            <v>59.748427672955977</v>
          </cell>
          <cell r="M367" t="str">
            <v>n/a</v>
          </cell>
          <cell r="N367">
            <v>9500</v>
          </cell>
          <cell r="O367" t="str">
            <v>n/a</v>
          </cell>
          <cell r="P367">
            <v>8.7617368421052638E-2</v>
          </cell>
          <cell r="Q367">
            <v>8.7617368421052638E-2</v>
          </cell>
          <cell r="R367">
            <v>8.7499999999999994E-2</v>
          </cell>
          <cell r="S367">
            <v>9.7500000000000003E-2</v>
          </cell>
          <cell r="T367">
            <v>0</v>
          </cell>
          <cell r="U367">
            <v>0</v>
          </cell>
          <cell r="V367">
            <v>0.85962800000000006</v>
          </cell>
          <cell r="W367">
            <v>299315.59257600002</v>
          </cell>
          <cell r="X367">
            <v>0</v>
          </cell>
          <cell r="Y367">
            <v>0.19406992155652439</v>
          </cell>
          <cell r="Z367" t="str">
            <v>TBD</v>
          </cell>
          <cell r="AA367" t="str">
            <v>TBD</v>
          </cell>
          <cell r="AB367" t="str">
            <v>TBD</v>
          </cell>
          <cell r="AD367">
            <v>166473</v>
          </cell>
          <cell r="AE367">
            <v>166473</v>
          </cell>
          <cell r="AH367">
            <v>4800000</v>
          </cell>
          <cell r="AI367">
            <v>9.2499999999999999E-2</v>
          </cell>
          <cell r="AJ367">
            <v>0.1</v>
          </cell>
        </row>
        <row r="368">
          <cell r="B368" t="str">
            <v>Arlington Corporate Center #2</v>
          </cell>
          <cell r="C368" t="str">
            <v>Dallas, TX</v>
          </cell>
          <cell r="D368" t="str">
            <v>DS</v>
          </cell>
          <cell r="E368">
            <v>176000</v>
          </cell>
          <cell r="F368">
            <v>37196</v>
          </cell>
          <cell r="G368">
            <v>0.22727272727272727</v>
          </cell>
          <cell r="H368">
            <v>0.22727272727272727</v>
          </cell>
          <cell r="I368">
            <v>6213827</v>
          </cell>
          <cell r="J368">
            <v>35.30583522727273</v>
          </cell>
          <cell r="K368">
            <v>6700000</v>
          </cell>
          <cell r="L368">
            <v>38.06818181818182</v>
          </cell>
          <cell r="M368" t="str">
            <v>n/a</v>
          </cell>
          <cell r="N368">
            <v>33500</v>
          </cell>
          <cell r="O368" t="str">
            <v>n/a</v>
          </cell>
          <cell r="P368">
            <v>8.6411940298507461E-2</v>
          </cell>
          <cell r="Q368">
            <v>8.5947611940298513E-2</v>
          </cell>
          <cell r="R368">
            <v>8.7499999999999994E-2</v>
          </cell>
          <cell r="S368">
            <v>9.5000000000000001E-2</v>
          </cell>
          <cell r="T368">
            <v>0</v>
          </cell>
          <cell r="U368">
            <v>0</v>
          </cell>
          <cell r="V368">
            <v>0.85962800000000006</v>
          </cell>
          <cell r="W368">
            <v>389130.38564400002</v>
          </cell>
          <cell r="X368">
            <v>0</v>
          </cell>
          <cell r="Y368">
            <v>6.2623305354976899E-2</v>
          </cell>
          <cell r="Z368" t="str">
            <v>TBD</v>
          </cell>
          <cell r="AA368" t="str">
            <v>TBD</v>
          </cell>
          <cell r="AB368" t="str">
            <v>TBD</v>
          </cell>
          <cell r="AD368">
            <v>578960</v>
          </cell>
          <cell r="AE368">
            <v>575849</v>
          </cell>
          <cell r="AH368">
            <v>6300000</v>
          </cell>
          <cell r="AI368">
            <v>0.09</v>
          </cell>
          <cell r="AJ368">
            <v>0.10249999999999999</v>
          </cell>
        </row>
        <row r="369">
          <cell r="B369" t="str">
            <v>Arlington Corporate Center #3</v>
          </cell>
          <cell r="C369" t="str">
            <v>Dallas, TX</v>
          </cell>
          <cell r="D369" t="str">
            <v>DS</v>
          </cell>
          <cell r="E369">
            <v>176000</v>
          </cell>
          <cell r="F369">
            <v>37196</v>
          </cell>
          <cell r="G369">
            <v>0.50156250000000002</v>
          </cell>
          <cell r="H369">
            <v>0.50156250000000002</v>
          </cell>
          <cell r="I369">
            <v>6184216</v>
          </cell>
          <cell r="J369">
            <v>35.13759090909091</v>
          </cell>
          <cell r="K369">
            <v>6700000</v>
          </cell>
          <cell r="L369">
            <v>38.06818181818182</v>
          </cell>
          <cell r="M369" t="str">
            <v>n/a</v>
          </cell>
          <cell r="N369">
            <v>33500</v>
          </cell>
          <cell r="O369" t="str">
            <v>n/a</v>
          </cell>
          <cell r="P369">
            <v>8.8410000000000002E-2</v>
          </cell>
          <cell r="Q369">
            <v>8.7558208955223885E-2</v>
          </cell>
          <cell r="R369">
            <v>8.7499999999999994E-2</v>
          </cell>
          <cell r="S369">
            <v>9.5000000000000001E-2</v>
          </cell>
          <cell r="T369">
            <v>0</v>
          </cell>
          <cell r="U369">
            <v>0</v>
          </cell>
          <cell r="V369">
            <v>0.85962800000000006</v>
          </cell>
          <cell r="W369">
            <v>414584.83035200002</v>
          </cell>
          <cell r="X369">
            <v>0</v>
          </cell>
          <cell r="Y369">
            <v>6.7039189826487308E-2</v>
          </cell>
          <cell r="Z369" t="str">
            <v>TBD</v>
          </cell>
          <cell r="AA369" t="str">
            <v>TBD</v>
          </cell>
          <cell r="AB369" t="str">
            <v>TBD</v>
          </cell>
          <cell r="AD369">
            <v>592347</v>
          </cell>
          <cell r="AE369">
            <v>586640</v>
          </cell>
          <cell r="AH369">
            <v>6400000</v>
          </cell>
          <cell r="AI369">
            <v>0.09</v>
          </cell>
          <cell r="AJ369">
            <v>0.10249999999999999</v>
          </cell>
        </row>
        <row r="370">
          <cell r="B370" t="str">
            <v>Northgate Distribution Center #12</v>
          </cell>
          <cell r="C370" t="str">
            <v>Dallas, TX</v>
          </cell>
          <cell r="D370" t="str">
            <v>DS</v>
          </cell>
          <cell r="E370">
            <v>105200</v>
          </cell>
          <cell r="F370">
            <v>37196</v>
          </cell>
          <cell r="G370">
            <v>1</v>
          </cell>
          <cell r="H370">
            <v>1</v>
          </cell>
          <cell r="I370">
            <v>3835140</v>
          </cell>
          <cell r="J370">
            <v>36.455703422053233</v>
          </cell>
          <cell r="K370">
            <v>4000000</v>
          </cell>
          <cell r="L370">
            <v>38.022813688212928</v>
          </cell>
          <cell r="M370" t="str">
            <v>n/a</v>
          </cell>
          <cell r="N370">
            <v>20000</v>
          </cell>
          <cell r="O370" t="str">
            <v>n/a</v>
          </cell>
          <cell r="P370">
            <v>8.3518250000000002E-2</v>
          </cell>
          <cell r="Q370">
            <v>8.0863500000000005E-2</v>
          </cell>
          <cell r="R370">
            <v>8.7499999999999994E-2</v>
          </cell>
          <cell r="S370">
            <v>9.5000000000000001E-2</v>
          </cell>
          <cell r="T370">
            <v>0</v>
          </cell>
          <cell r="U370">
            <v>0</v>
          </cell>
          <cell r="V370">
            <v>0.85962800000000006</v>
          </cell>
          <cell r="W370">
            <v>124525.71208000001</v>
          </cell>
          <cell r="X370">
            <v>0</v>
          </cell>
          <cell r="Y370">
            <v>3.2469665274279427E-2</v>
          </cell>
          <cell r="Z370">
            <v>4000000</v>
          </cell>
          <cell r="AA370">
            <v>8.7499999999999994E-2</v>
          </cell>
          <cell r="AB370">
            <v>9.5000000000000001E-2</v>
          </cell>
          <cell r="AD370">
            <v>334073</v>
          </cell>
          <cell r="AE370">
            <v>323454</v>
          </cell>
          <cell r="AH370">
            <v>3800000</v>
          </cell>
          <cell r="AI370">
            <v>0.09</v>
          </cell>
          <cell r="AJ370">
            <v>0.10249999999999999</v>
          </cell>
        </row>
        <row r="371">
          <cell r="B371" t="str">
            <v>Pinnacle Park Distribution Center #2-B (condo)</v>
          </cell>
          <cell r="C371" t="str">
            <v>Dallas, TX</v>
          </cell>
          <cell r="D371" t="str">
            <v>T</v>
          </cell>
          <cell r="E371">
            <v>159120</v>
          </cell>
          <cell r="F371">
            <v>37190</v>
          </cell>
          <cell r="G371">
            <v>0</v>
          </cell>
          <cell r="H371">
            <v>0</v>
          </cell>
          <cell r="I371">
            <v>5275771</v>
          </cell>
          <cell r="J371">
            <v>33.155926344896933</v>
          </cell>
          <cell r="K371">
            <v>6000000</v>
          </cell>
          <cell r="L371">
            <v>37.70739064856712</v>
          </cell>
          <cell r="M371" t="str">
            <v>n/a</v>
          </cell>
          <cell r="N371">
            <v>30000</v>
          </cell>
          <cell r="O371" t="str">
            <v>n/a</v>
          </cell>
          <cell r="P371">
            <v>8.5792166666666669E-2</v>
          </cell>
          <cell r="Q371">
            <v>8.5792166666666669E-2</v>
          </cell>
          <cell r="R371">
            <v>8.7499999999999994E-2</v>
          </cell>
          <cell r="S371">
            <v>9.5000000000000001E-2</v>
          </cell>
          <cell r="T371">
            <v>0</v>
          </cell>
          <cell r="U371">
            <v>0</v>
          </cell>
          <cell r="V371">
            <v>0.85962800000000006</v>
          </cell>
          <cell r="W371">
            <v>596778.686812</v>
          </cell>
          <cell r="X371">
            <v>0</v>
          </cell>
          <cell r="Y371">
            <v>0.11311686705355482</v>
          </cell>
          <cell r="Z371" t="str">
            <v>TBD</v>
          </cell>
          <cell r="AA371" t="str">
            <v>TBD</v>
          </cell>
          <cell r="AB371" t="str">
            <v>TBD</v>
          </cell>
          <cell r="AD371">
            <v>514753</v>
          </cell>
          <cell r="AE371">
            <v>514753</v>
          </cell>
          <cell r="AH371">
            <v>11100000</v>
          </cell>
          <cell r="AI371">
            <v>0.09</v>
          </cell>
          <cell r="AJ371">
            <v>0.10249999999999999</v>
          </cell>
        </row>
        <row r="372">
          <cell r="B372" t="str">
            <v>West by Northwest Industrial Center #24-B (condo)</v>
          </cell>
          <cell r="C372" t="str">
            <v>Houston, TX</v>
          </cell>
          <cell r="D372" t="str">
            <v>T</v>
          </cell>
          <cell r="E372">
            <v>32000</v>
          </cell>
          <cell r="F372">
            <v>37653</v>
          </cell>
          <cell r="G372">
            <v>0</v>
          </cell>
          <cell r="H372">
            <v>0</v>
          </cell>
          <cell r="I372">
            <v>1073061</v>
          </cell>
          <cell r="J372">
            <v>33.533156249999998</v>
          </cell>
          <cell r="K372">
            <v>1600000</v>
          </cell>
          <cell r="L372">
            <v>50</v>
          </cell>
          <cell r="M372" t="str">
            <v>n/a</v>
          </cell>
          <cell r="N372">
            <v>8000</v>
          </cell>
          <cell r="O372" t="str">
            <v>n/a</v>
          </cell>
          <cell r="P372">
            <v>8.4705000000000003E-2</v>
          </cell>
          <cell r="Q372">
            <v>8.4705000000000003E-2</v>
          </cell>
          <cell r="R372">
            <v>8.7499999999999994E-2</v>
          </cell>
          <cell r="S372">
            <v>9.7500000000000003E-2</v>
          </cell>
          <cell r="T372">
            <v>0</v>
          </cell>
          <cell r="U372">
            <v>0</v>
          </cell>
          <cell r="V372">
            <v>0.85962800000000006</v>
          </cell>
          <cell r="W372">
            <v>446094.49469200004</v>
          </cell>
          <cell r="X372">
            <v>0</v>
          </cell>
          <cell r="Y372">
            <v>0.41572146848315245</v>
          </cell>
          <cell r="Z372" t="str">
            <v>TBD</v>
          </cell>
          <cell r="AA372" t="str">
            <v>TBD</v>
          </cell>
          <cell r="AB372" t="str">
            <v>TBD</v>
          </cell>
          <cell r="AD372">
            <v>135528</v>
          </cell>
          <cell r="AE372">
            <v>135528</v>
          </cell>
          <cell r="AH372">
            <v>5450000</v>
          </cell>
          <cell r="AI372">
            <v>0.09</v>
          </cell>
          <cell r="AJ372">
            <v>0.1</v>
          </cell>
        </row>
        <row r="373">
          <cell r="B373" t="str">
            <v>West by Northwest Industrial Center #25</v>
          </cell>
          <cell r="C373" t="str">
            <v>Houston, TX</v>
          </cell>
          <cell r="D373" t="str">
            <v>T</v>
          </cell>
          <cell r="E373">
            <v>48200</v>
          </cell>
          <cell r="F373">
            <v>37653</v>
          </cell>
          <cell r="G373">
            <v>0</v>
          </cell>
          <cell r="H373">
            <v>0</v>
          </cell>
          <cell r="I373">
            <v>2478899</v>
          </cell>
          <cell r="J373">
            <v>51.429439834024897</v>
          </cell>
          <cell r="K373">
            <v>3100000</v>
          </cell>
          <cell r="L373">
            <v>64.315352697095435</v>
          </cell>
          <cell r="M373" t="str">
            <v>n/a</v>
          </cell>
          <cell r="N373">
            <v>15500</v>
          </cell>
          <cell r="O373" t="str">
            <v>n/a</v>
          </cell>
          <cell r="P373">
            <v>8.528612903225806E-2</v>
          </cell>
          <cell r="Q373">
            <v>8.523E-2</v>
          </cell>
          <cell r="R373">
            <v>8.7499999999999994E-2</v>
          </cell>
          <cell r="S373">
            <v>9.7500000000000003E-2</v>
          </cell>
          <cell r="T373">
            <v>0</v>
          </cell>
          <cell r="U373">
            <v>0</v>
          </cell>
          <cell r="V373">
            <v>0.85962800000000006</v>
          </cell>
          <cell r="W373">
            <v>520591.57642800006</v>
          </cell>
          <cell r="X373">
            <v>0</v>
          </cell>
          <cell r="Y373">
            <v>0.21000919215667926</v>
          </cell>
          <cell r="Z373" t="str">
            <v>TBD</v>
          </cell>
          <cell r="AA373" t="str">
            <v>TBD</v>
          </cell>
          <cell r="AB373" t="str">
            <v>TBD</v>
          </cell>
          <cell r="AD373">
            <v>264387</v>
          </cell>
          <cell r="AE373">
            <v>264213</v>
          </cell>
          <cell r="AH373" t="str">
            <v>TBD</v>
          </cell>
          <cell r="AI373" t="str">
            <v>TBD</v>
          </cell>
          <cell r="AJ373" t="str">
            <v>TBD</v>
          </cell>
        </row>
        <row r="374">
          <cell r="B374" t="str">
            <v>Perrin Creek Corporate Center #12-B (condo)</v>
          </cell>
          <cell r="C374" t="str">
            <v>San Antonio, TX</v>
          </cell>
          <cell r="D374" t="str">
            <v>DS</v>
          </cell>
          <cell r="E374">
            <v>11050</v>
          </cell>
          <cell r="F374">
            <v>37955</v>
          </cell>
          <cell r="G374">
            <v>0</v>
          </cell>
          <cell r="H374">
            <v>0</v>
          </cell>
          <cell r="I374">
            <v>564013</v>
          </cell>
          <cell r="J374">
            <v>51.04190045248869</v>
          </cell>
          <cell r="K374">
            <v>700000</v>
          </cell>
          <cell r="L374">
            <v>63.348416289592762</v>
          </cell>
          <cell r="M374" t="str">
            <v>n/a</v>
          </cell>
          <cell r="N374">
            <v>3500</v>
          </cell>
          <cell r="O374" t="str">
            <v>n/a</v>
          </cell>
          <cell r="P374">
            <v>8.5004285714285713E-2</v>
          </cell>
          <cell r="Q374">
            <v>8.5004285714285713E-2</v>
          </cell>
          <cell r="R374">
            <v>8.7499999999999994E-2</v>
          </cell>
          <cell r="S374">
            <v>9.7500000000000003E-2</v>
          </cell>
          <cell r="T374">
            <v>0</v>
          </cell>
          <cell r="U374">
            <v>0</v>
          </cell>
          <cell r="V374">
            <v>0.85962800000000006</v>
          </cell>
          <cell r="W374">
            <v>113889.53483600001</v>
          </cell>
          <cell r="X374">
            <v>0</v>
          </cell>
          <cell r="Y374">
            <v>0.20192714500552295</v>
          </cell>
          <cell r="Z374" t="str">
            <v>TBD</v>
          </cell>
          <cell r="AA374" t="str">
            <v>TBD</v>
          </cell>
          <cell r="AB374" t="str">
            <v>TBD</v>
          </cell>
          <cell r="AC374" t="str">
            <v>Remaining portion of building (condo)</v>
          </cell>
          <cell r="AD374">
            <v>59503</v>
          </cell>
          <cell r="AE374">
            <v>59503</v>
          </cell>
          <cell r="AH374" t="str">
            <v>TBD</v>
          </cell>
          <cell r="AI374" t="str">
            <v>TBD</v>
          </cell>
          <cell r="AJ374" t="str">
            <v>TBD</v>
          </cell>
        </row>
        <row r="375">
          <cell r="B375" t="str">
            <v>Perrin Creek Corporate Center #7</v>
          </cell>
          <cell r="C375" t="str">
            <v>San Antonio, TX</v>
          </cell>
          <cell r="D375" t="str">
            <v>DS</v>
          </cell>
          <cell r="E375">
            <v>55720</v>
          </cell>
          <cell r="F375">
            <v>37955</v>
          </cell>
          <cell r="G375">
            <v>0.5714285714285714</v>
          </cell>
          <cell r="H375">
            <v>0.5714285714285714</v>
          </cell>
          <cell r="I375">
            <v>2564100</v>
          </cell>
          <cell r="J375">
            <v>46.017587939698494</v>
          </cell>
          <cell r="K375">
            <v>2800000</v>
          </cell>
          <cell r="L375">
            <v>50.251256281407038</v>
          </cell>
          <cell r="M375" t="str">
            <v>n/a</v>
          </cell>
          <cell r="N375">
            <v>14000</v>
          </cell>
          <cell r="O375" t="str">
            <v>n/a</v>
          </cell>
          <cell r="P375">
            <v>8.4351785714285712E-2</v>
          </cell>
          <cell r="Q375">
            <v>8.4439642857142852E-2</v>
          </cell>
          <cell r="R375">
            <v>8.7499999999999994E-2</v>
          </cell>
          <cell r="S375">
            <v>9.7500000000000003E-2</v>
          </cell>
          <cell r="T375">
            <v>0</v>
          </cell>
          <cell r="U375">
            <v>0</v>
          </cell>
          <cell r="V375">
            <v>0.85962800000000006</v>
          </cell>
          <cell r="W375">
            <v>190751.45320000002</v>
          </cell>
          <cell r="X375">
            <v>0</v>
          </cell>
          <cell r="Y375">
            <v>7.439314114114115E-2</v>
          </cell>
          <cell r="Z375" t="str">
            <v>TBD</v>
          </cell>
          <cell r="AA375" t="str">
            <v>TBD</v>
          </cell>
          <cell r="AB375" t="str">
            <v>TBD</v>
          </cell>
          <cell r="AD375">
            <v>236185</v>
          </cell>
          <cell r="AE375">
            <v>236431</v>
          </cell>
          <cell r="AH375" t="str">
            <v>TBD</v>
          </cell>
          <cell r="AI375" t="str">
            <v>TBD</v>
          </cell>
          <cell r="AJ375" t="str">
            <v>TBD</v>
          </cell>
        </row>
        <row r="376">
          <cell r="B376" t="str">
            <v>Subtotal  - North American Assets</v>
          </cell>
          <cell r="E376">
            <v>2055562</v>
          </cell>
          <cell r="G376">
            <v>0.29598766663326137</v>
          </cell>
          <cell r="H376">
            <v>0.17923127592356738</v>
          </cell>
          <cell r="I376">
            <v>79121310</v>
          </cell>
          <cell r="J376">
            <v>38.491327432595078</v>
          </cell>
          <cell r="K376">
            <v>88400000</v>
          </cell>
          <cell r="L376">
            <v>43.005270578070622</v>
          </cell>
          <cell r="N376">
            <v>442000</v>
          </cell>
          <cell r="P376">
            <v>8.4521821266968319E-2</v>
          </cell>
          <cell r="Q376">
            <v>8.6532081447963802E-2</v>
          </cell>
          <cell r="R376">
            <v>8.7200226244343898E-2</v>
          </cell>
          <cell r="S376">
            <v>9.547511312217194E-2</v>
          </cell>
          <cell r="T376">
            <v>0</v>
          </cell>
          <cell r="U376">
            <v>0</v>
          </cell>
          <cell r="W376">
            <v>7596266.1513200002</v>
          </cell>
          <cell r="X376">
            <v>0</v>
          </cell>
          <cell r="Y376">
            <v>9.6007841014260256E-2</v>
          </cell>
          <cell r="Z376">
            <v>4000000</v>
          </cell>
          <cell r="AD376">
            <v>7471729</v>
          </cell>
          <cell r="AE376">
            <v>7649436</v>
          </cell>
        </row>
        <row r="378">
          <cell r="B378" t="str">
            <v>Mexico Assets</v>
          </cell>
        </row>
        <row r="379">
          <cell r="B379" t="str">
            <v>Monterrey Industrial Center #11</v>
          </cell>
          <cell r="C379" t="str">
            <v>Monterrey, Mexico</v>
          </cell>
          <cell r="D379" t="str">
            <v>P-Mon</v>
          </cell>
          <cell r="E379">
            <v>121169</v>
          </cell>
          <cell r="F379">
            <v>37771</v>
          </cell>
          <cell r="G379">
            <v>0.33412011323028168</v>
          </cell>
          <cell r="H379">
            <v>0</v>
          </cell>
          <cell r="I379">
            <v>4925327</v>
          </cell>
          <cell r="J379">
            <v>40.648408421295876</v>
          </cell>
          <cell r="K379">
            <v>5650000</v>
          </cell>
          <cell r="L379">
            <v>46.629088298162074</v>
          </cell>
          <cell r="M379" t="str">
            <v>n/a</v>
          </cell>
          <cell r="N379">
            <v>169500</v>
          </cell>
          <cell r="O379" t="str">
            <v>n/a</v>
          </cell>
          <cell r="P379">
            <v>0.10006796460176991</v>
          </cell>
          <cell r="Q379">
            <v>0.10227592920353983</v>
          </cell>
          <cell r="R379">
            <v>0.1075</v>
          </cell>
          <cell r="S379">
            <v>0.1125</v>
          </cell>
          <cell r="T379">
            <v>0</v>
          </cell>
          <cell r="U379">
            <v>0</v>
          </cell>
          <cell r="V379">
            <v>0.85962800000000006</v>
          </cell>
          <cell r="W379">
            <v>477242.25564400002</v>
          </cell>
          <cell r="X379">
            <v>0</v>
          </cell>
          <cell r="Y379">
            <v>9.6895547370560373E-2</v>
          </cell>
          <cell r="Z379" t="str">
            <v>TBD</v>
          </cell>
          <cell r="AA379" t="str">
            <v>TBD</v>
          </cell>
          <cell r="AB379" t="str">
            <v>TBD</v>
          </cell>
          <cell r="AC379" t="str">
            <v>$2.50 in project management fees in basis; Mkt rent $5.00</v>
          </cell>
          <cell r="AD379">
            <v>565384</v>
          </cell>
          <cell r="AE379">
            <v>577859</v>
          </cell>
          <cell r="AH379" t="str">
            <v>TBD</v>
          </cell>
          <cell r="AI379" t="str">
            <v>TBD</v>
          </cell>
          <cell r="AJ379" t="str">
            <v>TBD</v>
          </cell>
        </row>
        <row r="380">
          <cell r="B380" t="str">
            <v>Monterrey Industrial Center #12</v>
          </cell>
          <cell r="C380" t="str">
            <v>Monterrey, Mexico</v>
          </cell>
          <cell r="D380" t="str">
            <v>P-Mon</v>
          </cell>
          <cell r="E380">
            <v>121169</v>
          </cell>
          <cell r="F380">
            <v>37771</v>
          </cell>
          <cell r="G380">
            <v>0</v>
          </cell>
          <cell r="H380">
            <v>0</v>
          </cell>
          <cell r="I380">
            <v>4964110</v>
          </cell>
          <cell r="J380">
            <v>40.968482037484833</v>
          </cell>
          <cell r="K380">
            <v>6500000</v>
          </cell>
          <cell r="L380">
            <v>53.644083882841322</v>
          </cell>
          <cell r="M380" t="str">
            <v>n/a</v>
          </cell>
          <cell r="N380">
            <v>195000</v>
          </cell>
          <cell r="O380" t="str">
            <v>n/a</v>
          </cell>
          <cell r="P380">
            <v>9.9085692307692305E-2</v>
          </cell>
          <cell r="Q380">
            <v>0.105212</v>
          </cell>
          <cell r="R380">
            <v>0.1075</v>
          </cell>
          <cell r="S380">
            <v>0.1125</v>
          </cell>
          <cell r="T380">
            <v>0</v>
          </cell>
          <cell r="U380">
            <v>0</v>
          </cell>
          <cell r="V380">
            <v>0.85962800000000006</v>
          </cell>
          <cell r="W380">
            <v>1152666.58892</v>
          </cell>
          <cell r="X380">
            <v>0</v>
          </cell>
          <cell r="Y380">
            <v>0.23220004974104119</v>
          </cell>
          <cell r="Z380" t="str">
            <v>TBD</v>
          </cell>
          <cell r="AA380" t="str">
            <v>TBD</v>
          </cell>
          <cell r="AB380" t="str">
            <v>TBD</v>
          </cell>
          <cell r="AC380" t="str">
            <v>$2.50 in project management fees in basis; Mkt rent $5.00</v>
          </cell>
          <cell r="AD380">
            <v>644057</v>
          </cell>
          <cell r="AE380">
            <v>683878</v>
          </cell>
          <cell r="AH380" t="str">
            <v>TBD</v>
          </cell>
          <cell r="AI380" t="str">
            <v>TBD</v>
          </cell>
          <cell r="AJ380" t="str">
            <v>TBD</v>
          </cell>
        </row>
        <row r="381">
          <cell r="B381" t="str">
            <v>Colonial Industrial Center #1 &amp; #2</v>
          </cell>
          <cell r="C381" t="str">
            <v>Reynosa, Mexico</v>
          </cell>
          <cell r="D381" t="str">
            <v>MT</v>
          </cell>
          <cell r="E381">
            <v>140000</v>
          </cell>
          <cell r="F381">
            <v>36626</v>
          </cell>
          <cell r="G381">
            <v>1</v>
          </cell>
          <cell r="H381">
            <v>1</v>
          </cell>
          <cell r="I381">
            <v>5666735</v>
          </cell>
          <cell r="J381">
            <v>40.476678571428572</v>
          </cell>
          <cell r="K381">
            <v>7325000</v>
          </cell>
          <cell r="L381">
            <v>52.321428571428569</v>
          </cell>
          <cell r="M381" t="str">
            <v>n/a</v>
          </cell>
          <cell r="N381">
            <v>219750</v>
          </cell>
          <cell r="O381" t="str">
            <v>n/a</v>
          </cell>
          <cell r="P381">
            <v>9.9843686006825944E-2</v>
          </cell>
          <cell r="Q381">
            <v>0.11655767918088737</v>
          </cell>
          <cell r="R381">
            <v>0.1125</v>
          </cell>
          <cell r="S381">
            <v>0.11749999999999999</v>
          </cell>
          <cell r="T381">
            <v>0</v>
          </cell>
          <cell r="U381">
            <v>0</v>
          </cell>
          <cell r="V381">
            <v>0.85962800000000006</v>
          </cell>
          <cell r="W381">
            <v>1236587.7724200001</v>
          </cell>
          <cell r="X381">
            <v>0</v>
          </cell>
          <cell r="Y381">
            <v>0.21821874014225123</v>
          </cell>
          <cell r="Z381" t="str">
            <v>TBD</v>
          </cell>
          <cell r="AA381" t="str">
            <v>TBD</v>
          </cell>
          <cell r="AB381" t="str">
            <v>TBD</v>
          </cell>
          <cell r="AD381">
            <v>731355</v>
          </cell>
          <cell r="AE381">
            <v>853785</v>
          </cell>
          <cell r="AH381">
            <v>8600000</v>
          </cell>
          <cell r="AI381">
            <v>0.12</v>
          </cell>
          <cell r="AJ381">
            <v>0.125</v>
          </cell>
        </row>
        <row r="382">
          <cell r="B382" t="str">
            <v>Pharr Bridge Industrial Center #5</v>
          </cell>
          <cell r="C382" t="str">
            <v>Reynosa, Mexico</v>
          </cell>
          <cell r="D382" t="str">
            <v>MT</v>
          </cell>
          <cell r="E382">
            <v>148000</v>
          </cell>
          <cell r="F382">
            <v>38092</v>
          </cell>
          <cell r="G382">
            <v>0</v>
          </cell>
          <cell r="H382">
            <v>0</v>
          </cell>
          <cell r="I382">
            <v>6263160</v>
          </cell>
          <cell r="J382">
            <v>42.318648648648647</v>
          </cell>
          <cell r="K382">
            <v>8200000</v>
          </cell>
          <cell r="L382">
            <v>55.405405405405403</v>
          </cell>
          <cell r="M382" t="str">
            <v>n/a</v>
          </cell>
          <cell r="N382">
            <v>246000</v>
          </cell>
          <cell r="O382" t="str">
            <v>n/a</v>
          </cell>
          <cell r="P382">
            <v>9.8965853658536579E-2</v>
          </cell>
          <cell r="Q382">
            <v>0.10508463414634146</v>
          </cell>
          <cell r="R382">
            <v>0.1075</v>
          </cell>
          <cell r="S382">
            <v>0.1125</v>
          </cell>
          <cell r="T382">
            <v>0</v>
          </cell>
          <cell r="U382">
            <v>0</v>
          </cell>
          <cell r="V382">
            <v>0.85962800000000006</v>
          </cell>
          <cell r="W382">
            <v>1453493.4075200001</v>
          </cell>
          <cell r="X382">
            <v>0</v>
          </cell>
          <cell r="Y382">
            <v>0.23207029798376541</v>
          </cell>
          <cell r="Z382" t="str">
            <v>TBD</v>
          </cell>
          <cell r="AA382" t="str">
            <v>TBD</v>
          </cell>
          <cell r="AB382" t="str">
            <v>TBD</v>
          </cell>
          <cell r="AC382" t="str">
            <v>$2.50 in project management fees in basis</v>
          </cell>
          <cell r="AD382">
            <v>811520</v>
          </cell>
          <cell r="AE382">
            <v>861694</v>
          </cell>
          <cell r="AH382" t="str">
            <v>TBD</v>
          </cell>
          <cell r="AI382" t="str">
            <v>TBD</v>
          </cell>
          <cell r="AJ382" t="str">
            <v>TBD</v>
          </cell>
        </row>
        <row r="383">
          <cell r="B383" t="str">
            <v>Subtotal  - Mexico Assets</v>
          </cell>
          <cell r="E383">
            <v>530338</v>
          </cell>
          <cell r="G383">
            <v>0.34032070113776497</v>
          </cell>
          <cell r="H383">
            <v>0.26398259223363213</v>
          </cell>
          <cell r="I383">
            <v>21819332</v>
          </cell>
          <cell r="J383">
            <v>41.14231301547315</v>
          </cell>
          <cell r="K383">
            <v>27675000</v>
          </cell>
          <cell r="L383">
            <v>52.183701714755493</v>
          </cell>
          <cell r="N383">
            <v>830250</v>
          </cell>
          <cell r="P383">
            <v>9.9451345980126463E-2</v>
          </cell>
          <cell r="Q383">
            <v>0.10757781391147245</v>
          </cell>
          <cell r="R383">
            <v>0.108823396567299</v>
          </cell>
          <cell r="S383">
            <v>0.11382339656729901</v>
          </cell>
          <cell r="T383">
            <v>0</v>
          </cell>
          <cell r="U383">
            <v>0</v>
          </cell>
          <cell r="W383">
            <v>4319990.0245040003</v>
          </cell>
          <cell r="X383">
            <v>0</v>
          </cell>
          <cell r="Y383">
            <v>0.19798910546409029</v>
          </cell>
          <cell r="Z383">
            <v>0</v>
          </cell>
          <cell r="AD383">
            <v>2752316</v>
          </cell>
          <cell r="AE383">
            <v>2977216</v>
          </cell>
        </row>
        <row r="385">
          <cell r="B385" t="str">
            <v>Non-Profitable Assets</v>
          </cell>
        </row>
        <row r="386">
          <cell r="B386" t="str">
            <v>Breckinridge Distribution Center #1</v>
          </cell>
          <cell r="C386" t="str">
            <v>Atlanta, GA</v>
          </cell>
          <cell r="D386" t="str">
            <v>DS</v>
          </cell>
          <cell r="E386">
            <v>132000</v>
          </cell>
          <cell r="F386">
            <v>37104</v>
          </cell>
          <cell r="G386">
            <v>0.53333333333333333</v>
          </cell>
          <cell r="H386">
            <v>0.53333333333333333</v>
          </cell>
          <cell r="I386">
            <v>7393368</v>
          </cell>
          <cell r="J386">
            <v>56.010363636363635</v>
          </cell>
          <cell r="K386">
            <v>0</v>
          </cell>
          <cell r="L386">
            <v>0</v>
          </cell>
          <cell r="M386" t="str">
            <v>n/a</v>
          </cell>
          <cell r="N386">
            <v>0</v>
          </cell>
          <cell r="O386" t="str">
            <v>n/a</v>
          </cell>
          <cell r="P386" t="str">
            <v>n/a</v>
          </cell>
          <cell r="Q386" t="str">
            <v>n/a</v>
          </cell>
          <cell r="R386" t="str">
            <v>n/a</v>
          </cell>
          <cell r="S386" t="str">
            <v>n/a</v>
          </cell>
          <cell r="T386">
            <v>0</v>
          </cell>
          <cell r="U386">
            <v>0</v>
          </cell>
          <cell r="V386">
            <v>0.85962800000000006</v>
          </cell>
          <cell r="W386">
            <v>0</v>
          </cell>
          <cell r="X386">
            <v>0</v>
          </cell>
          <cell r="Y386">
            <v>0</v>
          </cell>
          <cell r="Z386" t="str">
            <v>TBD</v>
          </cell>
          <cell r="AA386" t="str">
            <v>TBD</v>
          </cell>
          <cell r="AB386" t="str">
            <v>TBD</v>
          </cell>
          <cell r="AC386" t="str">
            <v>No value per John Seiple</v>
          </cell>
          <cell r="AD386">
            <v>652444</v>
          </cell>
          <cell r="AE386">
            <v>689835</v>
          </cell>
          <cell r="AH386" t="str">
            <v>TBD</v>
          </cell>
          <cell r="AI386" t="str">
            <v>TBD</v>
          </cell>
          <cell r="AJ386" t="str">
            <v>TBD</v>
          </cell>
        </row>
        <row r="387">
          <cell r="B387" t="str">
            <v>ProLogis Park I-485 #3</v>
          </cell>
          <cell r="C387" t="str">
            <v>Charlotte, NC</v>
          </cell>
          <cell r="D387" t="str">
            <v>P-NC</v>
          </cell>
          <cell r="E387">
            <v>134400</v>
          </cell>
          <cell r="F387">
            <v>37165</v>
          </cell>
          <cell r="G387">
            <v>0.625</v>
          </cell>
          <cell r="H387">
            <v>0.625</v>
          </cell>
          <cell r="I387">
            <v>5081098</v>
          </cell>
          <cell r="J387">
            <v>37.805788690476192</v>
          </cell>
          <cell r="K387">
            <v>5200000</v>
          </cell>
          <cell r="L387">
            <v>38.69047619047619</v>
          </cell>
          <cell r="M387" t="str">
            <v>n/a</v>
          </cell>
          <cell r="N387">
            <v>26000</v>
          </cell>
          <cell r="O387" t="str">
            <v>n/a</v>
          </cell>
          <cell r="P387">
            <v>8.5321923076923073E-2</v>
          </cell>
          <cell r="Q387">
            <v>8.893884615384616E-2</v>
          </cell>
          <cell r="R387">
            <v>0.09</v>
          </cell>
          <cell r="S387">
            <v>0.1</v>
          </cell>
          <cell r="T387">
            <v>0</v>
          </cell>
          <cell r="U387">
            <v>0</v>
          </cell>
          <cell r="V387">
            <v>0.85962800000000006</v>
          </cell>
          <cell r="W387">
            <v>79861.160456000012</v>
          </cell>
          <cell r="X387">
            <v>0</v>
          </cell>
          <cell r="Y387">
            <v>1.5717303711914238E-2</v>
          </cell>
          <cell r="Z387" t="str">
            <v>TBD</v>
          </cell>
          <cell r="AA387" t="str">
            <v>TBD</v>
          </cell>
          <cell r="AB387" t="str">
            <v>TBD</v>
          </cell>
          <cell r="AC387" t="str">
            <v>Includes Parcel Direct (signed); Below mkt option (94%)</v>
          </cell>
          <cell r="AD387">
            <v>443674</v>
          </cell>
          <cell r="AE387">
            <v>462482</v>
          </cell>
          <cell r="AH387" t="str">
            <v>TBD</v>
          </cell>
          <cell r="AI387" t="str">
            <v>TBD</v>
          </cell>
          <cell r="AJ387" t="str">
            <v>TBD</v>
          </cell>
        </row>
        <row r="388">
          <cell r="B388" t="str">
            <v>Northgate Distribution Center #13</v>
          </cell>
          <cell r="C388" t="str">
            <v>Dallas, TX</v>
          </cell>
          <cell r="D388" t="str">
            <v>DS</v>
          </cell>
          <cell r="E388">
            <v>57286</v>
          </cell>
          <cell r="F388">
            <v>37196</v>
          </cell>
          <cell r="G388">
            <v>0</v>
          </cell>
          <cell r="H388">
            <v>0</v>
          </cell>
          <cell r="I388">
            <v>2058478</v>
          </cell>
          <cell r="J388">
            <v>35.933351953356841</v>
          </cell>
          <cell r="K388">
            <v>2200000</v>
          </cell>
          <cell r="L388">
            <v>38.403798484795587</v>
          </cell>
          <cell r="M388" t="str">
            <v>n/a</v>
          </cell>
          <cell r="N388">
            <v>11000</v>
          </cell>
          <cell r="O388" t="str">
            <v>n/a</v>
          </cell>
          <cell r="P388">
            <v>8.4236363636363637E-2</v>
          </cell>
          <cell r="Q388">
            <v>8.4236363636363637E-2</v>
          </cell>
          <cell r="R388">
            <v>8.7499999999999994E-2</v>
          </cell>
          <cell r="S388">
            <v>9.5000000000000001E-2</v>
          </cell>
          <cell r="T388">
            <v>0</v>
          </cell>
          <cell r="U388">
            <v>0</v>
          </cell>
          <cell r="V388">
            <v>0.85962800000000006</v>
          </cell>
          <cell r="W388">
            <v>112200.365816</v>
          </cell>
          <cell r="X388">
            <v>0</v>
          </cell>
          <cell r="Y388">
            <v>5.4506468281905369E-2</v>
          </cell>
          <cell r="Z388" t="str">
            <v>TBD</v>
          </cell>
          <cell r="AA388" t="str">
            <v>TBD</v>
          </cell>
          <cell r="AB388" t="str">
            <v>TBD</v>
          </cell>
          <cell r="AD388">
            <v>185320</v>
          </cell>
          <cell r="AE388">
            <v>185320</v>
          </cell>
          <cell r="AH388">
            <v>2100000</v>
          </cell>
          <cell r="AI388">
            <v>0.09</v>
          </cell>
          <cell r="AJ388">
            <v>0.10249999999999999</v>
          </cell>
        </row>
        <row r="389">
          <cell r="B389" t="str">
            <v>Denver Business Center #8-B (condo)</v>
          </cell>
          <cell r="C389" t="str">
            <v>Denver, CO</v>
          </cell>
          <cell r="D389" t="str">
            <v>DS</v>
          </cell>
          <cell r="E389">
            <v>64000</v>
          </cell>
          <cell r="F389">
            <v>37176</v>
          </cell>
          <cell r="G389">
            <v>0</v>
          </cell>
          <cell r="H389">
            <v>0</v>
          </cell>
          <cell r="I389">
            <v>2820602</v>
          </cell>
          <cell r="J389">
            <v>44.071906249999998</v>
          </cell>
          <cell r="K389">
            <v>2900000</v>
          </cell>
          <cell r="L389">
            <v>45.3125</v>
          </cell>
          <cell r="M389" t="str">
            <v>n/a</v>
          </cell>
          <cell r="N389">
            <v>14500</v>
          </cell>
          <cell r="O389" t="str">
            <v>n/a</v>
          </cell>
          <cell r="P389">
            <v>8.2427586206896553E-2</v>
          </cell>
          <cell r="Q389">
            <v>8.752379310344828E-2</v>
          </cell>
          <cell r="R389">
            <v>8.7499999999999994E-2</v>
          </cell>
          <cell r="S389">
            <v>9.7500000000000003E-2</v>
          </cell>
          <cell r="T389">
            <v>0</v>
          </cell>
          <cell r="U389">
            <v>0</v>
          </cell>
          <cell r="V389">
            <v>0.85962800000000006</v>
          </cell>
          <cell r="W389">
            <v>55788.137944000002</v>
          </cell>
          <cell r="X389">
            <v>0</v>
          </cell>
          <cell r="Y389">
            <v>1.9778805355736118E-2</v>
          </cell>
          <cell r="Z389" t="str">
            <v>TBD</v>
          </cell>
          <cell r="AA389" t="str">
            <v>TBD</v>
          </cell>
          <cell r="AB389" t="str">
            <v>TBD</v>
          </cell>
          <cell r="AD389">
            <v>239040</v>
          </cell>
          <cell r="AE389">
            <v>253819</v>
          </cell>
          <cell r="AH389">
            <v>7700000</v>
          </cell>
          <cell r="AI389">
            <v>9.5000000000000001E-2</v>
          </cell>
          <cell r="AJ389">
            <v>0.105</v>
          </cell>
        </row>
        <row r="390">
          <cell r="B390" t="str">
            <v>Crossroads Corporate Center #4</v>
          </cell>
          <cell r="C390" t="str">
            <v>Salt Lake City, UT</v>
          </cell>
          <cell r="D390" t="str">
            <v>DS</v>
          </cell>
          <cell r="E390">
            <v>149800</v>
          </cell>
          <cell r="F390">
            <v>36615</v>
          </cell>
          <cell r="G390">
            <v>0.69937917222963952</v>
          </cell>
          <cell r="H390">
            <v>0.69937917222963952</v>
          </cell>
          <cell r="I390">
            <v>5914854</v>
          </cell>
          <cell r="J390">
            <v>39.485006675567426</v>
          </cell>
          <cell r="K390">
            <v>6100000</v>
          </cell>
          <cell r="L390">
            <v>40.720961281708945</v>
          </cell>
          <cell r="M390" t="str">
            <v>n/a</v>
          </cell>
          <cell r="N390">
            <v>30500</v>
          </cell>
          <cell r="O390" t="str">
            <v>n/a</v>
          </cell>
          <cell r="P390">
            <v>9.5817213114754093E-2</v>
          </cell>
          <cell r="Q390">
            <v>9.7022131147540977E-2</v>
          </cell>
          <cell r="R390">
            <v>0.09</v>
          </cell>
          <cell r="S390">
            <v>0.1</v>
          </cell>
          <cell r="T390">
            <v>0</v>
          </cell>
          <cell r="U390">
            <v>0</v>
          </cell>
          <cell r="V390">
            <v>0.85962800000000006</v>
          </cell>
          <cell r="W390">
            <v>132938.03168800002</v>
          </cell>
          <cell r="X390">
            <v>0</v>
          </cell>
          <cell r="Y390">
            <v>2.2475285389630922E-2</v>
          </cell>
          <cell r="Z390" t="str">
            <v>TBD</v>
          </cell>
          <cell r="AA390" t="str">
            <v>TBD</v>
          </cell>
          <cell r="AB390" t="str">
            <v>TBD</v>
          </cell>
          <cell r="AC390" t="str">
            <v>$0.59 in ASTI (Keebler)</v>
          </cell>
          <cell r="AD390">
            <v>584485</v>
          </cell>
          <cell r="AE390">
            <v>591835</v>
          </cell>
          <cell r="AH390">
            <v>6400000</v>
          </cell>
          <cell r="AI390">
            <v>0.09</v>
          </cell>
          <cell r="AJ390">
            <v>0.10249999999999999</v>
          </cell>
        </row>
        <row r="391">
          <cell r="B391" t="str">
            <v>Pinnacle Park Distribution Center #1</v>
          </cell>
          <cell r="C391" t="str">
            <v>Dallas, TX</v>
          </cell>
          <cell r="D391" t="str">
            <v>T</v>
          </cell>
          <cell r="E391">
            <v>636480</v>
          </cell>
          <cell r="F391">
            <v>37175</v>
          </cell>
          <cell r="G391">
            <v>1</v>
          </cell>
          <cell r="H391">
            <v>1</v>
          </cell>
          <cell r="I391">
            <v>23557100</v>
          </cell>
          <cell r="J391">
            <v>37.011532176973354</v>
          </cell>
          <cell r="K391">
            <v>20800000</v>
          </cell>
          <cell r="L391">
            <v>32.679738562091501</v>
          </cell>
          <cell r="M391" t="str">
            <v>n/a</v>
          </cell>
          <cell r="N391">
            <v>104000</v>
          </cell>
          <cell r="O391" t="str">
            <v>n/a</v>
          </cell>
          <cell r="P391">
            <v>7.9100961538461537E-2</v>
          </cell>
          <cell r="Q391">
            <v>8.692649038461539E-2</v>
          </cell>
          <cell r="R391">
            <v>8.7499999999999994E-2</v>
          </cell>
          <cell r="S391">
            <v>9.5000000000000001E-2</v>
          </cell>
          <cell r="T391">
            <v>0</v>
          </cell>
          <cell r="U391">
            <v>0</v>
          </cell>
          <cell r="V391">
            <v>0.85962800000000006</v>
          </cell>
          <cell r="W391">
            <v>-2459481.6708</v>
          </cell>
          <cell r="X391">
            <v>0</v>
          </cell>
          <cell r="Y391">
            <v>-0.10440511229310909</v>
          </cell>
          <cell r="Z391" t="str">
            <v>TBD</v>
          </cell>
          <cell r="AA391" t="str">
            <v>TBD</v>
          </cell>
          <cell r="AB391" t="str">
            <v>TBD</v>
          </cell>
          <cell r="AC391" t="str">
            <v>Includes $1.5M in TIs and $500K in commissions; Const high</v>
          </cell>
          <cell r="AD391">
            <v>1645300</v>
          </cell>
          <cell r="AE391">
            <v>1808071</v>
          </cell>
          <cell r="AH391">
            <v>21900000</v>
          </cell>
          <cell r="AI391">
            <v>0.09</v>
          </cell>
          <cell r="AJ391">
            <v>0.10249999999999999</v>
          </cell>
        </row>
        <row r="392">
          <cell r="B392" t="str">
            <v>Upland Distribution Center #9</v>
          </cell>
          <cell r="C392" t="str">
            <v>Denver, CO</v>
          </cell>
          <cell r="D392" t="str">
            <v>T</v>
          </cell>
          <cell r="E392">
            <v>95700</v>
          </cell>
          <cell r="F392">
            <v>37741</v>
          </cell>
          <cell r="G392">
            <v>0.19696969696969696</v>
          </cell>
          <cell r="H392">
            <v>0</v>
          </cell>
          <cell r="I392">
            <v>5044508</v>
          </cell>
          <cell r="J392">
            <v>52.711682340647855</v>
          </cell>
          <cell r="K392">
            <v>4900000</v>
          </cell>
          <cell r="L392">
            <v>51.201671891327067</v>
          </cell>
          <cell r="M392" t="str">
            <v>n/a</v>
          </cell>
          <cell r="N392">
            <v>24500</v>
          </cell>
          <cell r="O392" t="str">
            <v>n/a</v>
          </cell>
          <cell r="P392">
            <v>8.3212244897959184E-2</v>
          </cell>
          <cell r="Q392">
            <v>8.8001428571428578E-2</v>
          </cell>
          <cell r="R392">
            <v>8.7499999999999994E-2</v>
          </cell>
          <cell r="S392">
            <v>9.7500000000000003E-2</v>
          </cell>
          <cell r="T392">
            <v>0</v>
          </cell>
          <cell r="U392">
            <v>0</v>
          </cell>
          <cell r="V392">
            <v>0.85962800000000006</v>
          </cell>
          <cell r="W392">
            <v>-145284.009024</v>
          </cell>
          <cell r="X392">
            <v>0</v>
          </cell>
          <cell r="Y392">
            <v>-2.8800431880373664E-2</v>
          </cell>
          <cell r="Z392" t="str">
            <v>TBD</v>
          </cell>
          <cell r="AA392" t="str">
            <v>TBD</v>
          </cell>
          <cell r="AB392" t="str">
            <v>TBD</v>
          </cell>
          <cell r="AC392" t="str">
            <v>Market rent lowered from $4.80 to $4.25 per Larry - 7/9/03</v>
          </cell>
          <cell r="AD392">
            <v>407740</v>
          </cell>
          <cell r="AE392">
            <v>431207</v>
          </cell>
          <cell r="AH392" t="str">
            <v>TBD</v>
          </cell>
          <cell r="AI392" t="str">
            <v>TBD</v>
          </cell>
          <cell r="AJ392" t="str">
            <v>TBD</v>
          </cell>
        </row>
        <row r="393">
          <cell r="B393" t="str">
            <v>Memphis Industrial Park #300</v>
          </cell>
          <cell r="C393" t="str">
            <v>Memphis, TN</v>
          </cell>
          <cell r="D393" t="str">
            <v>DS</v>
          </cell>
          <cell r="E393">
            <v>360000</v>
          </cell>
          <cell r="F393">
            <v>37019</v>
          </cell>
          <cell r="G393">
            <v>1</v>
          </cell>
          <cell r="H393">
            <v>1</v>
          </cell>
          <cell r="I393">
            <v>11639876</v>
          </cell>
          <cell r="J393">
            <v>32.332988888888892</v>
          </cell>
          <cell r="K393">
            <v>11200000</v>
          </cell>
          <cell r="L393">
            <v>31.111111111111111</v>
          </cell>
          <cell r="M393" t="str">
            <v>n/a</v>
          </cell>
          <cell r="N393">
            <v>56000</v>
          </cell>
          <cell r="O393" t="str">
            <v>n/a</v>
          </cell>
          <cell r="P393">
            <v>9.3674732142857139E-2</v>
          </cell>
          <cell r="Q393">
            <v>9.0365089285714281E-2</v>
          </cell>
          <cell r="R393">
            <v>8.7499999999999994E-2</v>
          </cell>
          <cell r="S393">
            <v>9.7500000000000003E-2</v>
          </cell>
          <cell r="T393">
            <v>0</v>
          </cell>
          <cell r="U393">
            <v>0</v>
          </cell>
          <cell r="V393">
            <v>0.85962800000000006</v>
          </cell>
          <cell r="W393">
            <v>-426268.89412800001</v>
          </cell>
          <cell r="X393">
            <v>0</v>
          </cell>
          <cell r="Y393">
            <v>-3.6621429139623136E-2</v>
          </cell>
          <cell r="Z393" t="str">
            <v>TBD</v>
          </cell>
          <cell r="AA393" t="str">
            <v>TBD</v>
          </cell>
          <cell r="AB393" t="str">
            <v>TBD</v>
          </cell>
          <cell r="AD393">
            <v>1049157</v>
          </cell>
          <cell r="AE393">
            <v>1012089</v>
          </cell>
          <cell r="AH393">
            <v>11600000</v>
          </cell>
          <cell r="AI393">
            <v>9.5000000000000001E-2</v>
          </cell>
          <cell r="AJ393">
            <v>0.1</v>
          </cell>
        </row>
        <row r="394">
          <cell r="B394" t="str">
            <v>Reynosa Industrial Center III #8</v>
          </cell>
          <cell r="C394" t="str">
            <v>Reynosa, Mexico</v>
          </cell>
          <cell r="D394" t="str">
            <v>MT</v>
          </cell>
          <cell r="E394">
            <v>121367</v>
          </cell>
          <cell r="F394">
            <v>36962</v>
          </cell>
          <cell r="G394">
            <v>1</v>
          </cell>
          <cell r="H394">
            <v>1</v>
          </cell>
          <cell r="I394">
            <v>7095021</v>
          </cell>
          <cell r="J394">
            <v>58.459226972735586</v>
          </cell>
          <cell r="K394">
            <v>7150000</v>
          </cell>
          <cell r="L394">
            <v>58.912224904628111</v>
          </cell>
          <cell r="M394" t="str">
            <v>n/a</v>
          </cell>
          <cell r="N394">
            <v>214500</v>
          </cell>
          <cell r="O394" t="str">
            <v>n/a</v>
          </cell>
          <cell r="P394">
            <v>0.10471132867132867</v>
          </cell>
          <cell r="Q394">
            <v>0.11007342657342657</v>
          </cell>
          <cell r="R394">
            <v>0.115</v>
          </cell>
          <cell r="S394">
            <v>0.12</v>
          </cell>
          <cell r="T394">
            <v>0</v>
          </cell>
          <cell r="U394">
            <v>0</v>
          </cell>
          <cell r="V394">
            <v>0.85962800000000006</v>
          </cell>
          <cell r="W394">
            <v>-137128.718188</v>
          </cell>
          <cell r="X394">
            <v>0</v>
          </cell>
          <cell r="Y394">
            <v>-1.9327457690118184E-2</v>
          </cell>
          <cell r="Z394" t="str">
            <v>TBD</v>
          </cell>
          <cell r="AA394" t="str">
            <v>TBD</v>
          </cell>
          <cell r="AB394" t="str">
            <v>TBD</v>
          </cell>
          <cell r="AC394" t="str">
            <v>Rent doesn’t start until 2/1/04; TIs = $2.6M</v>
          </cell>
          <cell r="AD394">
            <v>748686</v>
          </cell>
          <cell r="AE394">
            <v>787025</v>
          </cell>
          <cell r="AH394">
            <v>5700000</v>
          </cell>
          <cell r="AI394">
            <v>0.12</v>
          </cell>
          <cell r="AJ394">
            <v>0.125</v>
          </cell>
        </row>
        <row r="395">
          <cell r="B395" t="str">
            <v>Salvarcar Industrial Center #7</v>
          </cell>
          <cell r="C395" t="str">
            <v>Salvarcar, Mexico</v>
          </cell>
          <cell r="D395" t="str">
            <v>MT</v>
          </cell>
          <cell r="E395">
            <v>76115</v>
          </cell>
          <cell r="F395">
            <v>37574</v>
          </cell>
          <cell r="G395">
            <v>1</v>
          </cell>
          <cell r="H395">
            <v>1</v>
          </cell>
          <cell r="I395">
            <v>4005097</v>
          </cell>
          <cell r="J395">
            <v>52.619023845496947</v>
          </cell>
          <cell r="K395">
            <v>3700000</v>
          </cell>
          <cell r="L395">
            <v>48.61065493004007</v>
          </cell>
          <cell r="M395" t="str">
            <v>n/a</v>
          </cell>
          <cell r="N395">
            <v>111000</v>
          </cell>
          <cell r="O395" t="str">
            <v>n/a</v>
          </cell>
          <cell r="P395">
            <v>9.2277027027027031E-2</v>
          </cell>
          <cell r="Q395">
            <v>0.10366513513513513</v>
          </cell>
          <cell r="R395">
            <v>0.115</v>
          </cell>
          <cell r="S395">
            <v>0.12</v>
          </cell>
          <cell r="T395">
            <v>0</v>
          </cell>
          <cell r="U395">
            <v>0</v>
          </cell>
          <cell r="V395">
            <v>0.85962800000000006</v>
          </cell>
          <cell r="W395">
            <v>-357688.63191600004</v>
          </cell>
          <cell r="X395">
            <v>0</v>
          </cell>
          <cell r="Y395">
            <v>-8.9308356805340799E-2</v>
          </cell>
          <cell r="Z395" t="str">
            <v>TBD</v>
          </cell>
          <cell r="AA395" t="str">
            <v>TBD</v>
          </cell>
          <cell r="AB395" t="str">
            <v>TBD</v>
          </cell>
          <cell r="AC395" t="str">
            <v>Market rent is $5.50 per Gary; in-place is $4.47</v>
          </cell>
          <cell r="AD395">
            <v>341425</v>
          </cell>
          <cell r="AE395">
            <v>383561</v>
          </cell>
          <cell r="AH395">
            <v>5450000</v>
          </cell>
          <cell r="AI395">
            <v>0.09</v>
          </cell>
          <cell r="AJ395">
            <v>0.1</v>
          </cell>
        </row>
        <row r="396">
          <cell r="B396" t="str">
            <v>Subtotal  - Non-Profitable Assets</v>
          </cell>
          <cell r="E396">
            <v>1827148</v>
          </cell>
          <cell r="G396">
            <v>0.80561563704746408</v>
          </cell>
          <cell r="H396">
            <v>0.79529901245000401</v>
          </cell>
          <cell r="I396">
            <v>74610002</v>
          </cell>
          <cell r="J396">
            <v>40.834131663116509</v>
          </cell>
          <cell r="K396">
            <v>64150000</v>
          </cell>
          <cell r="L396">
            <v>35.109361693743473</v>
          </cell>
          <cell r="N396">
            <v>592000</v>
          </cell>
          <cell r="P396">
            <v>8.7797026178010468E-2</v>
          </cell>
          <cell r="Q396">
            <v>9.260634554973822E-2</v>
          </cell>
          <cell r="R396">
            <v>9.3748691099476436E-2</v>
          </cell>
          <cell r="S396">
            <v>0.10152356020942409</v>
          </cell>
          <cell r="T396">
            <v>0</v>
          </cell>
          <cell r="U396">
            <v>0</v>
          </cell>
          <cell r="W396">
            <v>-3145064.2281519999</v>
          </cell>
          <cell r="X396">
            <v>0</v>
          </cell>
          <cell r="Y396">
            <v>-4.215338619280562E-2</v>
          </cell>
          <cell r="Z396">
            <v>0</v>
          </cell>
          <cell r="AD396">
            <v>6297271</v>
          </cell>
          <cell r="AE396">
            <v>6605244</v>
          </cell>
        </row>
        <row r="398">
          <cell r="B398" t="str">
            <v>New Assets - per El Paso's list</v>
          </cell>
        </row>
        <row r="399">
          <cell r="B399" t="str">
            <v>Walnut Creek Corporate Centr #12</v>
          </cell>
          <cell r="C399" t="str">
            <v>Austin, TX</v>
          </cell>
          <cell r="E399">
            <v>51200</v>
          </cell>
          <cell r="F399">
            <v>36304</v>
          </cell>
          <cell r="G399">
            <v>1</v>
          </cell>
          <cell r="H399">
            <v>1</v>
          </cell>
          <cell r="I399">
            <v>2518314</v>
          </cell>
          <cell r="J399">
            <v>49.185820312499999</v>
          </cell>
          <cell r="K399">
            <v>2950000</v>
          </cell>
          <cell r="L399">
            <v>57.6171875</v>
          </cell>
          <cell r="M399" t="str">
            <v>n/a</v>
          </cell>
          <cell r="N399">
            <v>14750</v>
          </cell>
          <cell r="O399" t="str">
            <v>n/a</v>
          </cell>
          <cell r="P399">
            <v>0.10543694915254237</v>
          </cell>
          <cell r="Q399">
            <v>9.2841355932203384E-2</v>
          </cell>
          <cell r="R399">
            <v>8.5000000000000006E-2</v>
          </cell>
          <cell r="S399">
            <v>9.2499999999999999E-2</v>
          </cell>
          <cell r="T399">
            <v>0</v>
          </cell>
          <cell r="U399">
            <v>0</v>
          </cell>
          <cell r="V399">
            <v>0.85962800000000006</v>
          </cell>
          <cell r="W399">
            <v>358409.85980800004</v>
          </cell>
          <cell r="X399">
            <v>0</v>
          </cell>
          <cell r="Y399">
            <v>0.1423213546078845</v>
          </cell>
          <cell r="Z399" t="str">
            <v>TBD</v>
          </cell>
          <cell r="AA399" t="str">
            <v>TBD</v>
          </cell>
          <cell r="AB399" t="str">
            <v>TBD</v>
          </cell>
          <cell r="AC399" t="str">
            <v>Mkt rent is $4.80 per Rob - ABV MKT ($6.09 in place - high finish)</v>
          </cell>
          <cell r="AD399">
            <v>311039</v>
          </cell>
          <cell r="AE399">
            <v>273882</v>
          </cell>
          <cell r="AH399" t="str">
            <v>TBD</v>
          </cell>
          <cell r="AI399" t="str">
            <v>TBD</v>
          </cell>
          <cell r="AJ399" t="str">
            <v>TBD</v>
          </cell>
        </row>
        <row r="400">
          <cell r="B400" t="str">
            <v>International Street Commerce Center II</v>
          </cell>
          <cell r="C400" t="str">
            <v>Columbus, OH</v>
          </cell>
          <cell r="E400">
            <v>84187</v>
          </cell>
          <cell r="F400">
            <v>36164</v>
          </cell>
          <cell r="G400">
            <v>1</v>
          </cell>
          <cell r="H400">
            <v>1</v>
          </cell>
          <cell r="I400">
            <v>3954625</v>
          </cell>
          <cell r="J400">
            <v>46.974295318754677</v>
          </cell>
          <cell r="K400">
            <v>5900000</v>
          </cell>
          <cell r="L400">
            <v>70.082079180871162</v>
          </cell>
          <cell r="M400" t="str">
            <v>n/a</v>
          </cell>
          <cell r="N400">
            <v>29500</v>
          </cell>
          <cell r="O400" t="str">
            <v>n/a</v>
          </cell>
          <cell r="P400">
            <v>0.10060949152542373</v>
          </cell>
          <cell r="Q400">
            <v>9.8559830508474583E-2</v>
          </cell>
          <cell r="R400">
            <v>8.7499999999999994E-2</v>
          </cell>
          <cell r="S400">
            <v>9.7500000000000003E-2</v>
          </cell>
          <cell r="T400">
            <v>0</v>
          </cell>
          <cell r="U400">
            <v>0</v>
          </cell>
          <cell r="V400">
            <v>0.85962800000000006</v>
          </cell>
          <cell r="W400">
            <v>1646939.7945000001</v>
          </cell>
          <cell r="X400">
            <v>0</v>
          </cell>
          <cell r="Y400">
            <v>0.41645915718936688</v>
          </cell>
          <cell r="Z400" t="str">
            <v>TBD</v>
          </cell>
          <cell r="AA400" t="str">
            <v>TBD</v>
          </cell>
          <cell r="AB400" t="str">
            <v>TBD</v>
          </cell>
          <cell r="AC400" t="str">
            <v>Platting issues; $8.00 mkt rent per Brian (100% A/C).</v>
          </cell>
          <cell r="AD400">
            <v>593596</v>
          </cell>
          <cell r="AE400">
            <v>581503</v>
          </cell>
          <cell r="AH400" t="str">
            <v>TBD</v>
          </cell>
          <cell r="AI400" t="str">
            <v>TBD</v>
          </cell>
          <cell r="AJ400" t="str">
            <v>TBD</v>
          </cell>
        </row>
        <row r="401">
          <cell r="B401" t="str">
            <v>Dallas Corporate Center #11</v>
          </cell>
          <cell r="C401" t="str">
            <v>Dallas, TX</v>
          </cell>
          <cell r="E401">
            <v>128276</v>
          </cell>
          <cell r="F401">
            <v>36262</v>
          </cell>
          <cell r="G401">
            <v>1</v>
          </cell>
          <cell r="H401">
            <v>1</v>
          </cell>
          <cell r="I401">
            <v>4241281</v>
          </cell>
          <cell r="J401">
            <v>33.063714178801959</v>
          </cell>
          <cell r="K401">
            <v>5300000</v>
          </cell>
          <cell r="L401">
            <v>41.317159874021641</v>
          </cell>
          <cell r="M401" t="str">
            <v>n/a</v>
          </cell>
          <cell r="N401">
            <v>26500</v>
          </cell>
          <cell r="O401" t="str">
            <v>n/a</v>
          </cell>
          <cell r="P401">
            <v>9.1529622641509434E-2</v>
          </cell>
          <cell r="Q401">
            <v>8.8132641509433965E-2</v>
          </cell>
          <cell r="R401">
            <v>8.5000000000000006E-2</v>
          </cell>
          <cell r="S401">
            <v>9.2499999999999999E-2</v>
          </cell>
          <cell r="T401">
            <v>0</v>
          </cell>
          <cell r="U401">
            <v>0</v>
          </cell>
          <cell r="V401">
            <v>0.85962800000000006</v>
          </cell>
          <cell r="W401">
            <v>887324.35453200003</v>
          </cell>
          <cell r="X401">
            <v>0</v>
          </cell>
          <cell r="Y401">
            <v>0.20921140441578853</v>
          </cell>
          <cell r="Z401" t="str">
            <v>TBD</v>
          </cell>
          <cell r="AA401" t="str">
            <v>TBD</v>
          </cell>
          <cell r="AB401" t="str">
            <v>TBD</v>
          </cell>
          <cell r="AC401" t="str">
            <v>Assumes Midway &amp; Johnson renew 5 yrs @ $3.15; Renewal TIs and commissions in value; ABV MKT</v>
          </cell>
          <cell r="AD401">
            <v>485107</v>
          </cell>
          <cell r="AE401">
            <v>467103</v>
          </cell>
          <cell r="AH401" t="str">
            <v>TBD</v>
          </cell>
          <cell r="AI401" t="str">
            <v>TBD</v>
          </cell>
          <cell r="AJ401" t="str">
            <v>TBD</v>
          </cell>
        </row>
        <row r="402">
          <cell r="B402" t="str">
            <v>Patterson Pass Business Park #6 (Bunzl)</v>
          </cell>
          <cell r="C402" t="str">
            <v>East Bay, CA</v>
          </cell>
          <cell r="E402">
            <v>92400</v>
          </cell>
          <cell r="F402">
            <v>36133</v>
          </cell>
          <cell r="G402">
            <v>1</v>
          </cell>
          <cell r="H402">
            <v>1</v>
          </cell>
          <cell r="I402">
            <v>3532127</v>
          </cell>
          <cell r="J402">
            <v>38.226482683982681</v>
          </cell>
          <cell r="K402">
            <v>4000000</v>
          </cell>
          <cell r="L402">
            <v>43.290043290043293</v>
          </cell>
          <cell r="M402" t="str">
            <v>n/a</v>
          </cell>
          <cell r="N402">
            <v>20000</v>
          </cell>
          <cell r="O402" t="str">
            <v>n/a</v>
          </cell>
          <cell r="P402">
            <v>7.7265749999999994E-2</v>
          </cell>
          <cell r="Q402">
            <v>8.2177500000000001E-2</v>
          </cell>
          <cell r="R402">
            <v>8.2500000000000004E-2</v>
          </cell>
          <cell r="S402">
            <v>9.2499999999999999E-2</v>
          </cell>
          <cell r="T402">
            <v>0</v>
          </cell>
          <cell r="U402">
            <v>0</v>
          </cell>
          <cell r="V402">
            <v>0.85962800000000006</v>
          </cell>
          <cell r="W402">
            <v>385004.17124400003</v>
          </cell>
          <cell r="X402">
            <v>0</v>
          </cell>
          <cell r="Y402">
            <v>0.109000659162029</v>
          </cell>
          <cell r="Z402" t="str">
            <v>TBD</v>
          </cell>
          <cell r="AA402" t="str">
            <v>TBD</v>
          </cell>
          <cell r="AB402" t="str">
            <v>TBD</v>
          </cell>
          <cell r="AC402" t="str">
            <v>ABV MKT RENTS; Bunzl rolls 2/2005 (83% of bldg)</v>
          </cell>
          <cell r="AD402">
            <v>309063</v>
          </cell>
          <cell r="AE402">
            <v>328710</v>
          </cell>
          <cell r="AH402" t="str">
            <v>TBD</v>
          </cell>
          <cell r="AI402" t="str">
            <v>TBD</v>
          </cell>
          <cell r="AJ402" t="str">
            <v>TBD</v>
          </cell>
        </row>
        <row r="403">
          <cell r="B403" t="str">
            <v>Salvarcar Industrial Center #3-B</v>
          </cell>
          <cell r="C403" t="str">
            <v>Juarez, Mexico</v>
          </cell>
          <cell r="E403">
            <v>50650</v>
          </cell>
          <cell r="F403">
            <v>37155</v>
          </cell>
          <cell r="G403">
            <v>1</v>
          </cell>
          <cell r="H403">
            <v>1</v>
          </cell>
          <cell r="I403">
            <v>2292326</v>
          </cell>
          <cell r="J403">
            <v>45.258163869693981</v>
          </cell>
          <cell r="K403">
            <v>3050000</v>
          </cell>
          <cell r="L403">
            <v>60.217176702862787</v>
          </cell>
          <cell r="M403" t="str">
            <v>n/a</v>
          </cell>
          <cell r="N403">
            <v>91500</v>
          </cell>
          <cell r="O403" t="str">
            <v>n/a</v>
          </cell>
          <cell r="P403">
            <v>0.10207868852459016</v>
          </cell>
          <cell r="Q403">
            <v>0.10395803278688524</v>
          </cell>
          <cell r="R403">
            <v>0.1075</v>
          </cell>
          <cell r="S403">
            <v>0.1125</v>
          </cell>
          <cell r="T403">
            <v>0</v>
          </cell>
          <cell r="U403">
            <v>0</v>
          </cell>
          <cell r="V403">
            <v>0.85962800000000006</v>
          </cell>
          <cell r="W403">
            <v>572661.82327200007</v>
          </cell>
          <cell r="X403">
            <v>0</v>
          </cell>
          <cell r="Y403">
            <v>0.24981692101036243</v>
          </cell>
          <cell r="Z403" t="str">
            <v>TBD</v>
          </cell>
          <cell r="AA403" t="str">
            <v>TBD</v>
          </cell>
          <cell r="AB403" t="str">
            <v>TBD</v>
          </cell>
          <cell r="AC403" t="str">
            <v>Assumes market rent of $6.20 - Guaranteed by GE Medical (division); heavily improved space; Slightly ABV MKT Rent</v>
          </cell>
          <cell r="AD403">
            <v>311340</v>
          </cell>
          <cell r="AE403">
            <v>317072</v>
          </cell>
          <cell r="AH403" t="str">
            <v>TBD</v>
          </cell>
          <cell r="AI403" t="str">
            <v>TBD</v>
          </cell>
          <cell r="AJ403" t="str">
            <v>TBD</v>
          </cell>
        </row>
        <row r="404">
          <cell r="B404" t="str">
            <v>Salvarcar Industrial Center #5-B</v>
          </cell>
          <cell r="C404" t="str">
            <v>Juarez, Mexico</v>
          </cell>
          <cell r="E404">
            <v>40401</v>
          </cell>
          <cell r="F404">
            <v>37026</v>
          </cell>
          <cell r="G404">
            <v>1</v>
          </cell>
          <cell r="H404">
            <v>1</v>
          </cell>
          <cell r="I404">
            <v>1602056</v>
          </cell>
          <cell r="J404">
            <v>39.653869953714015</v>
          </cell>
          <cell r="K404">
            <v>2475000</v>
          </cell>
          <cell r="L404">
            <v>61.260859879705947</v>
          </cell>
          <cell r="M404" t="str">
            <v>n/a</v>
          </cell>
          <cell r="N404">
            <v>74250</v>
          </cell>
          <cell r="O404" t="str">
            <v>n/a</v>
          </cell>
          <cell r="P404">
            <v>9.9550707070707067E-2</v>
          </cell>
          <cell r="Q404">
            <v>0.10581737373737374</v>
          </cell>
          <cell r="R404">
            <v>0.1075</v>
          </cell>
          <cell r="S404">
            <v>0.1125</v>
          </cell>
          <cell r="T404">
            <v>0</v>
          </cell>
          <cell r="U404">
            <v>0</v>
          </cell>
          <cell r="V404">
            <v>0.85962800000000006</v>
          </cell>
          <cell r="W404">
            <v>686579.72583200003</v>
          </cell>
          <cell r="X404">
            <v>0</v>
          </cell>
          <cell r="Y404">
            <v>0.42856162695436367</v>
          </cell>
          <cell r="Z404" t="str">
            <v>TBD</v>
          </cell>
          <cell r="AA404" t="str">
            <v>TBD</v>
          </cell>
          <cell r="AB404" t="str">
            <v>TBD</v>
          </cell>
          <cell r="AC404" t="str">
            <v>Mkt rent = $6.39 per Gary- same as in-place</v>
          </cell>
          <cell r="AD404">
            <v>246388</v>
          </cell>
          <cell r="AE404">
            <v>261898</v>
          </cell>
          <cell r="AH404" t="str">
            <v>TBD</v>
          </cell>
          <cell r="AI404" t="str">
            <v>TBD</v>
          </cell>
          <cell r="AJ404" t="str">
            <v>TBD</v>
          </cell>
        </row>
        <row r="405">
          <cell r="B405" t="str">
            <v>Ojo De Agua Industrial Center #1-B</v>
          </cell>
          <cell r="C405" t="str">
            <v>Monterrey, Mexico</v>
          </cell>
          <cell r="E405">
            <v>100200</v>
          </cell>
          <cell r="F405">
            <v>37176</v>
          </cell>
          <cell r="G405">
            <v>1</v>
          </cell>
          <cell r="H405">
            <v>1</v>
          </cell>
          <cell r="I405">
            <v>4999144</v>
          </cell>
          <cell r="J405">
            <v>49.891656686626746</v>
          </cell>
          <cell r="K405">
            <v>5800000</v>
          </cell>
          <cell r="L405">
            <v>57.884231536926144</v>
          </cell>
          <cell r="M405" t="str">
            <v>n/a</v>
          </cell>
          <cell r="N405">
            <v>174000</v>
          </cell>
          <cell r="O405" t="str">
            <v>n/a</v>
          </cell>
          <cell r="P405">
            <v>0.101895</v>
          </cell>
          <cell r="Q405">
            <v>9.8136551724137933E-2</v>
          </cell>
          <cell r="R405">
            <v>0.105</v>
          </cell>
          <cell r="S405">
            <v>0.1125</v>
          </cell>
          <cell r="T405">
            <v>0</v>
          </cell>
          <cell r="U405">
            <v>0</v>
          </cell>
          <cell r="V405">
            <v>0.85962800000000006</v>
          </cell>
          <cell r="W405">
            <v>538862.96956800006</v>
          </cell>
          <cell r="X405">
            <v>0</v>
          </cell>
          <cell r="Y405">
            <v>0.10779104774097327</v>
          </cell>
          <cell r="Z405" t="str">
            <v>TBD</v>
          </cell>
          <cell r="AA405" t="str">
            <v>TBD</v>
          </cell>
          <cell r="AB405" t="str">
            <v>TBD</v>
          </cell>
          <cell r="AC405" t="str">
            <v>Market rent = in-place ($6.20); GE is tenant; ROFO; heavily improved space</v>
          </cell>
          <cell r="AD405">
            <v>590991</v>
          </cell>
          <cell r="AE405">
            <v>569192</v>
          </cell>
          <cell r="AH405" t="str">
            <v>TBD</v>
          </cell>
          <cell r="AI405" t="str">
            <v>TBD</v>
          </cell>
          <cell r="AJ405" t="str">
            <v>TBD</v>
          </cell>
        </row>
        <row r="406">
          <cell r="B406" t="str">
            <v>Tijuana Industrial Center #1</v>
          </cell>
          <cell r="C406" t="str">
            <v>Tijuana, Mexico</v>
          </cell>
          <cell r="E406">
            <v>131110</v>
          </cell>
          <cell r="F406">
            <v>36220</v>
          </cell>
          <cell r="G406">
            <v>1</v>
          </cell>
          <cell r="H406">
            <v>0</v>
          </cell>
          <cell r="I406">
            <v>4951469</v>
          </cell>
          <cell r="J406">
            <v>37.765761574250632</v>
          </cell>
          <cell r="K406">
            <v>6550000</v>
          </cell>
          <cell r="L406">
            <v>49.958050491953323</v>
          </cell>
          <cell r="M406" t="str">
            <v>n/a</v>
          </cell>
          <cell r="N406">
            <v>196500</v>
          </cell>
          <cell r="O406" t="str">
            <v>n/a</v>
          </cell>
          <cell r="P406">
            <v>0.10110885496183206</v>
          </cell>
          <cell r="Q406">
            <v>0.10317526717557252</v>
          </cell>
          <cell r="R406">
            <v>0.1075</v>
          </cell>
          <cell r="S406">
            <v>0.1125</v>
          </cell>
          <cell r="T406">
            <v>0</v>
          </cell>
          <cell r="U406">
            <v>0</v>
          </cell>
          <cell r="V406">
            <v>0.85962800000000006</v>
          </cell>
          <cell r="W406">
            <v>1205225.1044680001</v>
          </cell>
          <cell r="X406">
            <v>0</v>
          </cell>
          <cell r="Y406">
            <v>0.24340758358135739</v>
          </cell>
          <cell r="Z406" t="str">
            <v>TBD</v>
          </cell>
          <cell r="AA406" t="str">
            <v>TBD</v>
          </cell>
          <cell r="AB406" t="str">
            <v>TBD</v>
          </cell>
          <cell r="AC406" t="str">
            <v>Based on Bose extending 3 yrs at $5.30; mkt rent = in-place; potential renewal TBD later this year</v>
          </cell>
          <cell r="AD406">
            <v>662263</v>
          </cell>
          <cell r="AE406">
            <v>675798</v>
          </cell>
          <cell r="AH406" t="str">
            <v>TBD</v>
          </cell>
          <cell r="AI406" t="str">
            <v>TBD</v>
          </cell>
          <cell r="AJ406" t="str">
            <v>TBD</v>
          </cell>
        </row>
        <row r="407">
          <cell r="B407" t="str">
            <v>Gateway Distribution Center #1</v>
          </cell>
          <cell r="C407" t="str">
            <v>Washington DC</v>
          </cell>
          <cell r="E407">
            <v>65202</v>
          </cell>
          <cell r="F407">
            <v>35982</v>
          </cell>
          <cell r="G407">
            <v>1</v>
          </cell>
          <cell r="H407">
            <v>1</v>
          </cell>
          <cell r="I407">
            <v>6444427</v>
          </cell>
          <cell r="J407">
            <v>98.837873071378183</v>
          </cell>
          <cell r="K407">
            <v>5700000</v>
          </cell>
          <cell r="L407">
            <v>87.420631268979477</v>
          </cell>
          <cell r="M407" t="str">
            <v>n/a</v>
          </cell>
          <cell r="N407">
            <v>28500</v>
          </cell>
          <cell r="O407" t="str">
            <v>n/a</v>
          </cell>
          <cell r="P407">
            <v>7.5780526315789479E-2</v>
          </cell>
          <cell r="Q407">
            <v>8.4539473684210525E-2</v>
          </cell>
          <cell r="R407">
            <v>8.7499999999999994E-2</v>
          </cell>
          <cell r="S407">
            <v>9.5000000000000001E-2</v>
          </cell>
          <cell r="T407">
            <v>0</v>
          </cell>
          <cell r="U407">
            <v>0</v>
          </cell>
          <cell r="V407">
            <v>0.85962800000000006</v>
          </cell>
          <cell r="W407">
            <v>-664429.69115600002</v>
          </cell>
          <cell r="X407">
            <v>0</v>
          </cell>
          <cell r="Y407">
            <v>-0.10310143805740991</v>
          </cell>
          <cell r="Z407" t="str">
            <v>TBD</v>
          </cell>
          <cell r="AA407" t="str">
            <v>TBD</v>
          </cell>
          <cell r="AB407" t="str">
            <v>TBD</v>
          </cell>
          <cell r="AC407" t="str">
            <v>Kuehne &amp; Nagel expires 10/04</v>
          </cell>
          <cell r="AD407">
            <v>431949</v>
          </cell>
          <cell r="AE407">
            <v>481875</v>
          </cell>
          <cell r="AH407" t="str">
            <v>TBD</v>
          </cell>
          <cell r="AI407" t="str">
            <v>TBD</v>
          </cell>
          <cell r="AJ407" t="str">
            <v>TBD</v>
          </cell>
        </row>
        <row r="408">
          <cell r="B408" t="str">
            <v>Subtotal  - Additional Assets</v>
          </cell>
          <cell r="E408">
            <v>743626</v>
          </cell>
          <cell r="G408">
            <v>1</v>
          </cell>
          <cell r="H408">
            <v>0.82368825189006301</v>
          </cell>
          <cell r="I408">
            <v>34535769</v>
          </cell>
          <cell r="J408">
            <v>46.442390395171763</v>
          </cell>
          <cell r="K408">
            <v>41725000</v>
          </cell>
          <cell r="L408">
            <v>56.110195178759213</v>
          </cell>
          <cell r="N408">
            <v>655500</v>
          </cell>
          <cell r="P408">
            <v>9.4469406830437391E-2</v>
          </cell>
          <cell r="Q408">
            <v>9.4836021569802281E-2</v>
          </cell>
          <cell r="R408">
            <v>9.4746854403834638E-2</v>
          </cell>
          <cell r="S408">
            <v>0.10211653684841222</v>
          </cell>
          <cell r="T408">
            <v>0</v>
          </cell>
          <cell r="U408">
            <v>0</v>
          </cell>
          <cell r="W408">
            <v>5616578.1120680012</v>
          </cell>
          <cell r="X408">
            <v>0</v>
          </cell>
          <cell r="Y408">
            <v>0.16263075283101416</v>
          </cell>
          <cell r="Z408">
            <v>0</v>
          </cell>
          <cell r="AD408">
            <v>3941736</v>
          </cell>
          <cell r="AE408">
            <v>3957033</v>
          </cell>
        </row>
        <row r="411">
          <cell r="B411" t="str">
            <v>Remaining Development Pipeline (excl. repositioned acquisitions)</v>
          </cell>
          <cell r="E411">
            <v>11122759</v>
          </cell>
        </row>
        <row r="413">
          <cell r="B413" t="str">
            <v>Footnotes:</v>
          </cell>
        </row>
        <row r="414">
          <cell r="B414" t="str">
            <v>1 Stabilization Costs include leasing TIs, commissions, extraordinary TIs, additional capital and cost of carry.</v>
          </cell>
        </row>
        <row r="415">
          <cell r="B415" t="str">
            <v>2 First Year Cap Rate is cash (no vacancy). Stabilized Cap Rate equals the 5 year Argus NOI average (without vacancy) / Purchase Price</v>
          </cell>
          <cell r="Z415" t="str">
            <v>S:\Tax\EXCEL\BASIS\2004\[Eaton Vance Contribution Analysis 6-15-2004.xls]Summary Fund #3</v>
          </cell>
        </row>
        <row r="417">
          <cell r="AD417">
            <v>0</v>
          </cell>
          <cell r="AE417">
            <v>0</v>
          </cell>
        </row>
        <row r="418">
          <cell r="B418" t="str">
            <v>THIS SHOULD ALWAYS BE ZERO</v>
          </cell>
        </row>
        <row r="419">
          <cell r="B419">
            <v>0</v>
          </cell>
          <cell r="E419">
            <v>10497759</v>
          </cell>
          <cell r="G419" t="str">
            <v>per rent roll</v>
          </cell>
        </row>
        <row r="420">
          <cell r="E420">
            <v>10497759</v>
          </cell>
          <cell r="G420" t="str">
            <v>per FFO</v>
          </cell>
        </row>
        <row r="421">
          <cell r="E421">
            <v>0</v>
          </cell>
        </row>
        <row r="424">
          <cell r="E424" t="str">
            <v>Development Assets Only:</v>
          </cell>
        </row>
        <row r="425">
          <cell r="E425" t="str">
            <v>Per Rent Roll</v>
          </cell>
          <cell r="G425" t="str">
            <v>Per Summary</v>
          </cell>
          <cell r="I425" t="str">
            <v>Variance</v>
          </cell>
          <cell r="J425" t="str">
            <v>Variance</v>
          </cell>
        </row>
        <row r="426">
          <cell r="D426" t="str">
            <v>Q3 - '02</v>
          </cell>
          <cell r="E426">
            <v>0.9642857142857143</v>
          </cell>
          <cell r="F426">
            <v>0.9642857142857143</v>
          </cell>
          <cell r="G426">
            <v>0.9642857142857143</v>
          </cell>
          <cell r="H426">
            <v>0.9642857142857143</v>
          </cell>
          <cell r="I426">
            <v>0</v>
          </cell>
          <cell r="J426">
            <v>0</v>
          </cell>
        </row>
        <row r="427">
          <cell r="D427" t="str">
            <v>Q4 - '02</v>
          </cell>
          <cell r="E427">
            <v>0.96486807186524426</v>
          </cell>
          <cell r="F427">
            <v>0.96486807186524426</v>
          </cell>
          <cell r="G427">
            <v>0.96486807186524426</v>
          </cell>
          <cell r="H427">
            <v>0.96486807186524426</v>
          </cell>
          <cell r="I427">
            <v>0</v>
          </cell>
          <cell r="J427">
            <v>0</v>
          </cell>
        </row>
        <row r="428">
          <cell r="D428" t="str">
            <v>Q1 - '03</v>
          </cell>
          <cell r="E428">
            <v>1</v>
          </cell>
          <cell r="F428">
            <v>1</v>
          </cell>
          <cell r="G428">
            <v>1</v>
          </cell>
          <cell r="H428">
            <v>1</v>
          </cell>
          <cell r="I428">
            <v>0</v>
          </cell>
          <cell r="J428">
            <v>0</v>
          </cell>
        </row>
        <row r="429">
          <cell r="D429" t="str">
            <v>Q2 - '03</v>
          </cell>
          <cell r="E429">
            <v>0.96511788201194726</v>
          </cell>
          <cell r="F429">
            <v>0.96511788201194726</v>
          </cell>
          <cell r="G429">
            <v>0.96511788201194726</v>
          </cell>
          <cell r="H429">
            <v>0.96511788201194726</v>
          </cell>
          <cell r="I429">
            <v>0</v>
          </cell>
          <cell r="J429">
            <v>0</v>
          </cell>
        </row>
        <row r="430">
          <cell r="D430" t="str">
            <v>Q3 - '03</v>
          </cell>
          <cell r="E430">
            <v>1</v>
          </cell>
          <cell r="F430">
            <v>1</v>
          </cell>
          <cell r="G430">
            <v>1</v>
          </cell>
          <cell r="H430">
            <v>1</v>
          </cell>
          <cell r="I430">
            <v>0</v>
          </cell>
          <cell r="J430">
            <v>0</v>
          </cell>
        </row>
        <row r="431">
          <cell r="D431" t="str">
            <v>Q4 - '03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</row>
        <row r="432">
          <cell r="D432" t="str">
            <v>Q1 - '04</v>
          </cell>
          <cell r="E432">
            <v>0.98735425011125943</v>
          </cell>
          <cell r="F432">
            <v>0.98735425011125943</v>
          </cell>
          <cell r="G432">
            <v>0.98735425011125943</v>
          </cell>
          <cell r="H432">
            <v>0.98735425011125943</v>
          </cell>
          <cell r="I432">
            <v>0</v>
          </cell>
          <cell r="J432">
            <v>0</v>
          </cell>
        </row>
        <row r="433">
          <cell r="D433" t="str">
            <v>Q2 - '04</v>
          </cell>
          <cell r="E433">
            <v>1</v>
          </cell>
          <cell r="F433">
            <v>1</v>
          </cell>
          <cell r="G433">
            <v>1</v>
          </cell>
          <cell r="H433">
            <v>1</v>
          </cell>
          <cell r="I433">
            <v>0</v>
          </cell>
          <cell r="J433">
            <v>0</v>
          </cell>
        </row>
        <row r="434">
          <cell r="D434" t="str">
            <v>Q3 - '04</v>
          </cell>
          <cell r="E434">
            <v>0.20876496172176681</v>
          </cell>
          <cell r="F434">
            <v>0.20876496172176681</v>
          </cell>
          <cell r="G434">
            <v>0.20876496172176681</v>
          </cell>
          <cell r="H434">
            <v>0.20876496172176681</v>
          </cell>
          <cell r="I434">
            <v>0</v>
          </cell>
          <cell r="J434">
            <v>0</v>
          </cell>
        </row>
        <row r="435">
          <cell r="D435" t="str">
            <v>Q4 - '04</v>
          </cell>
          <cell r="E435">
            <v>1</v>
          </cell>
          <cell r="F435">
            <v>0.80623602917733106</v>
          </cell>
          <cell r="G435">
            <v>1</v>
          </cell>
          <cell r="H435">
            <v>0.80623602917733106</v>
          </cell>
          <cell r="I435">
            <v>0</v>
          </cell>
          <cell r="J435">
            <v>0</v>
          </cell>
        </row>
        <row r="436">
          <cell r="D436" t="str">
            <v>2005 PL</v>
          </cell>
          <cell r="E436">
            <v>0.29972067117998774</v>
          </cell>
          <cell r="F436">
            <v>0.23120736140178441</v>
          </cell>
          <cell r="G436">
            <v>0.29972067117998774</v>
          </cell>
          <cell r="H436">
            <v>0.23120736140178441</v>
          </cell>
          <cell r="I436">
            <v>0</v>
          </cell>
          <cell r="J436">
            <v>0</v>
          </cell>
        </row>
        <row r="437">
          <cell r="D437" t="str">
            <v>Mexico</v>
          </cell>
          <cell r="E437">
            <v>0.34032070113776497</v>
          </cell>
          <cell r="F437">
            <v>0.26398259223363213</v>
          </cell>
          <cell r="G437">
            <v>0.34032070113776497</v>
          </cell>
          <cell r="H437">
            <v>0.26398259223363213</v>
          </cell>
          <cell r="I437">
            <v>0</v>
          </cell>
          <cell r="J437">
            <v>0</v>
          </cell>
        </row>
        <row r="438">
          <cell r="D438" t="str">
            <v>Nonprofitable</v>
          </cell>
          <cell r="E438">
            <v>0.80561563704746408</v>
          </cell>
          <cell r="F438">
            <v>0.79529901245000401</v>
          </cell>
          <cell r="G438">
            <v>0.80561563704746408</v>
          </cell>
          <cell r="H438">
            <v>0.79529901245000401</v>
          </cell>
          <cell r="I438">
            <v>0</v>
          </cell>
          <cell r="J438">
            <v>0</v>
          </cell>
        </row>
        <row r="439">
          <cell r="D439" t="str">
            <v>New Assets</v>
          </cell>
          <cell r="E439">
            <v>1</v>
          </cell>
          <cell r="F439">
            <v>0.82368825189006301</v>
          </cell>
          <cell r="G439">
            <v>1</v>
          </cell>
          <cell r="H439">
            <v>0.82368825189006301</v>
          </cell>
          <cell r="I439">
            <v>0</v>
          </cell>
          <cell r="J439">
            <v>0</v>
          </cell>
        </row>
        <row r="440">
          <cell r="D440" t="str">
            <v>North Amer.</v>
          </cell>
          <cell r="E440">
            <v>0.29598766663326137</v>
          </cell>
          <cell r="F440">
            <v>0.17923127592356738</v>
          </cell>
          <cell r="G440">
            <v>0.29598766663326137</v>
          </cell>
          <cell r="H440">
            <v>0.17923127592356738</v>
          </cell>
          <cell r="I440">
            <v>0</v>
          </cell>
          <cell r="J440">
            <v>0</v>
          </cell>
        </row>
        <row r="441">
          <cell r="E441" t="str">
            <v>L.O.S.</v>
          </cell>
          <cell r="F441" t="str">
            <v>Leased</v>
          </cell>
          <cell r="G441" t="str">
            <v>L.O.S.</v>
          </cell>
          <cell r="H441" t="str">
            <v>Leased</v>
          </cell>
          <cell r="I441">
            <v>0</v>
          </cell>
          <cell r="J441">
            <v>0</v>
          </cell>
        </row>
        <row r="450">
          <cell r="B450" t="str">
            <v>Substitution Properties:</v>
          </cell>
        </row>
        <row r="451">
          <cell r="B451" t="str">
            <v>Principal SE Broward I-75 2601</v>
          </cell>
          <cell r="C451" t="str">
            <v>Ft. Lauderdale, FL</v>
          </cell>
          <cell r="D451" t="str">
            <v>AK/BH</v>
          </cell>
          <cell r="E451">
            <v>83200</v>
          </cell>
          <cell r="F451">
            <v>37636</v>
          </cell>
          <cell r="G451">
            <v>1</v>
          </cell>
          <cell r="H451">
            <v>1</v>
          </cell>
          <cell r="I451">
            <v>5783988</v>
          </cell>
          <cell r="J451">
            <v>69.519086538461536</v>
          </cell>
          <cell r="K451">
            <v>5841827.8799999999</v>
          </cell>
          <cell r="L451">
            <v>70.214277403846154</v>
          </cell>
          <cell r="M451">
            <v>6500</v>
          </cell>
          <cell r="N451">
            <v>29209.1394</v>
          </cell>
          <cell r="O451">
            <v>0</v>
          </cell>
          <cell r="P451">
            <v>7.9158785486161912E-2</v>
          </cell>
          <cell r="Q451">
            <v>8.4071254766239362E-2</v>
          </cell>
          <cell r="R451">
            <v>9.2499999999999999E-2</v>
          </cell>
          <cell r="S451">
            <v>9.8100000000000007E-2</v>
          </cell>
          <cell r="T451" t="str">
            <v>n/a</v>
          </cell>
          <cell r="U451" t="str">
            <v>n/a</v>
          </cell>
          <cell r="V451">
            <v>0.85499700000000001</v>
          </cell>
          <cell r="W451" t="str">
            <v>n/a</v>
          </cell>
          <cell r="X451">
            <v>24479.197320778316</v>
          </cell>
          <cell r="Y451">
            <v>4.2322351500000202E-3</v>
          </cell>
          <cell r="Z451">
            <v>5450000</v>
          </cell>
          <cell r="AA451">
            <v>0.09</v>
          </cell>
          <cell r="AB451">
            <v>0.1</v>
          </cell>
          <cell r="AC451" t="str">
            <v>Draft Appraisal</v>
          </cell>
          <cell r="AD451">
            <v>462432</v>
          </cell>
          <cell r="AE451">
            <v>491129.8</v>
          </cell>
        </row>
        <row r="452">
          <cell r="B452" t="str">
            <v>Principal SE Broward I-75 2701</v>
          </cell>
          <cell r="C452" t="str">
            <v>Ft. Lauderdale, FL</v>
          </cell>
          <cell r="D452" t="str">
            <v>AK/BH</v>
          </cell>
          <cell r="E452">
            <v>108800</v>
          </cell>
          <cell r="F452">
            <v>37636</v>
          </cell>
          <cell r="G452">
            <v>1</v>
          </cell>
          <cell r="H452">
            <v>1</v>
          </cell>
          <cell r="I452">
            <v>6822688</v>
          </cell>
          <cell r="J452">
            <v>62.708529411764708</v>
          </cell>
          <cell r="K452">
            <v>6890914.8799999999</v>
          </cell>
          <cell r="L452">
            <v>63.33561470588235</v>
          </cell>
          <cell r="M452">
            <v>9000</v>
          </cell>
          <cell r="N452">
            <v>34454.574399999998</v>
          </cell>
          <cell r="O452">
            <v>0</v>
          </cell>
          <cell r="P452">
            <v>7.8014749762806535E-2</v>
          </cell>
          <cell r="Q452">
            <v>9.2323880221837837E-2</v>
          </cell>
          <cell r="R452">
            <v>9.2499999999999999E-2</v>
          </cell>
          <cell r="S452">
            <v>0.1</v>
          </cell>
          <cell r="T452" t="str">
            <v>n/a</v>
          </cell>
          <cell r="U452" t="str">
            <v>n/a</v>
          </cell>
          <cell r="V452">
            <v>0.85499700000000001</v>
          </cell>
          <cell r="W452" t="str">
            <v>n/a</v>
          </cell>
          <cell r="X452">
            <v>28875.219971082872</v>
          </cell>
          <cell r="Y452">
            <v>4.2322351499999517E-3</v>
          </cell>
          <cell r="Z452">
            <v>7300000</v>
          </cell>
          <cell r="AA452">
            <v>0.09</v>
          </cell>
          <cell r="AB452">
            <v>0.105</v>
          </cell>
          <cell r="AC452" t="str">
            <v>Draft Appraisal</v>
          </cell>
          <cell r="AD452">
            <v>537593</v>
          </cell>
          <cell r="AE452">
            <v>636196</v>
          </cell>
        </row>
        <row r="453">
          <cell r="B453" t="str">
            <v>Principal SE Charlotte 5808 Long Creek</v>
          </cell>
          <cell r="C453" t="str">
            <v>Charlotte, NC</v>
          </cell>
          <cell r="D453" t="str">
            <v>AK/BH</v>
          </cell>
          <cell r="E453">
            <v>213460</v>
          </cell>
          <cell r="F453">
            <v>37636</v>
          </cell>
          <cell r="G453">
            <v>0.81204909584933949</v>
          </cell>
          <cell r="H453">
            <v>0.81204909584933949</v>
          </cell>
          <cell r="I453">
            <v>8175839</v>
          </cell>
          <cell r="J453">
            <v>38.301503794621944</v>
          </cell>
          <cell r="K453">
            <v>8260596</v>
          </cell>
          <cell r="L453">
            <v>38.698566476154781</v>
          </cell>
          <cell r="M453">
            <v>52000</v>
          </cell>
          <cell r="N453">
            <v>41302.980000000003</v>
          </cell>
          <cell r="O453">
            <v>0</v>
          </cell>
          <cell r="P453">
            <v>7.380351248263442E-2</v>
          </cell>
          <cell r="Q453">
            <v>8.9978059694482096E-2</v>
          </cell>
          <cell r="R453">
            <v>9.2499999999999999E-2</v>
          </cell>
          <cell r="S453">
            <v>0.10059999999999999</v>
          </cell>
          <cell r="T453" t="str">
            <v>n/a</v>
          </cell>
          <cell r="U453" t="str">
            <v>n/a</v>
          </cell>
          <cell r="V453">
            <v>0.85499700000000001</v>
          </cell>
          <cell r="W453">
            <v>37153.056737939616</v>
          </cell>
          <cell r="X453" t="str">
            <v>n/a</v>
          </cell>
          <cell r="Y453">
            <v>4.5442500442999939E-3</v>
          </cell>
          <cell r="Z453">
            <v>8100000</v>
          </cell>
          <cell r="AA453">
            <v>9.5000000000000001E-2</v>
          </cell>
          <cell r="AB453">
            <v>0.105</v>
          </cell>
          <cell r="AC453" t="str">
            <v>Draft Appraisal</v>
          </cell>
          <cell r="AD453">
            <v>609661</v>
          </cell>
          <cell r="AE453">
            <v>743272.4</v>
          </cell>
        </row>
        <row r="454">
          <cell r="B454" t="str">
            <v>GSW Distribution Center #37</v>
          </cell>
          <cell r="C454" t="str">
            <v>Dallas, TX</v>
          </cell>
          <cell r="D454" t="str">
            <v>BM</v>
          </cell>
          <cell r="E454">
            <v>109200</v>
          </cell>
          <cell r="F454">
            <v>37073</v>
          </cell>
          <cell r="G454">
            <v>0</v>
          </cell>
          <cell r="H454">
            <v>0</v>
          </cell>
          <cell r="I454">
            <v>2846012</v>
          </cell>
          <cell r="J454">
            <v>26.062380952380952</v>
          </cell>
          <cell r="K454">
            <v>3759000</v>
          </cell>
          <cell r="L454">
            <v>34.42307692307692</v>
          </cell>
          <cell r="M454">
            <v>0</v>
          </cell>
          <cell r="N454">
            <v>18795</v>
          </cell>
          <cell r="O454">
            <v>0</v>
          </cell>
          <cell r="P454">
            <v>8.7618781590848627E-2</v>
          </cell>
          <cell r="Q454">
            <v>8.9328012769353551E-2</v>
          </cell>
          <cell r="R454">
            <v>0.09</v>
          </cell>
          <cell r="S454">
            <v>0.1</v>
          </cell>
          <cell r="T454" t="str">
            <v>n/a</v>
          </cell>
          <cell r="U454">
            <v>0</v>
          </cell>
          <cell r="V454">
            <v>0.85499700000000001</v>
          </cell>
          <cell r="W454">
            <v>764532.332421</v>
          </cell>
          <cell r="X454" t="str">
            <v>n/a</v>
          </cell>
          <cell r="Y454">
            <v>0.26863285622864558</v>
          </cell>
          <cell r="Z454" t="str">
            <v>TBD</v>
          </cell>
          <cell r="AA454" t="str">
            <v>TBD</v>
          </cell>
          <cell r="AB454" t="str">
            <v>TBD</v>
          </cell>
          <cell r="AC454" t="str">
            <v>Appraisal in process</v>
          </cell>
          <cell r="AD454">
            <v>329359</v>
          </cell>
          <cell r="AE454">
            <v>335784</v>
          </cell>
        </row>
        <row r="455">
          <cell r="B455" t="str">
            <v>Principal SE Charlotte 5910 Long Creek</v>
          </cell>
          <cell r="C455" t="str">
            <v>Charlotte, NC</v>
          </cell>
          <cell r="D455" t="str">
            <v>AK/BH</v>
          </cell>
          <cell r="E455">
            <v>387500</v>
          </cell>
          <cell r="F455">
            <v>37636</v>
          </cell>
          <cell r="G455">
            <v>0.84516129032258069</v>
          </cell>
          <cell r="H455">
            <v>0.84516129032258069</v>
          </cell>
          <cell r="I455">
            <v>13931554</v>
          </cell>
          <cell r="J455">
            <v>35.952397419354838</v>
          </cell>
          <cell r="K455">
            <v>14100000</v>
          </cell>
          <cell r="L455">
            <v>36.387096774193552</v>
          </cell>
          <cell r="M455">
            <v>61500</v>
          </cell>
          <cell r="N455">
            <v>70500</v>
          </cell>
          <cell r="O455">
            <v>0</v>
          </cell>
          <cell r="P455">
            <v>7.58504255319149E-2</v>
          </cell>
          <cell r="Q455">
            <v>9.3770567375886529E-2</v>
          </cell>
          <cell r="R455">
            <v>9.2499999999999999E-2</v>
          </cell>
          <cell r="S455">
            <v>0.10249999999999999</v>
          </cell>
          <cell r="T455" t="str">
            <v>n/a</v>
          </cell>
          <cell r="U455">
            <v>0</v>
          </cell>
          <cell r="V455">
            <v>0.85499700000000001</v>
          </cell>
          <cell r="W455">
            <v>83743.536162000004</v>
          </cell>
          <cell r="X455" t="str">
            <v>n/a</v>
          </cell>
          <cell r="Y455">
            <v>6.0110692720998678E-3</v>
          </cell>
          <cell r="Z455">
            <v>14100000</v>
          </cell>
          <cell r="AA455">
            <v>9.5000000000000001E-2</v>
          </cell>
          <cell r="AB455">
            <v>0.105</v>
          </cell>
          <cell r="AC455" t="str">
            <v xml:space="preserve">Draft Appraisal.  </v>
          </cell>
          <cell r="AD455">
            <v>1069491</v>
          </cell>
          <cell r="AE455">
            <v>1322165</v>
          </cell>
        </row>
        <row r="456">
          <cell r="B456" t="str">
            <v>Blalock Distribution Center #1</v>
          </cell>
          <cell r="C456" t="str">
            <v>Houston, TX</v>
          </cell>
          <cell r="D456" t="str">
            <v>JS</v>
          </cell>
          <cell r="E456">
            <v>50000</v>
          </cell>
          <cell r="F456">
            <v>37559</v>
          </cell>
          <cell r="G456">
            <v>1</v>
          </cell>
          <cell r="H456">
            <v>1</v>
          </cell>
          <cell r="I456">
            <v>1553512</v>
          </cell>
          <cell r="J456">
            <v>31.070239999999998</v>
          </cell>
          <cell r="K456">
            <v>1600000</v>
          </cell>
          <cell r="L456">
            <v>32</v>
          </cell>
          <cell r="M456">
            <v>161000</v>
          </cell>
          <cell r="N456">
            <v>8000</v>
          </cell>
          <cell r="O456">
            <v>0</v>
          </cell>
          <cell r="P456">
            <v>9.1502500000000001E-2</v>
          </cell>
          <cell r="Q456">
            <v>0.100649</v>
          </cell>
          <cell r="R456">
            <v>9.2499999999999999E-2</v>
          </cell>
          <cell r="S456">
            <v>0.10249999999999999</v>
          </cell>
          <cell r="T456" t="str">
            <v>n/a</v>
          </cell>
          <cell r="U456">
            <v>0</v>
          </cell>
          <cell r="V456">
            <v>0.85499700000000001</v>
          </cell>
          <cell r="W456">
            <v>32907.124536000003</v>
          </cell>
          <cell r="X456" t="str">
            <v>n/a</v>
          </cell>
          <cell r="Y456">
            <v>2.1182407690445909E-2</v>
          </cell>
          <cell r="Z456">
            <v>1550000</v>
          </cell>
          <cell r="AA456">
            <v>9.5000000000000001E-2</v>
          </cell>
          <cell r="AB456">
            <v>0.105</v>
          </cell>
          <cell r="AC456" t="str">
            <v>1/1/03 Stabilized</v>
          </cell>
          <cell r="AD456">
            <v>146404</v>
          </cell>
          <cell r="AE456">
            <v>161038.39999999999</v>
          </cell>
        </row>
        <row r="457">
          <cell r="B457" t="str">
            <v>ProLogis World Park I</v>
          </cell>
          <cell r="C457" t="str">
            <v>Cincinnati, OH</v>
          </cell>
          <cell r="D457" t="str">
            <v>AK/MR</v>
          </cell>
          <cell r="E457">
            <v>136184</v>
          </cell>
          <cell r="F457">
            <v>37655</v>
          </cell>
          <cell r="G457">
            <v>0.88985490219115315</v>
          </cell>
          <cell r="H457">
            <v>0.88985490219115315</v>
          </cell>
          <cell r="I457">
            <v>4413148</v>
          </cell>
          <cell r="J457">
            <v>32.405774540327791</v>
          </cell>
          <cell r="K457">
            <v>4413148</v>
          </cell>
          <cell r="L457">
            <v>32.405774540327791</v>
          </cell>
          <cell r="M457">
            <v>6063</v>
          </cell>
          <cell r="N457">
            <v>22065.74</v>
          </cell>
          <cell r="O457">
            <v>0</v>
          </cell>
          <cell r="P457">
            <v>9.4588941952547245E-2</v>
          </cell>
          <cell r="Q457">
            <v>0.10087529355462359</v>
          </cell>
          <cell r="R457">
            <v>9.2499999999999999E-2</v>
          </cell>
          <cell r="S457">
            <v>0.10150000000000001</v>
          </cell>
          <cell r="T457" t="str">
            <v>n/a</v>
          </cell>
          <cell r="U457">
            <v>0</v>
          </cell>
          <cell r="V457">
            <v>0.85499700000000001</v>
          </cell>
          <cell r="W457" t="str">
            <v>n/a</v>
          </cell>
          <cell r="X457">
            <v>37732.283005560006</v>
          </cell>
          <cell r="Y457">
            <v>8.5499700000000022E-3</v>
          </cell>
          <cell r="Z457" t="str">
            <v>TBD</v>
          </cell>
          <cell r="AA457" t="str">
            <v>TBD</v>
          </cell>
          <cell r="AB457" t="str">
            <v>TBD</v>
          </cell>
          <cell r="AD457">
            <v>417435</v>
          </cell>
          <cell r="AE457">
            <v>445177.59999999998</v>
          </cell>
        </row>
        <row r="458">
          <cell r="B458" t="str">
            <v>ProLogis World Park II</v>
          </cell>
          <cell r="C458" t="str">
            <v>Cincinnati, OH</v>
          </cell>
          <cell r="D458" t="str">
            <v>AK/MR</v>
          </cell>
          <cell r="E458">
            <v>167270</v>
          </cell>
          <cell r="F458">
            <v>37655</v>
          </cell>
          <cell r="G458">
            <v>0.9118132360853709</v>
          </cell>
          <cell r="H458">
            <v>0.9118132360853709</v>
          </cell>
          <cell r="I458">
            <v>5620944</v>
          </cell>
          <cell r="J458">
            <v>33.604017456806361</v>
          </cell>
          <cell r="K458">
            <v>5620944</v>
          </cell>
          <cell r="L458">
            <v>33.604017456806361</v>
          </cell>
          <cell r="M458">
            <v>6983</v>
          </cell>
          <cell r="N458">
            <v>28104.720000000001</v>
          </cell>
          <cell r="O458">
            <v>0</v>
          </cell>
          <cell r="P458">
            <v>9.9722929102300253E-2</v>
          </cell>
          <cell r="Q458">
            <v>0.10001540666478798</v>
          </cell>
          <cell r="R458">
            <v>9.2499999999999999E-2</v>
          </cell>
          <cell r="S458">
            <v>9.9900000000000003E-2</v>
          </cell>
          <cell r="T458" t="str">
            <v>n/a</v>
          </cell>
          <cell r="U458">
            <v>0</v>
          </cell>
          <cell r="V458">
            <v>0.85499700000000001</v>
          </cell>
          <cell r="W458" t="str">
            <v>n/a</v>
          </cell>
          <cell r="X458">
            <v>48058.902571680002</v>
          </cell>
          <cell r="Y458">
            <v>8.5499700000000005E-3</v>
          </cell>
          <cell r="Z458" t="str">
            <v>TBD</v>
          </cell>
          <cell r="AA458" t="str">
            <v>TBD</v>
          </cell>
          <cell r="AB458" t="str">
            <v>TBD</v>
          </cell>
          <cell r="AC458" t="str">
            <v>Assumes vacant space leases up 1/04.</v>
          </cell>
          <cell r="AD458">
            <v>560537</v>
          </cell>
          <cell r="AE458">
            <v>562181</v>
          </cell>
        </row>
        <row r="459">
          <cell r="B459" t="str">
            <v xml:space="preserve">Pan Am Distribution Center #2 </v>
          </cell>
          <cell r="C459" t="str">
            <v>El Paso, TX</v>
          </cell>
          <cell r="D459" t="str">
            <v>AK/BM</v>
          </cell>
          <cell r="E459">
            <v>81161</v>
          </cell>
          <cell r="F459">
            <v>37564</v>
          </cell>
          <cell r="G459">
            <v>0</v>
          </cell>
          <cell r="H459">
            <v>0</v>
          </cell>
          <cell r="I459">
            <v>2536429</v>
          </cell>
          <cell r="J459">
            <v>31.25182045563756</v>
          </cell>
          <cell r="K459">
            <v>3300000</v>
          </cell>
          <cell r="L459">
            <v>40.659922869358432</v>
          </cell>
          <cell r="M459">
            <v>8000</v>
          </cell>
          <cell r="N459">
            <v>16500</v>
          </cell>
          <cell r="O459">
            <v>0</v>
          </cell>
          <cell r="P459">
            <v>9.7890000000000005E-2</v>
          </cell>
          <cell r="Q459">
            <v>9.8156969696969701E-2</v>
          </cell>
          <cell r="R459">
            <v>9.5000000000000001E-2</v>
          </cell>
          <cell r="S459">
            <v>0.105</v>
          </cell>
          <cell r="T459">
            <v>0</v>
          </cell>
          <cell r="U459">
            <v>0</v>
          </cell>
          <cell r="V459">
            <v>0.85916899999999996</v>
          </cell>
          <cell r="W459">
            <v>641860.24399899994</v>
          </cell>
          <cell r="X459">
            <v>4950.2474999999995</v>
          </cell>
          <cell r="Y459">
            <v>0.25305665721334991</v>
          </cell>
          <cell r="Z459">
            <v>3300000</v>
          </cell>
          <cell r="AA459">
            <v>9.5000000000000001E-2</v>
          </cell>
          <cell r="AB459">
            <v>0.105</v>
          </cell>
          <cell r="AD459">
            <v>323037</v>
          </cell>
          <cell r="AE459">
            <v>323918</v>
          </cell>
        </row>
        <row r="460">
          <cell r="B460" t="str">
            <v>Leap Road Distribution Center #1</v>
          </cell>
          <cell r="C460" t="str">
            <v>Hilliard, OH</v>
          </cell>
          <cell r="D460" t="str">
            <v>BM</v>
          </cell>
          <cell r="E460">
            <v>237500</v>
          </cell>
          <cell r="F460">
            <v>37652</v>
          </cell>
          <cell r="G460">
            <v>1</v>
          </cell>
          <cell r="H460">
            <v>1</v>
          </cell>
          <cell r="I460">
            <v>4609507</v>
          </cell>
          <cell r="J460">
            <v>19.408450526315789</v>
          </cell>
          <cell r="K460">
            <v>5300000</v>
          </cell>
          <cell r="L460">
            <v>22.315789473684209</v>
          </cell>
          <cell r="M460">
            <v>0</v>
          </cell>
          <cell r="N460">
            <v>26500</v>
          </cell>
          <cell r="O460">
            <v>0</v>
          </cell>
          <cell r="P460">
            <v>8.5250943396226408E-2</v>
          </cell>
          <cell r="Q460">
            <v>8.2669433962264158E-2</v>
          </cell>
          <cell r="R460">
            <v>9.5000000000000001E-2</v>
          </cell>
          <cell r="S460">
            <v>0.105</v>
          </cell>
          <cell r="T460">
            <v>0</v>
          </cell>
          <cell r="U460">
            <v>0</v>
          </cell>
          <cell r="V460">
            <v>0.85916899999999996</v>
          </cell>
          <cell r="W460">
            <v>570482.20181699994</v>
          </cell>
          <cell r="X460">
            <v>7950.3974999999991</v>
          </cell>
          <cell r="Y460">
            <v>0.12376208601418762</v>
          </cell>
          <cell r="Z460" t="str">
            <v>TBD</v>
          </cell>
          <cell r="AA460" t="str">
            <v>TBD</v>
          </cell>
          <cell r="AB460" t="str">
            <v>TBD</v>
          </cell>
          <cell r="AC460" t="str">
            <v>Draft Appraisal</v>
          </cell>
          <cell r="AD460">
            <v>451830</v>
          </cell>
          <cell r="AE460">
            <v>438148</v>
          </cell>
        </row>
        <row r="461">
          <cell r="B461" t="str">
            <v>ProLogis Park I-275 (Adidas)</v>
          </cell>
          <cell r="C461" t="str">
            <v>Cincinnati, OH</v>
          </cell>
          <cell r="D461" t="str">
            <v>DS</v>
          </cell>
          <cell r="E461">
            <v>294000</v>
          </cell>
          <cell r="F461">
            <v>38017</v>
          </cell>
          <cell r="G461">
            <v>1</v>
          </cell>
          <cell r="H461">
            <v>1</v>
          </cell>
          <cell r="I461">
            <v>8605440</v>
          </cell>
          <cell r="J461">
            <v>29.270204081632652</v>
          </cell>
          <cell r="P461" t="str">
            <v xml:space="preserve">   </v>
          </cell>
          <cell r="V461">
            <v>0.85916899999999996</v>
          </cell>
          <cell r="W461">
            <v>3000000</v>
          </cell>
          <cell r="AD461">
            <v>0</v>
          </cell>
          <cell r="AE461">
            <v>0</v>
          </cell>
        </row>
        <row r="462">
          <cell r="B462" t="str">
            <v>Perrin Creek Corporate Center #7</v>
          </cell>
          <cell r="C462" t="str">
            <v>San Antonio, TX</v>
          </cell>
          <cell r="D462" t="str">
            <v>DS</v>
          </cell>
          <cell r="E462">
            <v>55720</v>
          </cell>
          <cell r="F462">
            <v>37955</v>
          </cell>
          <cell r="G462" t="e">
            <v>#REF!</v>
          </cell>
          <cell r="H462" t="e">
            <v>#REF!</v>
          </cell>
          <cell r="I462">
            <v>2580331</v>
          </cell>
          <cell r="J462">
            <v>46.308883704235463</v>
          </cell>
          <cell r="K462">
            <v>2800000</v>
          </cell>
          <cell r="L462">
            <v>50.251256281407038</v>
          </cell>
          <cell r="M462" t="str">
            <v>n/a</v>
          </cell>
          <cell r="N462">
            <v>14000</v>
          </cell>
          <cell r="O462" t="str">
            <v>n/a</v>
          </cell>
          <cell r="P462">
            <v>8.463678571428572E-2</v>
          </cell>
          <cell r="Q462">
            <v>8.4439642857142852E-2</v>
          </cell>
          <cell r="R462">
            <v>8.7499999999999994E-2</v>
          </cell>
          <cell r="S462">
            <v>9.7500000000000003E-2</v>
          </cell>
          <cell r="T462">
            <v>0</v>
          </cell>
          <cell r="U462">
            <v>0</v>
          </cell>
          <cell r="V462">
            <v>0.85962800000000006</v>
          </cell>
          <cell r="W462">
            <v>176798.83113200002</v>
          </cell>
          <cell r="X462">
            <v>0</v>
          </cell>
          <cell r="Y462">
            <v>6.8517888260072074E-2</v>
          </cell>
          <cell r="Z462" t="str">
            <v>TBD</v>
          </cell>
          <cell r="AA462" t="str">
            <v>TBD</v>
          </cell>
          <cell r="AB462" t="str">
            <v>TBD</v>
          </cell>
          <cell r="AD462">
            <v>236983</v>
          </cell>
          <cell r="AE462">
            <v>236431</v>
          </cell>
          <cell r="AH462" t="str">
            <v>TBD</v>
          </cell>
          <cell r="AI462" t="str">
            <v>TBD</v>
          </cell>
          <cell r="AJ462" t="str">
            <v>TBD</v>
          </cell>
        </row>
        <row r="463">
          <cell r="B463" t="str">
            <v>Perrin Creek Corporate Center #12</v>
          </cell>
          <cell r="C463" t="str">
            <v>San Antonio, TX</v>
          </cell>
          <cell r="D463" t="str">
            <v>DS</v>
          </cell>
          <cell r="E463">
            <v>74100</v>
          </cell>
          <cell r="F463">
            <v>37955</v>
          </cell>
          <cell r="G463">
            <v>1</v>
          </cell>
          <cell r="H463">
            <v>1</v>
          </cell>
          <cell r="I463">
            <v>3848846</v>
          </cell>
          <cell r="J463">
            <v>51.941241565452088</v>
          </cell>
          <cell r="K463">
            <v>4500000</v>
          </cell>
          <cell r="L463">
            <v>60.728744939271252</v>
          </cell>
          <cell r="M463" t="str">
            <v>n/a</v>
          </cell>
          <cell r="N463">
            <v>22500</v>
          </cell>
          <cell r="O463" t="str">
            <v>n/a</v>
          </cell>
          <cell r="P463">
            <v>8.5870222222222223E-2</v>
          </cell>
          <cell r="Q463">
            <v>8.5855333333333339E-2</v>
          </cell>
          <cell r="R463">
            <v>8.7499999999999994E-2</v>
          </cell>
          <cell r="S463">
            <v>9.7500000000000003E-2</v>
          </cell>
          <cell r="T463">
            <v>0</v>
          </cell>
          <cell r="U463">
            <v>46814.625</v>
          </cell>
          <cell r="V463">
            <v>0.85962800000000006</v>
          </cell>
          <cell r="W463">
            <v>500165.41825250001</v>
          </cell>
          <cell r="X463">
            <v>0</v>
          </cell>
          <cell r="Y463">
            <v>0.12995204751047457</v>
          </cell>
          <cell r="Z463" t="str">
            <v>TBD</v>
          </cell>
          <cell r="AA463" t="str">
            <v>TBD</v>
          </cell>
          <cell r="AB463" t="str">
            <v>TBD</v>
          </cell>
          <cell r="AC463" t="str">
            <v>Includes Mohawk (prospect); 1 mo. free rent</v>
          </cell>
          <cell r="AD463">
            <v>386416</v>
          </cell>
          <cell r="AE463">
            <v>386349</v>
          </cell>
          <cell r="AH463" t="str">
            <v>TBD</v>
          </cell>
          <cell r="AI463" t="str">
            <v>TBD</v>
          </cell>
          <cell r="AJ463" t="str">
            <v>TBD</v>
          </cell>
        </row>
        <row r="464">
          <cell r="B464" t="str">
            <v>Central Valley Industrial Center #5 (Massie)</v>
          </cell>
          <cell r="C464" t="str">
            <v>Stockton, CA</v>
          </cell>
          <cell r="D464" t="str">
            <v>BM</v>
          </cell>
          <cell r="E464">
            <v>264418</v>
          </cell>
          <cell r="F464">
            <v>37838</v>
          </cell>
          <cell r="G464">
            <v>1</v>
          </cell>
          <cell r="H464">
            <v>1</v>
          </cell>
          <cell r="I464">
            <v>9254425</v>
          </cell>
          <cell r="J464">
            <v>34.999224712387203</v>
          </cell>
          <cell r="K464">
            <v>9400000</v>
          </cell>
          <cell r="L464">
            <v>35.549773464741435</v>
          </cell>
          <cell r="M464">
            <v>20671</v>
          </cell>
          <cell r="N464">
            <v>47000</v>
          </cell>
          <cell r="O464">
            <v>0</v>
          </cell>
          <cell r="P464">
            <v>8.5921808510638298E-2</v>
          </cell>
          <cell r="Q464">
            <v>8.7860851063829792E-2</v>
          </cell>
          <cell r="R464">
            <v>0.09</v>
          </cell>
          <cell r="S464">
            <v>9.7500000000000003E-2</v>
          </cell>
          <cell r="T464">
            <v>0</v>
          </cell>
          <cell r="U464">
            <v>0</v>
          </cell>
          <cell r="V464">
            <v>0.85962800000000006</v>
          </cell>
          <cell r="W464">
            <v>84737.830100000006</v>
          </cell>
          <cell r="X464">
            <v>0</v>
          </cell>
          <cell r="Y464">
            <v>9.1564662418248573E-3</v>
          </cell>
          <cell r="Z464" t="str">
            <v>TBD</v>
          </cell>
          <cell r="AA464" t="str">
            <v>TBD</v>
          </cell>
          <cell r="AB464" t="str">
            <v>TBD</v>
          </cell>
          <cell r="AD464">
            <v>807665</v>
          </cell>
          <cell r="AE464">
            <v>825892</v>
          </cell>
        </row>
        <row r="465">
          <cell r="B465" t="str">
            <v>O'Hare Cargo Distribution Center #5-A (condo)</v>
          </cell>
          <cell r="C465" t="str">
            <v>Chicago, IL</v>
          </cell>
          <cell r="D465" t="str">
            <v>T</v>
          </cell>
          <cell r="E465">
            <v>64220</v>
          </cell>
          <cell r="F465">
            <v>37288</v>
          </cell>
          <cell r="G465" t="e">
            <v>#REF!</v>
          </cell>
          <cell r="H465" t="e">
            <v>#REF!</v>
          </cell>
          <cell r="I465">
            <v>5500860</v>
          </cell>
          <cell r="J465">
            <v>85.65649330426659</v>
          </cell>
          <cell r="K465">
            <v>6450000</v>
          </cell>
          <cell r="L465">
            <v>100.43600124571785</v>
          </cell>
          <cell r="M465" t="str">
            <v>n/a</v>
          </cell>
          <cell r="N465">
            <v>32250</v>
          </cell>
          <cell r="O465" t="str">
            <v>n/a</v>
          </cell>
          <cell r="P465">
            <v>8.7315193798449611E-2</v>
          </cell>
          <cell r="Q465">
            <v>8.4428217054263566E-2</v>
          </cell>
          <cell r="R465">
            <v>8.5000000000000006E-2</v>
          </cell>
          <cell r="S465">
            <v>9.2499999999999999E-2</v>
          </cell>
          <cell r="T465">
            <v>0</v>
          </cell>
          <cell r="U465">
            <v>0</v>
          </cell>
          <cell r="V465">
            <v>0.85962800000000006</v>
          </cell>
          <cell r="W465">
            <v>788184.31692000001</v>
          </cell>
          <cell r="X465">
            <v>0</v>
          </cell>
          <cell r="Y465">
            <v>0.14328383505851813</v>
          </cell>
          <cell r="Z465" t="str">
            <v>TBD</v>
          </cell>
          <cell r="AA465" t="str">
            <v>TBD</v>
          </cell>
          <cell r="AB465" t="str">
            <v>TBD</v>
          </cell>
          <cell r="AC465" t="str">
            <v>Airport condemnation issue. Above mkt rent</v>
          </cell>
          <cell r="AD465">
            <v>563183</v>
          </cell>
          <cell r="AE465">
            <v>544562</v>
          </cell>
          <cell r="AH465">
            <v>9900000</v>
          </cell>
          <cell r="AI465">
            <v>0.09</v>
          </cell>
          <cell r="AJ465">
            <v>0.1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 "/>
      <sheetName val="PL"/>
      <sheetName val="3Year"/>
      <sheetName val="3Year (Yr)"/>
      <sheetName val="U 19B vs 18A"/>
      <sheetName val="U 18B vs 18F"/>
      <sheetName val="U 18Prior M vs C"/>
      <sheetName val="U 18Mid vs C"/>
      <sheetName val="U 18F vs 17A"/>
      <sheetName val="Pr A"/>
      <sheetName val="Pr A (Yr)"/>
      <sheetName val="Chart"/>
      <sheetName val="PATMI"/>
      <sheetName val="FMV b"/>
      <sheetName val="Dev b"/>
      <sheetName val="PATMI ex b"/>
      <sheetName val="Fee b"/>
      <sheetName val="Pr Q"/>
      <sheetName val="Pr Q Paste"/>
      <sheetName val="19B vs 18F "/>
      <sheetName val="18B vs 18F"/>
      <sheetName val="18Prior M vs C"/>
      <sheetName val="18Mid vs C"/>
      <sheetName val="18F vs 17A"/>
      <sheetName val="Fund Fees"/>
      <sheetName val="Tech"/>
      <sheetName val="Checks"/>
      <sheetName val="Fee"/>
      <sheetName val="Fee Var"/>
      <sheetName val="Timing"/>
      <sheetName val="Inp"/>
      <sheetName val="Dev list J"/>
      <sheetName val="Dev list U"/>
      <sheetName val="Inv"/>
      <sheetName val="BS Sch amoti"/>
      <sheetName val="JDV,JDV2 rd"/>
      <sheetName val="Inv Sum"/>
      <sheetName val="Graph"/>
      <sheetName val="Graph D"/>
      <sheetName val="CF&amp;BS Sum J"/>
      <sheetName val="CF&amp;BS Sum J Yr"/>
      <sheetName val="CF&amp;BS Sum U Yr"/>
      <sheetName val="AFS J"/>
      <sheetName val="AFS U"/>
      <sheetName val="FS E"/>
      <sheetName val="FS J (Pro-rata)"/>
      <sheetName val="AFS J (Pro-rata)"/>
      <sheetName val="FS U (Pro-rata)"/>
      <sheetName val="AFS U (Pro-rata)"/>
      <sheetName val="FS J"/>
      <sheetName val="FS U"/>
      <sheetName val="FS Acu"/>
      <sheetName val="Monoful"/>
      <sheetName val="Cold storage"/>
      <sheetName val="CJ LPS"/>
      <sheetName val="JIH"/>
      <sheetName val="CJ2"/>
      <sheetName val="JLP1-3 C"/>
      <sheetName val="JLP1-3On+Dis"/>
      <sheetName val="JLP1-3On"/>
      <sheetName val="JLP1-3 Dis"/>
      <sheetName val="JLP1-3Off"/>
      <sheetName val="JLP1-3On E"/>
      <sheetName val="JLP1-3On Aq"/>
      <sheetName val="LY C"/>
      <sheetName val="LY JCE (Pro-rata)"/>
      <sheetName val="LY JCE100%"/>
      <sheetName val="LY On"/>
      <sheetName val="LY Off"/>
      <sheetName val="LY Inv"/>
      <sheetName val="JDV C"/>
      <sheetName val="JDV JCE (Pro-rata)"/>
      <sheetName val="JDV JCE100%"/>
      <sheetName val="JDV On"/>
      <sheetName val="JDV Off"/>
      <sheetName val="JDV Ad"/>
      <sheetName val="JDV Inv"/>
      <sheetName val="JDV2 C"/>
      <sheetName val="JDV2 JCE (Pro-rata)"/>
      <sheetName val="JDV2 JCE100%"/>
      <sheetName val="JDV2 On"/>
      <sheetName val="JDV2 Off"/>
      <sheetName val="JDV2 Ad"/>
      <sheetName val="JDV2 Inv"/>
      <sheetName val="JDV3 C"/>
      <sheetName val="JDV3 JCE (Pro-rata)"/>
      <sheetName val="JDV3 JCE100%"/>
      <sheetName val="JDV3 On"/>
      <sheetName val="JDV3 Off"/>
      <sheetName val="JDV3 Inv"/>
      <sheetName val="AMC ttl"/>
      <sheetName val="AMC KK"/>
      <sheetName val="AMC KK E"/>
      <sheetName val="AMC JA"/>
      <sheetName val="AMC JA E"/>
      <sheetName val="AMC ML"/>
      <sheetName val="IMG"/>
      <sheetName val="JLP4 100+ichi"/>
      <sheetName val="JLP4 100 C"/>
      <sheetName val="JLP4 100 On"/>
      <sheetName val="JLP4 100 Off"/>
      <sheetName val="JLP4 ich C"/>
      <sheetName val="JLP4 ich JCE (Pro-rata)"/>
      <sheetName val="JLP4 ich JCE100%"/>
      <sheetName val="GC"/>
      <sheetName val="SPSG Ad"/>
      <sheetName val="Data&gt;"/>
      <sheetName val="USD"/>
      <sheetName val="Sheet1"/>
      <sheetName val="smv23"/>
      <sheetName val="smv23 (2)"/>
      <sheetName val="smv23 (3)"/>
      <sheetName val="smv18"/>
      <sheetName val="smv20"/>
      <sheetName val="smv8"/>
      <sheetName val="smv9"/>
      <sheetName val="smv10"/>
      <sheetName val="smv14"/>
      <sheetName val="smv16"/>
      <sheetName val="smv15"/>
      <sheetName val="smv11"/>
      <sheetName val="smv12"/>
      <sheetName val="smv13"/>
      <sheetName val="smv21"/>
      <sheetName val="smv22"/>
      <sheetName val="Sheet8"/>
      <sheetName val="smv19"/>
      <sheetName val="smv3"/>
      <sheetName val="smv6"/>
      <sheetName val="smv7"/>
      <sheetName val="smv1"/>
      <sheetName val="smv2"/>
      <sheetName val="SMV"/>
      <sheetName val="Sheet3"/>
      <sheetName val="Sheet100"/>
      <sheetName val="Sheet300"/>
      <sheetName val="Sheet4"/>
      <sheetName val="Sheet5"/>
      <sheetName val="Sheet6"/>
      <sheetName val="Sheet9"/>
      <sheetName val="Sheet10"/>
      <sheetName val="2018Q3（10月～12月）"/>
      <sheetName val="Sheet7"/>
      <sheetName val="Sheet7 (2)"/>
      <sheetName val="FMV2"/>
      <sheetName val="Cc2"/>
      <sheetName val="Group Charge (2)"/>
      <sheetName val="Group Charge (3)"/>
      <sheetName val="Group Charge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8">
          <cell r="D8" t="str">
            <v>GLP</v>
          </cell>
        </row>
        <row r="15">
          <cell r="D15">
            <v>4</v>
          </cell>
        </row>
      </sheetData>
      <sheetData sheetId="26" refreshError="1"/>
      <sheetData sheetId="27" refreshError="1"/>
      <sheetData sheetId="28" refreshError="1"/>
      <sheetData sheetId="29">
        <row r="3">
          <cell r="I3">
            <v>42460</v>
          </cell>
        </row>
      </sheetData>
      <sheetData sheetId="30">
        <row r="40">
          <cell r="G40">
            <v>1.5</v>
          </cell>
        </row>
      </sheetData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-Mihara"/>
      <sheetName val="C-Kosugi"/>
      <sheetName val="C-Higashiogishima"/>
      <sheetName val="C-Rokko"/>
      <sheetName val="C-Fukaya"/>
      <sheetName val="C-Fujimae"/>
      <sheetName val="C-Nishinomiya"/>
      <sheetName val="C-Tosu3"/>
      <sheetName val="Cosmos-Total"/>
      <sheetName val="ドロップダウンリスト"/>
      <sheetName val="Assum"/>
      <sheetName val="LOE"/>
      <sheetName val="Portfolio Summary"/>
      <sheetName val="Property Information"/>
      <sheetName val="Graph"/>
      <sheetName val="Te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F2" t="str">
            <v>Repair of damaged equipments</v>
          </cell>
        </row>
        <row r="3">
          <cell r="F3" t="str">
            <v>Building maintenance purpose</v>
          </cell>
        </row>
        <row r="4">
          <cell r="F4" t="str">
            <v>Aged facility/equipment</v>
          </cell>
        </row>
        <row r="5">
          <cell r="F5" t="str">
            <v>Request from the tenant</v>
          </cell>
        </row>
        <row r="6">
          <cell r="F6" t="str">
            <v>Others</v>
          </cell>
        </row>
        <row r="9">
          <cell r="F9" t="str">
            <v>11 Roofing</v>
          </cell>
        </row>
        <row r="10">
          <cell r="F10" t="str">
            <v>12 Exterior Walls</v>
          </cell>
        </row>
        <row r="11">
          <cell r="F11" t="str">
            <v>13 Roof Drains</v>
          </cell>
        </row>
        <row r="12">
          <cell r="F12" t="str">
            <v>14 Metal</v>
          </cell>
        </row>
        <row r="13">
          <cell r="F13" t="str">
            <v>19 BLD Ext Others</v>
          </cell>
        </row>
        <row r="14">
          <cell r="F14" t="str">
            <v xml:space="preserve"> </v>
          </cell>
        </row>
        <row r="15">
          <cell r="F15" t="str">
            <v>21 Windows</v>
          </cell>
        </row>
        <row r="16">
          <cell r="F16" t="str">
            <v>22 Shutters</v>
          </cell>
        </row>
        <row r="17">
          <cell r="F17" t="str">
            <v>23 Floor</v>
          </cell>
        </row>
        <row r="18">
          <cell r="F18" t="str">
            <v>24 Wall</v>
          </cell>
        </row>
        <row r="19">
          <cell r="F19" t="str">
            <v>25 Ceiling</v>
          </cell>
        </row>
        <row r="20">
          <cell r="F20" t="str">
            <v>29 BLD Int Others</v>
          </cell>
        </row>
        <row r="21">
          <cell r="F21" t="str">
            <v xml:space="preserve"> </v>
          </cell>
        </row>
        <row r="22">
          <cell r="F22" t="str">
            <v>31 Lighting Equipment</v>
          </cell>
        </row>
        <row r="23">
          <cell r="F23" t="str">
            <v>32 Power Distribution systems</v>
          </cell>
        </row>
        <row r="24">
          <cell r="F24" t="str">
            <v>33 Fire Protection</v>
          </cell>
        </row>
        <row r="25">
          <cell r="F25" t="str">
            <v>39 Electrical Others</v>
          </cell>
        </row>
        <row r="26">
          <cell r="F26" t="str">
            <v xml:space="preserve"> </v>
          </cell>
        </row>
        <row r="27">
          <cell r="F27" t="str">
            <v>41 HVAC</v>
          </cell>
        </row>
        <row r="28">
          <cell r="F28" t="str">
            <v>49 HVAC Others</v>
          </cell>
        </row>
        <row r="29">
          <cell r="F29" t="str">
            <v xml:space="preserve"> </v>
          </cell>
        </row>
        <row r="30">
          <cell r="F30" t="str">
            <v>51 Pumps</v>
          </cell>
        </row>
        <row r="31">
          <cell r="F31" t="str">
            <v>52 Fire Protection</v>
          </cell>
        </row>
        <row r="32">
          <cell r="F32" t="str">
            <v>59 Plumbing Others</v>
          </cell>
        </row>
        <row r="33">
          <cell r="F33" t="str">
            <v xml:space="preserve"> </v>
          </cell>
        </row>
        <row r="34">
          <cell r="F34" t="str">
            <v>61 Elevators</v>
          </cell>
        </row>
        <row r="35">
          <cell r="F35" t="str">
            <v>62 Exterior</v>
          </cell>
        </row>
        <row r="36">
          <cell r="F36" t="str">
            <v>67 Miscellaneous BDG</v>
          </cell>
        </row>
        <row r="37">
          <cell r="F37" t="str">
            <v>68 Miscellaneous BDGFAC</v>
          </cell>
        </row>
        <row r="38">
          <cell r="F38" t="str">
            <v>69 Miscellaneous BDGCMP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t JCE"/>
      <sheetName val="Fct"/>
      <sheetName val="BI SEG"/>
      <sheetName val="Title"/>
      <sheetName val="ModelLog"/>
      <sheetName val="Content"/>
      <sheetName val="Lists"/>
      <sheetName val="DIFF"/>
      <sheetName val="Comp Cty"/>
      <sheetName val="I_Global"/>
      <sheetName val="I_Country"/>
      <sheetName val="US Portfolio"/>
      <sheetName val="New 1"/>
      <sheetName val="New 2"/>
      <sheetName val="Manco"/>
      <sheetName val="Mercury"/>
      <sheetName val="SubSegmentTmpl"/>
      <sheetName val="I_Country (Key in)"/>
      <sheetName val="CountryAggregate"/>
      <sheetName val="UserNotes"/>
      <sheetName val="ドロップダウンリス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3">
          <cell r="I13" t="str">
            <v>per day</v>
          </cell>
        </row>
        <row r="14">
          <cell r="I14" t="str">
            <v>per month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ver"/>
      <sheetName val="TOC"/>
      <sheetName val="1.Trial Balance"/>
      <sheetName val="Sheet2"/>
      <sheetName val="Sheet3"/>
      <sheetName val="2.BS"/>
      <sheetName val="3.IS"/>
      <sheetName val="4.FFO Detail "/>
      <sheetName val="5.Equity In Earnings"/>
      <sheetName val="6.Equity In FFO"/>
      <sheetName val="Lists"/>
      <sheetName val="ドロップダウンリスト"/>
      <sheetName val="Information"/>
    </sheetNames>
    <sheetDataSet>
      <sheetData sheetId="0" refreshError="1"/>
      <sheetData sheetId="1" refreshError="1"/>
      <sheetData sheetId="2" refreshError="1"/>
      <sheetData sheetId="3" refreshError="1">
        <row r="4">
          <cell r="AD4" t="str">
            <v>%ASD%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TI Summary"/>
      <sheetName val="2002 Account Detail"/>
      <sheetName val="Retirement List"/>
      <sheetName val="Portfolio Summary"/>
      <sheetName val="Property Information"/>
      <sheetName val="ドロップダウンリスト"/>
      <sheetName val="Graph"/>
      <sheetName val="IFCW010I・020I(ポイントーク)"/>
      <sheetName val="KingsPark"/>
      <sheetName val="Sheet1"/>
      <sheetName val="JE"/>
      <sheetName val="物件"/>
      <sheetName val="ASTI_Summary"/>
      <sheetName val="2002_Account_Detail"/>
      <sheetName val="Retirement_List"/>
      <sheetName val="Portfolio_Summary"/>
      <sheetName val="Property_Information"/>
      <sheetName val="ASTI_Summary1"/>
      <sheetName val="2002_Account_Detail1"/>
      <sheetName val="Retirement_List1"/>
      <sheetName val="Portfolio_Summary1"/>
      <sheetName val="Property_Information1"/>
      <sheetName val="1.Trial Balance"/>
      <sheetName val="Lists"/>
    </sheetNames>
    <sheetDataSet>
      <sheetData sheetId="0" refreshError="1"/>
      <sheetData sheetId="1" refreshError="1"/>
      <sheetData sheetId="2" refreshError="1">
        <row r="1">
          <cell r="A1" t="str">
            <v>03ATL00601</v>
          </cell>
          <cell r="B1">
            <v>37438</v>
          </cell>
        </row>
        <row r="2">
          <cell r="A2" t="str">
            <v>03ATL00602</v>
          </cell>
          <cell r="B2">
            <v>37438</v>
          </cell>
        </row>
        <row r="3">
          <cell r="A3" t="str">
            <v>03ATL00603</v>
          </cell>
          <cell r="B3">
            <v>37438</v>
          </cell>
        </row>
        <row r="4">
          <cell r="A4" t="str">
            <v>03ATL00822</v>
          </cell>
          <cell r="B4">
            <v>37435</v>
          </cell>
        </row>
        <row r="5">
          <cell r="A5" t="str">
            <v>03ATL01301</v>
          </cell>
          <cell r="B5">
            <v>37438</v>
          </cell>
        </row>
        <row r="6">
          <cell r="A6" t="str">
            <v>03ATL01302</v>
          </cell>
          <cell r="B6">
            <v>37438</v>
          </cell>
        </row>
        <row r="7">
          <cell r="A7" t="str">
            <v>03ATL01805</v>
          </cell>
          <cell r="B7">
            <v>37621</v>
          </cell>
        </row>
        <row r="8">
          <cell r="A8" t="str">
            <v>03ATL01910</v>
          </cell>
          <cell r="B8">
            <v>37591</v>
          </cell>
        </row>
        <row r="9">
          <cell r="A9" t="str">
            <v>03ATL02501</v>
          </cell>
          <cell r="B9">
            <v>37343</v>
          </cell>
        </row>
        <row r="10">
          <cell r="A10" t="str">
            <v>03ATL02502</v>
          </cell>
          <cell r="B10">
            <v>37343</v>
          </cell>
        </row>
        <row r="11">
          <cell r="A11" t="str">
            <v>03ATL03501</v>
          </cell>
          <cell r="B11">
            <v>37435</v>
          </cell>
        </row>
        <row r="12">
          <cell r="A12" t="str">
            <v>03ATL03502</v>
          </cell>
          <cell r="B12">
            <v>37435</v>
          </cell>
        </row>
        <row r="13">
          <cell r="A13" t="str">
            <v>03ATL03503</v>
          </cell>
          <cell r="B13">
            <v>37435</v>
          </cell>
        </row>
        <row r="14">
          <cell r="A14" t="str">
            <v>03ATL03504</v>
          </cell>
          <cell r="B14">
            <v>37435</v>
          </cell>
        </row>
        <row r="15">
          <cell r="A15" t="str">
            <v>03ATL03505</v>
          </cell>
          <cell r="B15">
            <v>37435</v>
          </cell>
        </row>
        <row r="16">
          <cell r="A16" t="str">
            <v>03ATL03601</v>
          </cell>
          <cell r="B16">
            <v>37621</v>
          </cell>
        </row>
        <row r="17">
          <cell r="A17" t="str">
            <v>03BRC00201</v>
          </cell>
          <cell r="B17">
            <v>37343</v>
          </cell>
        </row>
        <row r="18">
          <cell r="A18" t="str">
            <v>03BRC00202</v>
          </cell>
          <cell r="B18">
            <v>37343</v>
          </cell>
        </row>
        <row r="19">
          <cell r="A19" t="str">
            <v>03BRC00280</v>
          </cell>
          <cell r="B19">
            <v>37386</v>
          </cell>
        </row>
        <row r="20">
          <cell r="A20" t="str">
            <v>03CHA00901</v>
          </cell>
          <cell r="B20">
            <v>37343</v>
          </cell>
        </row>
        <row r="21">
          <cell r="A21" t="str">
            <v>03CHI00507</v>
          </cell>
          <cell r="B21">
            <v>37343</v>
          </cell>
        </row>
        <row r="22">
          <cell r="A22" t="str">
            <v>03CHI01101</v>
          </cell>
          <cell r="B22">
            <v>37547</v>
          </cell>
        </row>
        <row r="23">
          <cell r="A23" t="str">
            <v>03COL00209</v>
          </cell>
          <cell r="B23">
            <v>37343</v>
          </cell>
        </row>
        <row r="24">
          <cell r="A24" t="str">
            <v>03COL01401</v>
          </cell>
          <cell r="B24">
            <v>37435</v>
          </cell>
        </row>
        <row r="25">
          <cell r="A25" t="str">
            <v>03DAL00601</v>
          </cell>
          <cell r="B25">
            <v>37621</v>
          </cell>
        </row>
        <row r="26">
          <cell r="A26" t="str">
            <v>03DAL00704</v>
          </cell>
          <cell r="B26">
            <v>37264</v>
          </cell>
        </row>
        <row r="27">
          <cell r="A27" t="str">
            <v>03DAL01741</v>
          </cell>
          <cell r="B27">
            <v>37343</v>
          </cell>
        </row>
        <row r="28">
          <cell r="A28" t="str">
            <v>03DAL01742</v>
          </cell>
          <cell r="B28">
            <v>37343</v>
          </cell>
        </row>
        <row r="29">
          <cell r="A29" t="str">
            <v>03DAL01743</v>
          </cell>
          <cell r="B29">
            <v>37343</v>
          </cell>
        </row>
        <row r="30">
          <cell r="A30" t="str">
            <v>03DAL01744</v>
          </cell>
          <cell r="B30">
            <v>37343</v>
          </cell>
        </row>
        <row r="31">
          <cell r="A31" t="str">
            <v>03DAL01745</v>
          </cell>
          <cell r="B31">
            <v>37435</v>
          </cell>
        </row>
        <row r="32">
          <cell r="A32" t="str">
            <v>03DEN00109</v>
          </cell>
          <cell r="B32">
            <v>37343</v>
          </cell>
        </row>
        <row r="33">
          <cell r="A33" t="str">
            <v>03ELP00303</v>
          </cell>
          <cell r="B33">
            <v>37621</v>
          </cell>
        </row>
        <row r="34">
          <cell r="A34" t="str">
            <v>03NNJ00902</v>
          </cell>
          <cell r="B34">
            <v>37620</v>
          </cell>
        </row>
        <row r="35">
          <cell r="A35" t="str">
            <v>03POR00903</v>
          </cell>
          <cell r="B35">
            <v>37621</v>
          </cell>
        </row>
        <row r="36">
          <cell r="A36" t="str">
            <v>03ATL02502</v>
          </cell>
          <cell r="B36">
            <v>37343</v>
          </cell>
        </row>
        <row r="37">
          <cell r="A37" t="str">
            <v>03BRC00202</v>
          </cell>
          <cell r="B37">
            <v>37343</v>
          </cell>
        </row>
        <row r="38">
          <cell r="A38" t="str">
            <v>03BRC00201</v>
          </cell>
          <cell r="B38">
            <v>37343</v>
          </cell>
        </row>
        <row r="39">
          <cell r="A39" t="str">
            <v>03DAL01741</v>
          </cell>
          <cell r="B39">
            <v>37343</v>
          </cell>
        </row>
        <row r="40">
          <cell r="A40" t="str">
            <v>03ATL03601</v>
          </cell>
          <cell r="B40">
            <v>37621</v>
          </cell>
        </row>
        <row r="41">
          <cell r="A41" t="str">
            <v>03DAL01742</v>
          </cell>
          <cell r="B41">
            <v>37343</v>
          </cell>
        </row>
        <row r="42">
          <cell r="A42" t="str">
            <v>03DAL01743</v>
          </cell>
          <cell r="B42">
            <v>37343</v>
          </cell>
        </row>
        <row r="43">
          <cell r="A43" t="str">
            <v>03COL00209</v>
          </cell>
          <cell r="B43">
            <v>37343</v>
          </cell>
        </row>
        <row r="44">
          <cell r="A44" t="str">
            <v>03ELP00309</v>
          </cell>
          <cell r="B44">
            <v>37621</v>
          </cell>
        </row>
        <row r="45">
          <cell r="A45" t="str">
            <v>03DAL01744</v>
          </cell>
          <cell r="B45">
            <v>37343</v>
          </cell>
        </row>
        <row r="46">
          <cell r="A46" t="str">
            <v>03DEN00109</v>
          </cell>
          <cell r="B46">
            <v>37343</v>
          </cell>
        </row>
        <row r="47">
          <cell r="A47" t="str">
            <v>03TPA00590</v>
          </cell>
          <cell r="B47">
            <v>37482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>
        <row r="1">
          <cell r="A1" t="str">
            <v>03ATL00601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Cover"/>
      <sheetName val="Cover 1"/>
      <sheetName val="Cover 2"/>
      <sheetName val="Index"/>
      <sheetName val="F_Cover"/>
      <sheetName val="F01_capital structure"/>
      <sheetName val="F02_USD cash balance"/>
      <sheetName val="F03_interco loan"/>
      <sheetName val="F04_Bank Loan&amp;Mortgage"/>
      <sheetName val="F05_Repayment plan"/>
      <sheetName val="F06_LTV&amp;LTC"/>
      <sheetName val="HFM_NAV&amp;AUM(value)"/>
      <sheetName val="HFM_NAV"/>
      <sheetName val="HFM_AUM"/>
      <sheetName val="F07_Look through"/>
      <sheetName val="G_Cover"/>
      <sheetName val="G01_Opt profit (China)"/>
      <sheetName val="G01_Opt profit (Entity)"/>
      <sheetName val="G02_G&amp;A"/>
      <sheetName val="G03_IS"/>
      <sheetName val="G03_BS"/>
      <sheetName val="G04_Cash Flow"/>
      <sheetName val="F Appx_01"/>
      <sheetName val="F Appx_03"/>
      <sheetName val="entity"/>
      <sheetName val="F Appx_04 pivot"/>
      <sheetName val="F Appx_04"/>
      <sheetName val="Loan Detail"/>
      <sheetName val="Input"/>
      <sheetName val="Retirement List"/>
      <sheetName val="1.Trial Balance"/>
    </sheetNames>
    <sheetDataSet>
      <sheetData sheetId="0">
        <row r="5">
          <cell r="B5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62075359241"/>
      <sheetName val="Template"/>
      <sheetName val="Sheet3"/>
      <sheetName val="other lia"/>
      <sheetName val="prepayment"/>
      <sheetName val="related co"/>
      <sheetName val="adm"/>
      <sheetName val="sel"/>
      <sheetName val="AR"/>
      <sheetName val="A"/>
      <sheetName val="CSV"/>
      <sheetName val="Input"/>
      <sheetName val="Accumulated"/>
      <sheetName val="Expense"/>
      <sheetName val="Aux"/>
      <sheetName val="AR Other debit"/>
      <sheetName val="Retirement List"/>
      <sheetName val="parameter"/>
      <sheetName val="200902 With AD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 Status"/>
      <sheetName val="cover"/>
      <sheetName val="FX Rate"/>
      <sheetName val="NAV recon_combined"/>
      <sheetName val="check fm09 nav "/>
      <sheetName val="Pro rata IS_combined"/>
      <sheetName val="check fm09 pro"/>
      <sheetName val="JCE BSPL_combined"/>
      <sheetName val="check fm09 bspl"/>
      <sheetName val="ASSO BSPL_combined"/>
      <sheetName val="check fm09 asso "/>
      <sheetName val="Fin Hig Acq_combined"/>
      <sheetName val="check fm09 acq"/>
      <sheetName val="Template"/>
    </sheetNames>
    <sheetDataSet>
      <sheetData sheetId="0" refreshError="1"/>
      <sheetData sheetId="1" refreshError="1">
        <row r="15">
          <cell r="D15">
            <v>1000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na Summary"/>
      <sheetName val="ppt"/>
      <sheetName val="ppt2"/>
      <sheetName val="Sheet2"/>
      <sheetName val="Template"/>
      <sheetName val="parameter"/>
      <sheetName val="Input"/>
      <sheetName val="cover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"/>
      <sheetName val="Input"/>
      <sheetName val="Macro Codes"/>
      <sheetName val="****ar"/>
      <sheetName val="laroux"/>
      <sheetName val="Yen Economics"/>
      <sheetName val="Yen Economics (ｻﾌﾞﾘｰｽ解除)"/>
      <sheetName val="Yen Economics (ｻﾌﾞﾘｰｽ解除、信託)"/>
      <sheetName val="$US Economics"/>
      <sheetName val="DD"/>
      <sheetName val="Deal Structure"/>
      <sheetName val="Property Econ"/>
      <sheetName val="Cash Flow Split"/>
      <sheetName val="JV Acctg"/>
      <sheetName val="CRE Accounting "/>
      <sheetName val="ROI and IRR"/>
      <sheetName val="CR Pages"/>
      <sheetName val="Suppl Calc"/>
      <sheetName val="IRR Lookback"/>
      <sheetName val="Worksheet 2"/>
      <sheetName val="Worksheet 3"/>
      <sheetName val="OLDTAX"/>
      <sheetName val="Macros"/>
      <sheetName val="0407 A3.4 SGA"/>
      <sheetName val="A-General"/>
      <sheetName val="Collateral"/>
      <sheetName val="____ar"/>
      <sheetName val="#REF"/>
      <sheetName val="H12入居面積・平均賃料"/>
      <sheetName val="Main Assumptions"/>
      <sheetName val="VISTA"/>
      <sheetName val="入力用リスト"/>
      <sheetName val="(Monthly)"/>
      <sheetName val="Closing Costs"/>
      <sheetName val="JOB一覧表"/>
      <sheetName val="IRR (Annual) (Output)"/>
      <sheetName val="Rent Roll"/>
      <sheetName val="手元比準表"/>
      <sheetName val="Template"/>
      <sheetName val="H12入居面積_平均賃料"/>
      <sheetName val="Replacement"/>
      <sheetName val="Actual NOI"/>
      <sheetName val="マスタ"/>
      <sheetName val="Summary"/>
      <sheetName val="P&amp;L"/>
      <sheetName val="Ｃ１表"/>
      <sheetName val="Assumptions"/>
      <sheetName val="Assump"/>
      <sheetName val="BP Summary"/>
      <sheetName val="NOI"/>
      <sheetName val="Variables"/>
      <sheetName val="BOTM"/>
      <sheetName val="入力用(家賃)"/>
      <sheetName val="入力用(駐車)"/>
      <sheetName val="Title"/>
      <sheetName val="RESUL106"/>
      <sheetName val="ADR"/>
      <sheetName val="土地建物"/>
      <sheetName val="Sum"/>
      <sheetName val="Macro_Codes1"/>
      <sheetName val="Yen_Economics1"/>
      <sheetName val="Yen_Economics_(ｻﾌﾞﾘｰｽ解除)1"/>
      <sheetName val="Yen_Economics_(ｻﾌﾞﾘｰｽ解除、信託)1"/>
      <sheetName val="$US_Economics1"/>
      <sheetName val="Deal_Structure1"/>
      <sheetName val="Property_Econ1"/>
      <sheetName val="Cash_Flow_Split1"/>
      <sheetName val="JV_Acctg1"/>
      <sheetName val="CRE_Accounting_1"/>
      <sheetName val="ROI_and_IRR1"/>
      <sheetName val="CR_Pages1"/>
      <sheetName val="Suppl_Calc1"/>
      <sheetName val="IRR_Lookback1"/>
      <sheetName val="Worksheet_21"/>
      <sheetName val="Worksheet_31"/>
      <sheetName val="Macro_Codes"/>
      <sheetName val="Yen_Economics"/>
      <sheetName val="Yen_Economics_(ｻﾌﾞﾘｰｽ解除)"/>
      <sheetName val="Yen_Economics_(ｻﾌﾞﾘｰｽ解除、信託)"/>
      <sheetName val="$US_Economics"/>
      <sheetName val="Deal_Structure"/>
      <sheetName val="Property_Econ"/>
      <sheetName val="Cash_Flow_Split"/>
      <sheetName val="JV_Acctg"/>
      <sheetName val="CRE_Accounting_"/>
      <sheetName val="ROI_and_IRR"/>
      <sheetName val="CR_Pages"/>
      <sheetName val="Suppl_Calc"/>
      <sheetName val="IRR_Lookback"/>
      <sheetName val="Worksheet_2"/>
      <sheetName val="Worksheet_3"/>
      <sheetName val="CF cap"/>
      <sheetName val="ops tb"/>
      <sheetName val="1P"/>
      <sheetName val="Summary Market Segmentation"/>
      <sheetName val="Budget"/>
      <sheetName val="etc"/>
      <sheetName val="HA行"/>
      <sheetName val="KA行"/>
      <sheetName val="NA行"/>
      <sheetName val="RA行"/>
      <sheetName val="SA行"/>
      <sheetName val="TA行"/>
      <sheetName val="WA行"/>
      <sheetName val="YA行"/>
      <sheetName val="LIST"/>
      <sheetName val="浜松プラザ年次予算_2005_02__"/>
      <sheetName val="目次"/>
      <sheetName val="SP飯田橋I下限"/>
      <sheetName val="飯田橋ⅠAug05減賃後鳥かご"/>
      <sheetName val="SP飯田橋II下限"/>
      <sheetName val="飯田橋ⅡAug05減賃後鳥かご"/>
      <sheetName val="MA行"/>
      <sheetName val="Consolidation"/>
      <sheetName val="CF"/>
      <sheetName val="物件概要"/>
      <sheetName val="k"/>
      <sheetName val="Prop"/>
      <sheetName val="TASSEI"/>
      <sheetName val="Expense Schedule (4)"/>
      <sheetName val="Fire02"/>
      <sheetName val="合計"/>
      <sheetName val="Sheet"/>
      <sheetName val="Revenue Assumptions"/>
      <sheetName val="レントロール"/>
      <sheetName val="VALUE"/>
      <sheetName val="CGLprimary"/>
      <sheetName val="F"/>
      <sheetName val="INPUTS"/>
      <sheetName val="データ入力"/>
      <sheetName val="西麻布"/>
      <sheetName val="Macro1"/>
      <sheetName val="0407_A3_4_SGA"/>
      <sheetName val="受注申請書"/>
      <sheetName val="Expense Schedule _4_"/>
      <sheetName val="Capital Input"/>
      <sheetName val="総括表"/>
      <sheetName val="RT1"/>
      <sheetName val="平残連結"/>
      <sheetName val="ON総収益"/>
      <sheetName val="鑑定評価額等"/>
      <sheetName val="Fire"/>
      <sheetName val="KoyoFire"/>
      <sheetName val="浜松プラザ年次予算(2005.02～）"/>
      <sheetName val="Initial Input Variable"/>
      <sheetName val="ASP"/>
      <sheetName val="Sales Comp 1"/>
      <sheetName val="←"/>
      <sheetName val="점포타입별분류"/>
      <sheetName val="전점포"/>
      <sheetName val="일반점포"/>
      <sheetName val="S-Depot"/>
      <sheetName val="RN점포"/>
      <sheetName val="생필품점포"/>
      <sheetName val="천호점"/>
      <sheetName val="점면적"/>
      <sheetName val="년실적"/>
      <sheetName val="천호매출"/>
      <sheetName val="매출계획"/>
      <sheetName val="취합"/>
      <sheetName val="아파트11.14"/>
      <sheetName val="주택11.14"/>
      <sheetName val="아파트11.16"/>
      <sheetName val="주택11.16"/>
      <sheetName val="주간객수"/>
      <sheetName val="11월 실적"/>
      <sheetName val="미통과(1101~1116)"/>
      <sheetName val="현황"/>
      <sheetName val="현황 (2)"/>
      <sheetName val="Sheet2"/>
      <sheetName val="Sheet1"/>
      <sheetName val="미통과(1101~1116)(가공)"/>
      <sheetName val="미통과(1117~1130) (가공)"/>
      <sheetName val="튀김"/>
      <sheetName val="중화양풍즉석반찬"/>
      <sheetName val="구이류"/>
      <sheetName val="순대족발"/>
      <sheetName val="밥죽면"/>
      <sheetName val="즉석가공"/>
      <sheetName val="떡"/>
      <sheetName val="중분류실적"/>
      <sheetName val="입력1(실적및계획관련)"/>
      <sheetName val="재료비집계표"/>
      <sheetName val="본문"/>
      <sheetName val="MTP"/>
      <sheetName val="VT"/>
      <sheetName val="NC"/>
      <sheetName val="ITINERARY"/>
      <sheetName val="BASE"/>
      <sheetName val="CODES"/>
      <sheetName val="TAUX"/>
      <sheetName val="SOURCERL"/>
      <sheetName val="BASERL"/>
      <sheetName val="SOURCE"/>
      <sheetName val="PRYCA-h"/>
      <sheetName val="ARGENTINE"/>
      <sheetName val="ADMIN"/>
      <sheetName val="회사정보"/>
      <sheetName val="Deal_Str_x0002__x0000__x0000__x0000_Ø_x000a_2"/>
      <sheetName val=""/>
      <sheetName val="A行"/>
      <sheetName val="Misc Data"/>
      <sheetName val="NAD Rollup"/>
      <sheetName val="説明（変更）"/>
      <sheetName val="payment"/>
      <sheetName val="Pricing(Contractual)"/>
      <sheetName val="SGH"/>
      <sheetName val="SPH"/>
      <sheetName val="会員権"/>
      <sheetName val="鴨川SWH"/>
      <sheetName val="黒観"/>
      <sheetName val="UH仙台ANNEX"/>
      <sheetName val="UH仙台本館"/>
      <sheetName val="苫小牧"/>
      <sheetName val="aa13"/>
      <sheetName val="aa14"/>
      <sheetName val="aa159"/>
      <sheetName val="aa15"/>
      <sheetName val="DATALINE"/>
      <sheetName val="償還率計算"/>
      <sheetName val="表紙"/>
      <sheetName val="Macro_Codes2"/>
      <sheetName val="Yen_Economics2"/>
      <sheetName val="Yen_Economics_(ｻﾌﾞﾘｰｽ解除)2"/>
      <sheetName val="Yen_Economics_(ｻﾌﾞﾘｰｽ解除、信託)2"/>
      <sheetName val="$US_Economics2"/>
      <sheetName val="Deal_Structure2"/>
      <sheetName val="Property_Econ2"/>
      <sheetName val="Cash_Flow_Split2"/>
      <sheetName val="JV_Acctg2"/>
      <sheetName val="CRE_Accounting_2"/>
      <sheetName val="ROI_and_IRR2"/>
      <sheetName val="CR_Pages2"/>
      <sheetName val="Suppl_Calc2"/>
      <sheetName val="IRR_Lookback2"/>
      <sheetName val="Worksheet_22"/>
      <sheetName val="Worksheet_32"/>
      <sheetName val="IRR_(Annual)_(Output)"/>
      <sheetName val="Closing_Costs"/>
      <sheetName val="Rent_Roll"/>
      <sheetName val="Main_Assumptions"/>
      <sheetName val="Actual_NOI"/>
      <sheetName val="BP_Summary"/>
      <sheetName val="CF_cap"/>
      <sheetName val="Expense_Schedule_(4)"/>
      <sheetName val="Capital_Input"/>
      <sheetName val="浜松プラザ年次予算(2005_02～）"/>
      <sheetName val="Income Statement"/>
      <sheetName val="Reporting (2)"/>
      <sheetName val="Sheet3"/>
      <sheetName val="Data Sheet"/>
      <sheetName val="Summary1"/>
      <sheetName val="リストボックス"/>
      <sheetName val="Corporate"/>
      <sheetName val="1.PP Info"/>
      <sheetName val="DATA"/>
      <sheetName val="Estático"/>
      <sheetName val="Balance"/>
      <sheetName val="登記"/>
      <sheetName val="CF1"/>
      <sheetName val="DR4 Pop 1Q04"/>
      <sheetName val="Fixed Asset 2203 (2)"/>
      <sheetName val="Setup"/>
      <sheetName val="외화"/>
      <sheetName val="자금동향"/>
      <sheetName val="組成時BS"/>
      <sheetName val="設定シート1"/>
      <sheetName val="管理費明細書"/>
      <sheetName val="賃料表"/>
      <sheetName val="減価償却"/>
      <sheetName val="設定シート2"/>
      <sheetName val="A-UW1"/>
      <sheetName val="一覧"/>
      <sheetName val="リスト"/>
      <sheetName val="Setup Fields"/>
      <sheetName val="Data_Source"/>
      <sheetName val="Dept Settings"/>
      <sheetName val="総合ハウジングサービス販管費明細"/>
      <sheetName val="総合地所販管費明細"/>
      <sheetName val="トータルハウジング販管費明細"/>
      <sheetName val="DEF"/>
      <sheetName val="SGI向け"/>
      <sheetName val="SGUN"/>
      <sheetName val="SLUN"/>
      <sheetName val="Deal_Str_x0002_"/>
      <sheetName val="Pricing"/>
      <sheetName val="MSAData"/>
      <sheetName val="USData"/>
      <sheetName val="China Summary"/>
      <sheetName val="parameter"/>
      <sheetName val="Milky"/>
      <sheetName val="Á¡Æ÷Å¸ÀÔº°ºÐ·ù"/>
      <sheetName val="ÀüÁ¡Æ÷"/>
      <sheetName val="ÀÏ¹ÝÁ¡Æ÷"/>
      <sheetName val="RNÁ¡Æ÷"/>
      <sheetName val="»ýÇÊÇ°Á¡Æ÷"/>
      <sheetName val="ÃµÈ£Á¡"/>
      <sheetName val="Á¡¸éÀû"/>
      <sheetName val="³â½ÇÀû"/>
      <sheetName val="ÃµÈ£¸ÅÃâ"/>
      <sheetName val="¸ÅÃâ°èÈ¹"/>
      <sheetName val="ÃëÇÕ"/>
      <sheetName val="¾ÆÆÄÆ®11.14"/>
      <sheetName val="ÁÖÅÃ11.14"/>
      <sheetName val="¾ÆÆÄÆ®11.16"/>
      <sheetName val="ÁÖÅÃ11.16"/>
      <sheetName val="ÁÖ°£°´¼ö"/>
      <sheetName val="11¿ù ½ÇÀû"/>
      <sheetName val="¹ÌÅë°ú(1101~1116)"/>
      <sheetName val="ÇöÈ²"/>
      <sheetName val="ÇöÈ² (2)"/>
      <sheetName val="¹ÌÅë°ú(1101~1116)(°¡°ø)"/>
      <sheetName val="¹ÌÅë°ú(1117~1130) (°¡°ø)"/>
      <sheetName val="Æ¢±è"/>
      <sheetName val="ÁßÈ­¾çÇ³Áï¼®¹ÝÂù"/>
      <sheetName val="±¸ÀÌ·ù"/>
      <sheetName val="¼ø´ëÁ·¹ß"/>
      <sheetName val="¹äÁ×¸é"/>
      <sheetName val="Áï¼®°¡°ø"/>
      <sheetName val="¶±"/>
      <sheetName val="ÁßºÐ·ù½ÇÀû"/>
      <sheetName val="CT "/>
      <sheetName val="ACLSHL96"/>
      <sheetName val="HEADCOUNT WORKSHEET"/>
      <sheetName val="Mat'l Pareto"/>
      <sheetName val="Download"/>
      <sheetName val="VCP"/>
      <sheetName val="Intro&gt;&gt;"/>
      <sheetName val="Disclaimer"/>
      <sheetName val="ch-rev trends"/>
      <sheetName val="ch-op marg trends"/>
      <sheetName val="exh-bs"/>
      <sheetName val="ch-fy05 rev by cust"/>
      <sheetName val="ch-fy06 rev by cust"/>
      <sheetName val="ch-fy05 rev by tech"/>
      <sheetName val="ch-fy06 rev by tech"/>
      <sheetName val="ch data"/>
      <sheetName val="ch-rev map"/>
      <sheetName val="exh-tech"/>
      <sheetName val="exh-cust"/>
      <sheetName val="ch-customer"/>
      <sheetName val="ch-rev migr"/>
      <sheetName val="exh-intangible sum"/>
      <sheetName val="exh-tradename"/>
      <sheetName val="exh-noncomp"/>
      <sheetName val="exh-iprd"/>
      <sheetName val="Control Sheet"/>
      <sheetName val="Issue Log"/>
      <sheetName val="Model&gt;&gt;"/>
      <sheetName val="Docpharm Group DCF"/>
      <sheetName val="Income Stmt Generics"/>
      <sheetName val="Income Stmt OTC"/>
      <sheetName val="Income Stmt Trading"/>
      <sheetName val="Income Stmt Med Dev"/>
      <sheetName val="Income Stmt Cons'd"/>
      <sheetName val="BS Forecast"/>
      <sheetName val="Balance Sht"/>
      <sheetName val="Stmt of Cash Flow"/>
      <sheetName val="NOL"/>
      <sheetName val="WACC"/>
      <sheetName val="Tax Amort Benefit-IPR&amp;D"/>
      <sheetName val="Tax Amort Benefit-DevProd"/>
      <sheetName val="Tax Amort Benefit-MedSup"/>
      <sheetName val="Tax Amort Benefit-OTC"/>
      <sheetName val="Tax Amort Benefit-Trading"/>
      <sheetName val="Prod Rev Contrib"/>
      <sheetName val="Cust Rev Contrib - Trading "/>
      <sheetName val="Cust. Attrition-Trading"/>
      <sheetName val="Customer Relationships -Trading"/>
      <sheetName val="Trading-ANALYSIS"/>
      <sheetName val="Supplier Agreements - OTC"/>
      <sheetName val="OTC-ProbabilityFactor"/>
      <sheetName val="Cust Rev Contrib - MD"/>
      <sheetName val="WARA"/>
      <sheetName val="APO Trade Mark"/>
      <sheetName val="DOC.be Trade Mark"/>
      <sheetName val="Trade Mark Contribution margin"/>
      <sheetName val="Rate - Market"/>
      <sheetName val="Workforce Generics"/>
      <sheetName val="Workforce OTC"/>
      <sheetName val="Workforce Trading"/>
      <sheetName val="Workforce Medical Devices"/>
      <sheetName val="Non-Comp. Summary"/>
      <sheetName val="No Competition"/>
      <sheetName val="Compete Year 1"/>
      <sheetName val="Compete Year 2"/>
      <sheetName val="Compete Year 3"/>
      <sheetName val="Compete Year 4"/>
      <sheetName val="Compete Year 5"/>
      <sheetName val="Workforce Total"/>
      <sheetName val="Employees"/>
      <sheetName val="Cust. Attrition"/>
      <sheetName val="Contrib Charges"/>
      <sheetName val="DP - EE - Docaciclo"/>
      <sheetName val="DP - EE - Docalprazo"/>
      <sheetName val="DP - EE - Docbisopro"/>
      <sheetName val="DP - EE - Doccaptopri"/>
      <sheetName val="DP - EE - Desorelle"/>
      <sheetName val="DP - EE - Docfluconazol"/>
      <sheetName val="DP - EE - Doclormeta"/>
      <sheetName val="DP - EE - Docomepra"/>
      <sheetName val="DP - EE - Doccefuroxime"/>
      <sheetName val="DP - EE - Docraniti"/>
      <sheetName val="DP - EE - Docsimvasta"/>
      <sheetName val="DP - EE - Doctrazodone"/>
      <sheetName val="DP - EE - Docpravastatine"/>
      <sheetName val="DP - EE - Docallopu"/>
      <sheetName val="DP - EE  - Docamoxici"/>
      <sheetName val="IPR&amp;D - EE"/>
      <sheetName val="Report exhibits&gt;&gt;"/>
      <sheetName val="ch-hist rev growth"/>
      <sheetName val="exh- closing BS"/>
      <sheetName val="ch-revenue trend"/>
      <sheetName val="ch-operating margin trend"/>
      <sheetName val="exh-fv&amp;tran sum"/>
      <sheetName val="ch-historical rev"/>
      <sheetName val="exh-tang asset sum"/>
      <sheetName val="ch-FY 2005 Cus Pie"/>
      <sheetName val="ch-FY 2006 Cus Pie"/>
      <sheetName val="ch-FY 2006 Tech Pie"/>
      <sheetName val="ch-FY 2005 Tech Pie"/>
      <sheetName val="chart data sheet"/>
      <sheetName val="exh-Trade Name "/>
      <sheetName val="exh-Cust R"/>
      <sheetName val="exh-Tech "/>
      <sheetName val="exh-covenants"/>
      <sheetName val="exh-IP&amp;R"/>
      <sheetName val="ch-tech rev map"/>
      <sheetName val="프로젝트목록"/>
      <sheetName val="인원계획-미화"/>
      <sheetName val="shtBuff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and outputs"/>
      <sheetName val="MPR Gearing"/>
      <sheetName val="Base case, 25%DRP GE separate"/>
      <sheetName val="GE 7.25% only"/>
      <sheetName val="GE 7%, 25% DRP"/>
      <sheetName val="GE 7.5%, 25%DRP"/>
      <sheetName val="GE 7%, 50%DRP"/>
      <sheetName val="GE 7.5%, 50%DRP"/>
      <sheetName val="no GE, 50%DRP"/>
      <sheetName val="no GE, no placement"/>
      <sheetName val="GE 7.25%LVR, 25% DRP"/>
      <sheetName val="GE 7.25%, no placement"/>
      <sheetName val="Retirement List"/>
      <sheetName val="200902 With ADJ"/>
      <sheetName val="Portfolio Summary"/>
      <sheetName val="Property Information"/>
      <sheetName val="Graph"/>
      <sheetName val="ドロップダウンリスト"/>
      <sheetName val="IFCW010I・020I(ポイントーク)"/>
      <sheetName val="KingsPark"/>
      <sheetName val="Sheet1"/>
      <sheetName val="JE"/>
      <sheetName val="Asset Purchase Price"/>
      <sheetName val="Inputs_and_outputs"/>
      <sheetName val="MPR_Gearing"/>
      <sheetName val="Base_case,_25%DRP_GE_separate"/>
      <sheetName val="GE_7_25%_only"/>
      <sheetName val="GE_7%,_25%_DRP"/>
      <sheetName val="GE_7_5%,_25%DRP"/>
      <sheetName val="GE_7%,_50%DRP"/>
      <sheetName val="GE_7_5%,_50%DRP"/>
      <sheetName val="no_GE,_50%DRP"/>
      <sheetName val="no_GE,_no_placement"/>
      <sheetName val="GE_7_25%LVR,_25%_DRP"/>
      <sheetName val="GE_7_25%,_no_placement"/>
      <sheetName val="Retirement_List"/>
      <sheetName val="200902_With_ADJ"/>
      <sheetName val="Portfolio_Summary"/>
      <sheetName val="Property_Information"/>
      <sheetName val="Asset_Purchase_Price"/>
      <sheetName val="Inputs_and_outputs1"/>
      <sheetName val="MPR_Gearing1"/>
      <sheetName val="Base_case,_25%DRP_GE_separate1"/>
      <sheetName val="GE_7_25%_only1"/>
      <sheetName val="GE_7%,_25%_DRP1"/>
      <sheetName val="GE_7_5%,_25%DRP1"/>
      <sheetName val="GE_7%,_50%DRP1"/>
      <sheetName val="GE_7_5%,_50%DRP1"/>
      <sheetName val="no_GE,_50%DRP1"/>
      <sheetName val="no_GE,_no_placement1"/>
      <sheetName val="GE_7_25%LVR,_25%_DRP1"/>
      <sheetName val="GE_7_25%,_no_placement1"/>
      <sheetName val="Retirement_List1"/>
      <sheetName val="200902_With_ADJ1"/>
      <sheetName val="Portfolio_Summary1"/>
      <sheetName val="Property_Information1"/>
      <sheetName val="Asset_Purchase_Price1"/>
      <sheetName val="Macro Codes"/>
      <sheetName val="Input"/>
      <sheetName val="China Summary"/>
      <sheetName val="cover"/>
    </sheetNames>
    <sheetDataSet>
      <sheetData sheetId="0" refreshError="1">
        <row r="11">
          <cell r="B11">
            <v>0.65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11">
          <cell r="B11">
            <v>0.65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Ctrl"/>
      <sheetName val="Public Bond"/>
      <sheetName val="S&amp;U"/>
      <sheetName val="OpCo"/>
      <sheetName val="Revenue&amp;Expense"/>
      <sheetName val="Assumptions"/>
      <sheetName val="HoldCo"/>
      <sheetName val="Consol"/>
      <sheetName val="SumFin"/>
      <sheetName val="LCap Model&gt;"/>
      <sheetName val="OpCo CFS"/>
      <sheetName val="OpCo BS"/>
      <sheetName val="OpCo IS"/>
      <sheetName val="Charts"/>
      <sheetName val="Returns"/>
      <sheetName val="Charts1"/>
      <sheetName val="Historical IS"/>
      <sheetName val="Interest Rate Sen."/>
      <sheetName val="B (V) "/>
      <sheetName val="Inputs"/>
      <sheetName val="Sheet3"/>
      <sheetName val="Inputs and outputs"/>
      <sheetName val="A"/>
    </sheetNames>
    <sheetDataSet>
      <sheetData sheetId="0" refreshError="1"/>
      <sheetData sheetId="1" refreshError="1">
        <row r="7">
          <cell r="H7" t="str">
            <v>Nesta</v>
          </cell>
        </row>
        <row r="13">
          <cell r="H13">
            <v>0.1</v>
          </cell>
        </row>
        <row r="14">
          <cell r="H14">
            <v>0.59424887582830788</v>
          </cell>
        </row>
        <row r="30">
          <cell r="H30" t="b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Elim rule"/>
      <sheetName val="cover"/>
      <sheetName val="BS"/>
      <sheetName val="BS (by period)"/>
      <sheetName val="BS (by subgroup)"/>
      <sheetName val="BS (segment)"/>
      <sheetName val="IS"/>
      <sheetName val="IS (by period)"/>
      <sheetName val="IS (by subgroup)"/>
      <sheetName val="IS (segment)"/>
      <sheetName val="OCI"/>
      <sheetName val="Equity movement"/>
      <sheetName val="Equity movement (Prior IS)"/>
      <sheetName val="EM elim journal"/>
      <sheetName val="Cashflow"/>
      <sheetName val="CF elim journal"/>
      <sheetName val="BS&amp;IS elim journal"/>
      <sheetName val="Notes elim journal"/>
      <sheetName val="1.IP"/>
      <sheetName val="2.JV"/>
      <sheetName val="3.DT"/>
      <sheetName val="4.FA"/>
      <sheetName val="5.IA"/>
      <sheetName val="6.Financial derivatives"/>
      <sheetName val="7.Other noncurrent assets"/>
      <sheetName val="8.OR"/>
      <sheetName val="9.Cash"/>
      <sheetName val="10.Share capital"/>
      <sheetName val="11.Reserves"/>
      <sheetName val="12.NCI"/>
      <sheetName val="13.Financial liabilities"/>
      <sheetName val="14.Other noncurrent liabilities"/>
      <sheetName val="15.OP"/>
      <sheetName val="16.Revenue"/>
      <sheetName val="17.Other income"/>
      <sheetName val="18.Finance cost"/>
      <sheetName val="19.PBT"/>
      <sheetName val="20.EIT"/>
      <sheetName val="21.EPS"/>
      <sheetName val="22.Property-related exp"/>
      <sheetName val="23.Other exp"/>
      <sheetName val="24.Commitments"/>
      <sheetName val="25.RPT"/>
      <sheetName val="26.Acquisition"/>
      <sheetName val="BU"/>
      <sheetName val="Input"/>
      <sheetName val="Ctrl"/>
    </sheetNames>
    <sheetDataSet>
      <sheetData sheetId="0" refreshError="1"/>
      <sheetData sheetId="1" refreshError="1"/>
      <sheetData sheetId="2" refreshError="1">
        <row r="27">
          <cell r="D27">
            <v>1000</v>
          </cell>
        </row>
        <row r="38">
          <cell r="D38" t="str">
            <v>CONSOL;Scenario#Actual;View#YTD;Year#2012;Value#&lt;Parent Curr Total&gt;;Custom1#ALLDATA;Period#FM05;Custom4#TOPC4;Entity#GLPGROUP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elim rule"/>
      <sheetName val="cover"/>
      <sheetName val="BS"/>
      <sheetName val="BS (by period)"/>
      <sheetName val="BS (by subgroup)"/>
      <sheetName val="BS (segment)"/>
      <sheetName val="IS"/>
      <sheetName val="IS (by period)"/>
      <sheetName val="IS (by subgroup)"/>
      <sheetName val="IS (segment)"/>
      <sheetName val="BS local (by subgroup)"/>
      <sheetName val="IS local (by subgroup)"/>
      <sheetName val="BS&amp;IS elim journal"/>
      <sheetName val="OCI"/>
      <sheetName val="Equity movement"/>
      <sheetName val="Equity movement (Prior IS)"/>
      <sheetName val="EM elim journal"/>
      <sheetName val="Cashflow"/>
      <sheetName val="CF elim journal"/>
      <sheetName val="Notes elim journal"/>
      <sheetName val="1.IP"/>
      <sheetName val="2.JV"/>
      <sheetName val="3.DT"/>
      <sheetName val="4.FA"/>
      <sheetName val="5.IA"/>
      <sheetName val="6.Financial derivatives"/>
      <sheetName val="7.Other noncurrent assets"/>
      <sheetName val="8.OR"/>
      <sheetName val="9.Cash"/>
      <sheetName val="10.Share capital"/>
      <sheetName val="11.Reserves"/>
      <sheetName val="12.NCI"/>
      <sheetName val="13.Financial liabilities"/>
      <sheetName val="14.Other noncurrent liabilities"/>
      <sheetName val="15.OP"/>
      <sheetName val="16.Revenue"/>
      <sheetName val="17.Other income"/>
      <sheetName val="18.Finance cost"/>
      <sheetName val="19.PBT"/>
      <sheetName val="20.EIT"/>
      <sheetName val="21.EPS"/>
      <sheetName val="22.Property-related exp"/>
      <sheetName val="23.Other exp"/>
      <sheetName val="24.Commitments"/>
      <sheetName val="25.RPT"/>
      <sheetName val="26.Acquisition"/>
      <sheetName val="Setting"/>
      <sheetName val="Inputs and outputs"/>
      <sheetName val="Macro Codes"/>
      <sheetName val="Input"/>
    </sheetNames>
    <sheetDataSet>
      <sheetData sheetId="0" refreshError="1"/>
      <sheetData sheetId="1" refreshError="1"/>
      <sheetData sheetId="2" refreshError="1">
        <row r="7">
          <cell r="D7" t="str">
            <v>AMCG</v>
          </cell>
        </row>
        <row r="41">
          <cell r="D41" t="str">
            <v>CONSOL;Scenario#Actual;View#YTD;Year#2012;Value#&lt;Entity Currency&gt;;Custom1#ALLDATA;Period#FM05;Custom4#TOPC4;Entity#GLPGROUP.AMCG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HD"/>
      <sheetName val="CapStartUp"/>
      <sheetName val="Sheet3"/>
      <sheetName val="Inputs and outputs"/>
      <sheetName val="061 ProLogis I"/>
      <sheetName val="Input"/>
      <sheetName val="FS"/>
      <sheetName val="Rent Input"/>
      <sheetName val="gl"/>
      <sheetName val="Adm"/>
      <sheetName val="sell"/>
      <sheetName val="Fin"/>
      <sheetName val="Central Assump"/>
      <sheetName val="Mexico Assump"/>
      <sheetName val="Midwest Assump"/>
      <sheetName val="Northeast Assump"/>
      <sheetName val="Pacific Assump"/>
      <sheetName val="Southeast Assump"/>
      <sheetName val="NoAm Assump"/>
      <sheetName val="Suppliers"/>
      <sheetName val="Setting"/>
      <sheetName val="Retirement List"/>
      <sheetName val="Portfolio Summary"/>
      <sheetName val="Property Information"/>
      <sheetName val="Graph"/>
      <sheetName val="ドロップダウンリスト"/>
      <sheetName val="IFCW010I・020I(ポイントーク)"/>
      <sheetName val="KingsPark"/>
      <sheetName val="Sheet1"/>
      <sheetName val="JE"/>
      <sheetName val="Inputs_and_outputs"/>
      <sheetName val="061_ProLogis_I"/>
      <sheetName val="Rent_Input"/>
      <sheetName val="Central_Assump"/>
      <sheetName val="Mexico_Assump"/>
      <sheetName val="Midwest_Assump"/>
      <sheetName val="Northeast_Assump"/>
      <sheetName val="Pacific_Assump"/>
      <sheetName val="Southeast_Assump"/>
      <sheetName val="NoAm_Assump"/>
      <sheetName val="Retirement_List"/>
      <sheetName val="Portfolio_Summary"/>
      <sheetName val="Property_Information"/>
      <sheetName val="Inputs_and_outputs1"/>
      <sheetName val="061_ProLogis_I1"/>
      <sheetName val="Rent_Input1"/>
      <sheetName val="Central_Assump1"/>
      <sheetName val="Mexico_Assump1"/>
      <sheetName val="Midwest_Assump1"/>
      <sheetName val="Northeast_Assump1"/>
      <sheetName val="Pacific_Assump1"/>
      <sheetName val="Southeast_Assump1"/>
      <sheetName val="NoAm_Assump1"/>
      <sheetName val="Retirement_List1"/>
      <sheetName val="Portfolio_Summary1"/>
      <sheetName val="Property_Information1"/>
      <sheetName val="Bld Name"/>
      <sheetName val="cover"/>
    </sheetNames>
    <sheetDataSet>
      <sheetData sheetId="0" refreshError="1"/>
      <sheetData sheetId="1" refreshError="1"/>
      <sheetData sheetId="2" refreshError="1">
        <row r="1">
          <cell r="A1">
            <v>1090</v>
          </cell>
          <cell r="B1">
            <v>-8228.99</v>
          </cell>
        </row>
        <row r="2">
          <cell r="A2">
            <v>3090</v>
          </cell>
          <cell r="B2">
            <v>-5139.3599999999997</v>
          </cell>
        </row>
        <row r="3">
          <cell r="A3">
            <v>3091</v>
          </cell>
          <cell r="B3">
            <v>0</v>
          </cell>
        </row>
        <row r="4">
          <cell r="A4">
            <v>3092</v>
          </cell>
          <cell r="B4">
            <v>0</v>
          </cell>
        </row>
        <row r="5">
          <cell r="A5">
            <v>5090</v>
          </cell>
          <cell r="B5">
            <v>-8153.09</v>
          </cell>
        </row>
        <row r="6">
          <cell r="A6">
            <v>10190</v>
          </cell>
          <cell r="B6">
            <v>-3475.6</v>
          </cell>
        </row>
        <row r="7">
          <cell r="A7">
            <v>10191</v>
          </cell>
          <cell r="B7">
            <v>0</v>
          </cell>
        </row>
        <row r="8">
          <cell r="A8">
            <v>10192</v>
          </cell>
          <cell r="B8">
            <v>-320.43</v>
          </cell>
        </row>
        <row r="9">
          <cell r="A9">
            <v>10590</v>
          </cell>
          <cell r="B9">
            <v>-1315.87</v>
          </cell>
        </row>
        <row r="10">
          <cell r="A10">
            <v>14190</v>
          </cell>
          <cell r="B10">
            <v>0</v>
          </cell>
        </row>
        <row r="11">
          <cell r="A11">
            <v>14490</v>
          </cell>
          <cell r="B11">
            <v>0</v>
          </cell>
        </row>
        <row r="12">
          <cell r="A12">
            <v>14690</v>
          </cell>
          <cell r="B12">
            <v>0</v>
          </cell>
        </row>
        <row r="13">
          <cell r="A13">
            <v>14790</v>
          </cell>
          <cell r="B13">
            <v>0</v>
          </cell>
        </row>
        <row r="14">
          <cell r="A14">
            <v>14791</v>
          </cell>
          <cell r="B14">
            <v>-6071.02</v>
          </cell>
        </row>
        <row r="15">
          <cell r="A15">
            <v>14990</v>
          </cell>
          <cell r="B15">
            <v>0</v>
          </cell>
        </row>
        <row r="16">
          <cell r="A16">
            <v>17290</v>
          </cell>
          <cell r="B16">
            <v>0</v>
          </cell>
        </row>
        <row r="17">
          <cell r="A17">
            <v>17390</v>
          </cell>
          <cell r="B17">
            <v>0</v>
          </cell>
        </row>
        <row r="18">
          <cell r="A18">
            <v>17391</v>
          </cell>
          <cell r="B18">
            <v>0</v>
          </cell>
        </row>
        <row r="19">
          <cell r="A19">
            <v>23690</v>
          </cell>
          <cell r="B19">
            <v>0</v>
          </cell>
        </row>
        <row r="20">
          <cell r="A20">
            <v>23790</v>
          </cell>
          <cell r="B20">
            <v>0</v>
          </cell>
        </row>
        <row r="21">
          <cell r="A21">
            <v>23791</v>
          </cell>
          <cell r="B21">
            <v>-22909.38</v>
          </cell>
        </row>
        <row r="22">
          <cell r="A22">
            <v>23890</v>
          </cell>
          <cell r="B22">
            <v>0</v>
          </cell>
        </row>
        <row r="23">
          <cell r="A23">
            <v>23990</v>
          </cell>
          <cell r="B23">
            <v>-28376.07</v>
          </cell>
        </row>
        <row r="24">
          <cell r="A24">
            <v>23991</v>
          </cell>
          <cell r="B24">
            <v>0</v>
          </cell>
        </row>
        <row r="25">
          <cell r="A25">
            <v>24190</v>
          </cell>
          <cell r="B25">
            <v>0</v>
          </cell>
        </row>
        <row r="26">
          <cell r="A26">
            <v>25690</v>
          </cell>
          <cell r="B26">
            <v>0</v>
          </cell>
        </row>
        <row r="27">
          <cell r="A27">
            <v>26190</v>
          </cell>
          <cell r="B27">
            <v>0</v>
          </cell>
        </row>
        <row r="28">
          <cell r="A28">
            <v>27690</v>
          </cell>
          <cell r="B28">
            <v>0</v>
          </cell>
        </row>
        <row r="29">
          <cell r="A29">
            <v>27691</v>
          </cell>
          <cell r="B29">
            <v>-2044.74</v>
          </cell>
        </row>
        <row r="30">
          <cell r="A30">
            <v>28090</v>
          </cell>
          <cell r="B30">
            <v>0</v>
          </cell>
        </row>
        <row r="31">
          <cell r="A31">
            <v>28091</v>
          </cell>
          <cell r="B31">
            <v>0</v>
          </cell>
        </row>
        <row r="32">
          <cell r="A32">
            <v>28092</v>
          </cell>
          <cell r="B32">
            <v>0</v>
          </cell>
        </row>
        <row r="33">
          <cell r="A33">
            <v>29090</v>
          </cell>
          <cell r="B33">
            <v>0</v>
          </cell>
        </row>
        <row r="34">
          <cell r="A34">
            <v>31590</v>
          </cell>
          <cell r="B34">
            <v>-3244.25</v>
          </cell>
        </row>
        <row r="35">
          <cell r="A35">
            <v>32190</v>
          </cell>
          <cell r="B35">
            <v>0</v>
          </cell>
        </row>
        <row r="36">
          <cell r="A36">
            <v>32191</v>
          </cell>
          <cell r="B36">
            <v>0</v>
          </cell>
        </row>
        <row r="37">
          <cell r="A37">
            <v>32192</v>
          </cell>
          <cell r="B37">
            <v>0</v>
          </cell>
        </row>
        <row r="38">
          <cell r="A38">
            <v>32290</v>
          </cell>
          <cell r="B38">
            <v>0</v>
          </cell>
        </row>
        <row r="39">
          <cell r="A39">
            <v>32291</v>
          </cell>
          <cell r="B39">
            <v>0</v>
          </cell>
        </row>
        <row r="40">
          <cell r="A40">
            <v>32790</v>
          </cell>
          <cell r="B40">
            <v>0</v>
          </cell>
        </row>
        <row r="41">
          <cell r="A41">
            <v>32791</v>
          </cell>
          <cell r="B41">
            <v>0</v>
          </cell>
        </row>
        <row r="42">
          <cell r="A42">
            <v>32792</v>
          </cell>
          <cell r="B42">
            <v>0</v>
          </cell>
        </row>
        <row r="43">
          <cell r="A43">
            <v>34490</v>
          </cell>
          <cell r="B43">
            <v>0</v>
          </cell>
        </row>
        <row r="44">
          <cell r="A44">
            <v>34590</v>
          </cell>
          <cell r="B44">
            <v>0</v>
          </cell>
        </row>
        <row r="45">
          <cell r="A45">
            <v>34790</v>
          </cell>
          <cell r="B45">
            <v>-259.5</v>
          </cell>
        </row>
        <row r="46">
          <cell r="A46">
            <v>35090</v>
          </cell>
          <cell r="B46">
            <v>0</v>
          </cell>
        </row>
        <row r="47">
          <cell r="A47">
            <v>35590</v>
          </cell>
          <cell r="B47">
            <v>-17441.29</v>
          </cell>
        </row>
        <row r="48">
          <cell r="A48">
            <v>40790</v>
          </cell>
          <cell r="B48">
            <v>0</v>
          </cell>
        </row>
        <row r="49">
          <cell r="A49">
            <v>40791</v>
          </cell>
          <cell r="B49">
            <v>0</v>
          </cell>
        </row>
        <row r="50">
          <cell r="A50">
            <v>40990</v>
          </cell>
          <cell r="B50">
            <v>0</v>
          </cell>
        </row>
        <row r="51">
          <cell r="A51">
            <v>40991</v>
          </cell>
          <cell r="B51">
            <v>-42.69</v>
          </cell>
        </row>
        <row r="52">
          <cell r="A52">
            <v>41090</v>
          </cell>
          <cell r="B52">
            <v>-53.27</v>
          </cell>
        </row>
        <row r="53">
          <cell r="A53">
            <v>41091</v>
          </cell>
          <cell r="B53">
            <v>0</v>
          </cell>
        </row>
        <row r="54">
          <cell r="A54">
            <v>41190</v>
          </cell>
          <cell r="B54">
            <v>0</v>
          </cell>
        </row>
        <row r="55">
          <cell r="A55">
            <v>41290</v>
          </cell>
          <cell r="B55">
            <v>0</v>
          </cell>
        </row>
        <row r="56">
          <cell r="A56">
            <v>42190</v>
          </cell>
          <cell r="B56">
            <v>0</v>
          </cell>
        </row>
        <row r="57">
          <cell r="A57">
            <v>42192</v>
          </cell>
          <cell r="B57">
            <v>0</v>
          </cell>
        </row>
        <row r="58">
          <cell r="A58">
            <v>42290</v>
          </cell>
          <cell r="B58">
            <v>0</v>
          </cell>
        </row>
        <row r="59">
          <cell r="A59">
            <v>42291</v>
          </cell>
          <cell r="B59">
            <v>0</v>
          </cell>
        </row>
        <row r="60">
          <cell r="A60">
            <v>42490</v>
          </cell>
          <cell r="B60">
            <v>0</v>
          </cell>
        </row>
        <row r="61">
          <cell r="A61">
            <v>42491</v>
          </cell>
          <cell r="B61">
            <v>0</v>
          </cell>
        </row>
        <row r="62">
          <cell r="A62">
            <v>43390</v>
          </cell>
          <cell r="B62">
            <v>0</v>
          </cell>
        </row>
        <row r="63">
          <cell r="A63">
            <v>43391</v>
          </cell>
          <cell r="B63">
            <v>0</v>
          </cell>
        </row>
        <row r="64">
          <cell r="A64">
            <v>44390</v>
          </cell>
          <cell r="B64">
            <v>0</v>
          </cell>
        </row>
        <row r="65">
          <cell r="A65">
            <v>44590</v>
          </cell>
          <cell r="B65">
            <v>0</v>
          </cell>
        </row>
        <row r="66">
          <cell r="A66">
            <v>44591</v>
          </cell>
          <cell r="B66">
            <v>-27969.63</v>
          </cell>
        </row>
        <row r="67">
          <cell r="A67">
            <v>44690</v>
          </cell>
          <cell r="B67">
            <v>0</v>
          </cell>
        </row>
        <row r="68">
          <cell r="A68">
            <v>44890</v>
          </cell>
          <cell r="B68">
            <v>-11129.5</v>
          </cell>
        </row>
        <row r="69">
          <cell r="A69">
            <v>44891</v>
          </cell>
          <cell r="B69">
            <v>0</v>
          </cell>
        </row>
        <row r="70">
          <cell r="A70">
            <v>44990</v>
          </cell>
          <cell r="B70">
            <v>-9405.07</v>
          </cell>
        </row>
        <row r="71">
          <cell r="A71">
            <v>45090</v>
          </cell>
          <cell r="B71">
            <v>-4168.08</v>
          </cell>
        </row>
        <row r="72">
          <cell r="A72">
            <v>45091</v>
          </cell>
          <cell r="B72">
            <v>-1333.35</v>
          </cell>
        </row>
        <row r="73">
          <cell r="A73">
            <v>45092</v>
          </cell>
          <cell r="B73">
            <v>-3365.91</v>
          </cell>
        </row>
        <row r="74">
          <cell r="A74">
            <v>45190</v>
          </cell>
          <cell r="B74">
            <v>0</v>
          </cell>
        </row>
        <row r="75">
          <cell r="A75">
            <v>48190</v>
          </cell>
          <cell r="B75">
            <v>-2304</v>
          </cell>
        </row>
        <row r="76">
          <cell r="A76">
            <v>48191</v>
          </cell>
          <cell r="B76">
            <v>0</v>
          </cell>
        </row>
        <row r="77">
          <cell r="A77">
            <v>50390</v>
          </cell>
          <cell r="B77">
            <v>0</v>
          </cell>
        </row>
        <row r="78">
          <cell r="A78">
            <v>50490</v>
          </cell>
          <cell r="B78">
            <v>0</v>
          </cell>
        </row>
        <row r="79">
          <cell r="A79">
            <v>50491</v>
          </cell>
          <cell r="B79">
            <v>0</v>
          </cell>
        </row>
        <row r="80">
          <cell r="A80">
            <v>50492</v>
          </cell>
          <cell r="B80">
            <v>0</v>
          </cell>
        </row>
        <row r="81">
          <cell r="A81">
            <v>50890</v>
          </cell>
          <cell r="B81">
            <v>0</v>
          </cell>
        </row>
        <row r="82">
          <cell r="A82">
            <v>51090</v>
          </cell>
          <cell r="B82">
            <v>-15205.14</v>
          </cell>
        </row>
        <row r="83">
          <cell r="A83">
            <v>51091</v>
          </cell>
          <cell r="B83">
            <v>0</v>
          </cell>
        </row>
        <row r="84">
          <cell r="A84">
            <v>51590</v>
          </cell>
          <cell r="B84">
            <v>0</v>
          </cell>
        </row>
        <row r="85">
          <cell r="A85">
            <v>52490</v>
          </cell>
          <cell r="B85">
            <v>-8329.36</v>
          </cell>
        </row>
        <row r="86">
          <cell r="A86">
            <v>52499</v>
          </cell>
          <cell r="B86">
            <v>0</v>
          </cell>
        </row>
        <row r="87">
          <cell r="A87">
            <v>52690</v>
          </cell>
          <cell r="B87">
            <v>0</v>
          </cell>
        </row>
        <row r="88">
          <cell r="A88">
            <v>53790</v>
          </cell>
          <cell r="B88">
            <v>0</v>
          </cell>
        </row>
        <row r="89">
          <cell r="A89">
            <v>55190</v>
          </cell>
          <cell r="B89">
            <v>0</v>
          </cell>
        </row>
        <row r="90">
          <cell r="A90">
            <v>55290</v>
          </cell>
          <cell r="B90">
            <v>0</v>
          </cell>
        </row>
        <row r="91">
          <cell r="A91">
            <v>55390</v>
          </cell>
          <cell r="B91">
            <v>-1460.2</v>
          </cell>
        </row>
        <row r="92">
          <cell r="A92">
            <v>55490</v>
          </cell>
          <cell r="B92">
            <v>0</v>
          </cell>
        </row>
        <row r="93">
          <cell r="A93">
            <v>55690</v>
          </cell>
          <cell r="B93">
            <v>0</v>
          </cell>
        </row>
        <row r="94">
          <cell r="A94">
            <v>55990</v>
          </cell>
          <cell r="B94">
            <v>0</v>
          </cell>
        </row>
        <row r="95">
          <cell r="A95">
            <v>55991</v>
          </cell>
          <cell r="B95">
            <v>-371.79</v>
          </cell>
        </row>
        <row r="96">
          <cell r="A96">
            <v>55992</v>
          </cell>
          <cell r="B96">
            <v>0</v>
          </cell>
        </row>
        <row r="97">
          <cell r="A97">
            <v>56390</v>
          </cell>
          <cell r="B97">
            <v>0</v>
          </cell>
        </row>
        <row r="98">
          <cell r="A98">
            <v>56590</v>
          </cell>
          <cell r="B98">
            <v>0.31</v>
          </cell>
        </row>
        <row r="99">
          <cell r="A99">
            <v>57390</v>
          </cell>
          <cell r="B99">
            <v>0</v>
          </cell>
        </row>
        <row r="100">
          <cell r="A100">
            <v>57391</v>
          </cell>
          <cell r="B100">
            <v>0</v>
          </cell>
        </row>
        <row r="101">
          <cell r="A101">
            <v>58190</v>
          </cell>
          <cell r="B101">
            <v>-9545.19</v>
          </cell>
        </row>
        <row r="102">
          <cell r="A102">
            <v>58191</v>
          </cell>
          <cell r="B102">
            <v>0</v>
          </cell>
        </row>
        <row r="103">
          <cell r="A103">
            <v>58290</v>
          </cell>
          <cell r="B103">
            <v>0</v>
          </cell>
        </row>
        <row r="104">
          <cell r="A104">
            <v>58291</v>
          </cell>
          <cell r="B104">
            <v>0</v>
          </cell>
        </row>
        <row r="105">
          <cell r="A105">
            <v>58390</v>
          </cell>
          <cell r="B105">
            <v>0</v>
          </cell>
        </row>
        <row r="106">
          <cell r="A106">
            <v>58490</v>
          </cell>
          <cell r="B106">
            <v>0</v>
          </cell>
        </row>
        <row r="107">
          <cell r="A107">
            <v>59690</v>
          </cell>
          <cell r="B107">
            <v>0</v>
          </cell>
        </row>
        <row r="108">
          <cell r="A108">
            <v>59691</v>
          </cell>
          <cell r="B108">
            <v>0</v>
          </cell>
        </row>
        <row r="109">
          <cell r="A109">
            <v>59890</v>
          </cell>
          <cell r="B109">
            <v>0</v>
          </cell>
        </row>
        <row r="110">
          <cell r="A110">
            <v>59891</v>
          </cell>
          <cell r="B110">
            <v>0</v>
          </cell>
        </row>
        <row r="111">
          <cell r="A111">
            <v>59892</v>
          </cell>
          <cell r="B111">
            <v>0</v>
          </cell>
        </row>
        <row r="112">
          <cell r="A112">
            <v>59990</v>
          </cell>
          <cell r="B112">
            <v>0</v>
          </cell>
        </row>
        <row r="113">
          <cell r="A113">
            <v>63390</v>
          </cell>
          <cell r="B113">
            <v>0</v>
          </cell>
        </row>
        <row r="114">
          <cell r="A114">
            <v>63391</v>
          </cell>
          <cell r="B114">
            <v>0</v>
          </cell>
        </row>
        <row r="115">
          <cell r="A115">
            <v>63790</v>
          </cell>
          <cell r="B115">
            <v>0</v>
          </cell>
        </row>
        <row r="116">
          <cell r="A116">
            <v>63890</v>
          </cell>
          <cell r="B116">
            <v>0</v>
          </cell>
        </row>
        <row r="117">
          <cell r="A117">
            <v>63891</v>
          </cell>
          <cell r="B117">
            <v>0</v>
          </cell>
        </row>
        <row r="118">
          <cell r="A118">
            <v>63892</v>
          </cell>
          <cell r="B118">
            <v>0</v>
          </cell>
        </row>
        <row r="119">
          <cell r="A119">
            <v>63893</v>
          </cell>
          <cell r="B119">
            <v>0</v>
          </cell>
        </row>
        <row r="120">
          <cell r="A120">
            <v>63894</v>
          </cell>
          <cell r="B120">
            <v>0</v>
          </cell>
        </row>
        <row r="121">
          <cell r="A121">
            <v>63895</v>
          </cell>
          <cell r="B121">
            <v>0</v>
          </cell>
        </row>
        <row r="122">
          <cell r="A122">
            <v>64390</v>
          </cell>
          <cell r="B122">
            <v>0</v>
          </cell>
        </row>
        <row r="123">
          <cell r="A123">
            <v>64490</v>
          </cell>
          <cell r="B123">
            <v>-3266.95</v>
          </cell>
        </row>
        <row r="124">
          <cell r="A124">
            <v>64491</v>
          </cell>
          <cell r="B124">
            <v>-4633.3900000000003</v>
          </cell>
        </row>
        <row r="125">
          <cell r="A125">
            <v>65390</v>
          </cell>
          <cell r="B125">
            <v>-37491.99</v>
          </cell>
        </row>
        <row r="126">
          <cell r="A126">
            <v>65490</v>
          </cell>
          <cell r="B126">
            <v>-10012.4</v>
          </cell>
        </row>
        <row r="127">
          <cell r="A127">
            <v>65590</v>
          </cell>
          <cell r="B127">
            <v>0</v>
          </cell>
        </row>
        <row r="128">
          <cell r="A128">
            <v>65790</v>
          </cell>
          <cell r="B128">
            <v>0</v>
          </cell>
        </row>
        <row r="129">
          <cell r="A129">
            <v>67590</v>
          </cell>
          <cell r="B129">
            <v>-2066.8000000000002</v>
          </cell>
        </row>
        <row r="130">
          <cell r="A130">
            <v>67591</v>
          </cell>
          <cell r="B130">
            <v>-4109.5600000000004</v>
          </cell>
        </row>
        <row r="131">
          <cell r="A131">
            <v>67592</v>
          </cell>
          <cell r="B131">
            <v>0</v>
          </cell>
        </row>
        <row r="132">
          <cell r="A132">
            <v>67690</v>
          </cell>
          <cell r="B132">
            <v>0</v>
          </cell>
        </row>
        <row r="133">
          <cell r="A133">
            <v>67790</v>
          </cell>
          <cell r="B133">
            <v>0</v>
          </cell>
        </row>
        <row r="134">
          <cell r="A134">
            <v>70290</v>
          </cell>
          <cell r="B134">
            <v>0</v>
          </cell>
        </row>
        <row r="135">
          <cell r="A135">
            <v>70890</v>
          </cell>
          <cell r="B135">
            <v>-7241.68</v>
          </cell>
        </row>
        <row r="136">
          <cell r="A136">
            <v>70990</v>
          </cell>
          <cell r="B136">
            <v>-37908.339999999997</v>
          </cell>
        </row>
        <row r="137">
          <cell r="A137">
            <v>71590</v>
          </cell>
          <cell r="B137">
            <v>0</v>
          </cell>
        </row>
        <row r="138">
          <cell r="A138">
            <v>71591</v>
          </cell>
          <cell r="B138">
            <v>1723.61</v>
          </cell>
        </row>
        <row r="139">
          <cell r="A139">
            <v>71592</v>
          </cell>
          <cell r="B139">
            <v>0</v>
          </cell>
        </row>
        <row r="140">
          <cell r="A140">
            <v>71592</v>
          </cell>
          <cell r="B140">
            <v>0</v>
          </cell>
        </row>
        <row r="141">
          <cell r="A141">
            <v>71593</v>
          </cell>
          <cell r="B141">
            <v>0</v>
          </cell>
        </row>
        <row r="142">
          <cell r="A142">
            <v>71594</v>
          </cell>
          <cell r="B142">
            <v>0</v>
          </cell>
        </row>
        <row r="143">
          <cell r="A143">
            <v>72590</v>
          </cell>
          <cell r="B143">
            <v>0</v>
          </cell>
        </row>
        <row r="144">
          <cell r="A144">
            <v>72591</v>
          </cell>
          <cell r="B144">
            <v>0</v>
          </cell>
        </row>
        <row r="145">
          <cell r="A145">
            <v>72592</v>
          </cell>
          <cell r="B145">
            <v>0</v>
          </cell>
        </row>
        <row r="146">
          <cell r="A146">
            <v>72690</v>
          </cell>
          <cell r="B146">
            <v>0</v>
          </cell>
        </row>
        <row r="147">
          <cell r="A147">
            <v>72691</v>
          </cell>
          <cell r="B147">
            <v>0</v>
          </cell>
        </row>
        <row r="148">
          <cell r="A148">
            <v>72692</v>
          </cell>
          <cell r="B148">
            <v>0</v>
          </cell>
        </row>
        <row r="149">
          <cell r="A149">
            <v>72890</v>
          </cell>
          <cell r="B149">
            <v>0</v>
          </cell>
        </row>
        <row r="150">
          <cell r="A150">
            <v>72891</v>
          </cell>
          <cell r="B150">
            <v>0</v>
          </cell>
        </row>
        <row r="151">
          <cell r="A151">
            <v>73490</v>
          </cell>
          <cell r="B151">
            <v>0</v>
          </cell>
        </row>
        <row r="152">
          <cell r="A152">
            <v>73491</v>
          </cell>
          <cell r="B152">
            <v>-41250.33</v>
          </cell>
        </row>
        <row r="153">
          <cell r="A153">
            <v>73492</v>
          </cell>
          <cell r="B153">
            <v>0</v>
          </cell>
        </row>
        <row r="154">
          <cell r="A154">
            <v>74290</v>
          </cell>
          <cell r="B154">
            <v>-58255.199999999997</v>
          </cell>
        </row>
        <row r="155">
          <cell r="A155">
            <v>74291</v>
          </cell>
          <cell r="B155">
            <v>0</v>
          </cell>
        </row>
        <row r="156">
          <cell r="A156">
            <v>77190</v>
          </cell>
          <cell r="B156">
            <v>-2057.7600000000002</v>
          </cell>
        </row>
        <row r="157">
          <cell r="A157">
            <v>77391</v>
          </cell>
          <cell r="B157">
            <v>-153.04</v>
          </cell>
        </row>
        <row r="158">
          <cell r="A158">
            <v>78290</v>
          </cell>
          <cell r="B158">
            <v>0</v>
          </cell>
        </row>
        <row r="159">
          <cell r="A159">
            <v>79290</v>
          </cell>
          <cell r="B159">
            <v>0</v>
          </cell>
        </row>
        <row r="160">
          <cell r="A160">
            <v>79291</v>
          </cell>
          <cell r="B160">
            <v>0</v>
          </cell>
        </row>
        <row r="161">
          <cell r="A161">
            <v>79292</v>
          </cell>
          <cell r="B161">
            <v>-3678</v>
          </cell>
        </row>
        <row r="162">
          <cell r="A162">
            <v>79293</v>
          </cell>
          <cell r="B162">
            <v>-998.13</v>
          </cell>
        </row>
        <row r="163">
          <cell r="A163">
            <v>79294</v>
          </cell>
          <cell r="B163">
            <v>0</v>
          </cell>
        </row>
        <row r="164">
          <cell r="A164">
            <v>79490</v>
          </cell>
          <cell r="B164">
            <v>-3737.21</v>
          </cell>
        </row>
        <row r="165">
          <cell r="A165">
            <v>79491</v>
          </cell>
          <cell r="B165">
            <v>0</v>
          </cell>
        </row>
        <row r="166">
          <cell r="A166">
            <v>80990</v>
          </cell>
          <cell r="B166">
            <v>0</v>
          </cell>
        </row>
        <row r="167">
          <cell r="A167">
            <v>80991</v>
          </cell>
          <cell r="B167">
            <v>0</v>
          </cell>
        </row>
        <row r="168">
          <cell r="A168">
            <v>81090</v>
          </cell>
          <cell r="B168">
            <v>0</v>
          </cell>
        </row>
        <row r="169">
          <cell r="A169">
            <v>81190</v>
          </cell>
          <cell r="B169">
            <v>-1480.28</v>
          </cell>
        </row>
        <row r="170">
          <cell r="A170">
            <v>81191</v>
          </cell>
          <cell r="B170">
            <v>-3791</v>
          </cell>
        </row>
        <row r="171">
          <cell r="A171">
            <v>81290</v>
          </cell>
          <cell r="B171">
            <v>0</v>
          </cell>
        </row>
        <row r="172">
          <cell r="A172">
            <v>81890</v>
          </cell>
          <cell r="B172">
            <v>0</v>
          </cell>
        </row>
        <row r="173">
          <cell r="A173">
            <v>81891</v>
          </cell>
          <cell r="B173">
            <v>0</v>
          </cell>
        </row>
        <row r="174">
          <cell r="A174">
            <v>83290</v>
          </cell>
          <cell r="B174">
            <v>-3410.34</v>
          </cell>
        </row>
        <row r="175">
          <cell r="A175">
            <v>83291</v>
          </cell>
          <cell r="B175">
            <v>0</v>
          </cell>
        </row>
        <row r="176">
          <cell r="A176">
            <v>83490</v>
          </cell>
          <cell r="B176">
            <v>-3617.22</v>
          </cell>
        </row>
        <row r="177">
          <cell r="A177">
            <v>84090</v>
          </cell>
          <cell r="B177">
            <v>-3388.18</v>
          </cell>
        </row>
        <row r="178">
          <cell r="A178">
            <v>84490</v>
          </cell>
          <cell r="B178">
            <v>0</v>
          </cell>
        </row>
        <row r="179">
          <cell r="A179">
            <v>84790</v>
          </cell>
          <cell r="B179">
            <v>-11930.76</v>
          </cell>
        </row>
        <row r="180">
          <cell r="A180">
            <v>85190</v>
          </cell>
          <cell r="B180">
            <v>0</v>
          </cell>
        </row>
        <row r="181">
          <cell r="A181">
            <v>85190</v>
          </cell>
          <cell r="B181">
            <v>0</v>
          </cell>
        </row>
        <row r="182">
          <cell r="A182">
            <v>85290</v>
          </cell>
          <cell r="B182">
            <v>-25.45</v>
          </cell>
        </row>
        <row r="183">
          <cell r="A183">
            <v>86090</v>
          </cell>
          <cell r="B183">
            <v>-30608.79</v>
          </cell>
        </row>
        <row r="184">
          <cell r="A184">
            <v>86091</v>
          </cell>
          <cell r="B184">
            <v>0</v>
          </cell>
        </row>
        <row r="185">
          <cell r="A185">
            <v>86190</v>
          </cell>
          <cell r="B185">
            <v>-214.32</v>
          </cell>
        </row>
        <row r="186">
          <cell r="A186">
            <v>86990</v>
          </cell>
          <cell r="B186">
            <v>0</v>
          </cell>
        </row>
        <row r="187">
          <cell r="A187">
            <v>87390</v>
          </cell>
          <cell r="B187">
            <v>-960.34</v>
          </cell>
        </row>
        <row r="188">
          <cell r="A188">
            <v>87790</v>
          </cell>
          <cell r="B188">
            <v>-3407.92</v>
          </cell>
        </row>
        <row r="189">
          <cell r="A189">
            <v>87890</v>
          </cell>
          <cell r="B189">
            <v>0</v>
          </cell>
        </row>
        <row r="190">
          <cell r="A190">
            <v>87891</v>
          </cell>
          <cell r="B190">
            <v>-11706.48</v>
          </cell>
        </row>
        <row r="191">
          <cell r="A191">
            <v>88690</v>
          </cell>
          <cell r="B191">
            <v>-5670.3</v>
          </cell>
        </row>
        <row r="192">
          <cell r="A192">
            <v>90490</v>
          </cell>
          <cell r="B192">
            <v>0</v>
          </cell>
        </row>
        <row r="193">
          <cell r="A193">
            <v>90890</v>
          </cell>
          <cell r="B193">
            <v>-551.87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DSP&amp;L"/>
      <sheetName val="PDSBS"/>
      <sheetName val="LLC Assump"/>
      <sheetName val="LPT Assump"/>
      <sheetName val="Pship"/>
      <sheetName val="REIT"/>
      <sheetName val="LPT"/>
      <sheetName val="FX"/>
      <sheetName val="LPT DVD"/>
      <sheetName val="NTA"/>
      <sheetName val="Debt"/>
      <sheetName val="Prop Inputs"/>
      <sheetName val="Sum Output"/>
      <sheetName val="Sensitivities"/>
      <sheetName val="S&amp;A"/>
      <sheetName val="Inputs"/>
      <sheetName val="Links"/>
      <sheetName val="Cap"/>
      <sheetName val="Mgmt Inputs"/>
      <sheetName val="Mgmt Cap"/>
      <sheetName val="Mgmt"/>
      <sheetName val="Sheet3"/>
      <sheetName val="Suppliers"/>
      <sheetName val="Setting"/>
      <sheetName val="Inputs and outputs"/>
      <sheetName val="Retirement List"/>
      <sheetName val="Portfolio Summary"/>
      <sheetName val="Property Information"/>
      <sheetName val="Graph"/>
      <sheetName val="ドロップダウンリスト"/>
      <sheetName val="IFCW010I・020I(ポイントーク)"/>
      <sheetName val="KingsPark"/>
      <sheetName val="Sheet1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各種金利指標推移"/>
      <sheetName val="B (V) "/>
      <sheetName val="B (R)"/>
      <sheetName val="Inputs"/>
      <sheetName val="Sheet3"/>
      <sheetName val="cover"/>
    </sheetNames>
    <sheetDataSet>
      <sheetData sheetId="0">
        <row r="2">
          <cell r="P2" t="str">
            <v>1 month 円Tibor</v>
          </cell>
        </row>
      </sheetData>
      <sheetData sheetId="1">
        <row r="6">
          <cell r="A6">
            <v>37712</v>
          </cell>
          <cell r="B6">
            <v>6.1670000000000003E-2</v>
          </cell>
          <cell r="D6">
            <v>37712</v>
          </cell>
          <cell r="E6">
            <v>0.08</v>
          </cell>
          <cell r="G6">
            <v>37712</v>
          </cell>
          <cell r="H6">
            <v>0.65100000000000002</v>
          </cell>
          <cell r="J6">
            <v>37712</v>
          </cell>
          <cell r="K6">
            <v>0.27350000000000002</v>
          </cell>
        </row>
        <row r="7">
          <cell r="A7">
            <v>37713</v>
          </cell>
          <cell r="B7">
            <v>0.06</v>
          </cell>
          <cell r="D7">
            <v>37713</v>
          </cell>
          <cell r="E7">
            <v>0.08</v>
          </cell>
          <cell r="G7">
            <v>37713</v>
          </cell>
          <cell r="H7">
            <v>0.64900000000000002</v>
          </cell>
          <cell r="J7">
            <v>37713</v>
          </cell>
          <cell r="K7">
            <v>0.27900000000000003</v>
          </cell>
        </row>
        <row r="8">
          <cell r="A8">
            <v>37714</v>
          </cell>
          <cell r="B8">
            <v>0.06</v>
          </cell>
          <cell r="D8">
            <v>37714</v>
          </cell>
          <cell r="E8">
            <v>0.08</v>
          </cell>
          <cell r="G8">
            <v>37714</v>
          </cell>
          <cell r="H8">
            <v>0.64800000000000002</v>
          </cell>
          <cell r="J8">
            <v>37714</v>
          </cell>
          <cell r="K8">
            <v>0.28499999999999998</v>
          </cell>
        </row>
        <row r="9">
          <cell r="A9">
            <v>37715</v>
          </cell>
          <cell r="B9">
            <v>0.06</v>
          </cell>
          <cell r="D9">
            <v>37715</v>
          </cell>
          <cell r="E9">
            <v>7.9170000000000004E-2</v>
          </cell>
          <cell r="G9">
            <v>37715</v>
          </cell>
          <cell r="H9">
            <v>0.65649999999999997</v>
          </cell>
          <cell r="J9">
            <v>37715</v>
          </cell>
          <cell r="K9">
            <v>0.28100000000000003</v>
          </cell>
        </row>
        <row r="10">
          <cell r="A10">
            <v>37718</v>
          </cell>
          <cell r="B10">
            <v>0.06</v>
          </cell>
          <cell r="D10">
            <v>37718</v>
          </cell>
          <cell r="E10">
            <v>7.9170000000000004E-2</v>
          </cell>
          <cell r="G10">
            <v>37718</v>
          </cell>
          <cell r="H10">
            <v>0.69499999999999995</v>
          </cell>
          <cell r="J10">
            <v>37718</v>
          </cell>
          <cell r="K10">
            <v>0.29199999999999998</v>
          </cell>
        </row>
        <row r="11">
          <cell r="A11">
            <v>37719</v>
          </cell>
          <cell r="B11">
            <v>0.06</v>
          </cell>
          <cell r="D11">
            <v>37719</v>
          </cell>
          <cell r="E11">
            <v>7.9170000000000004E-2</v>
          </cell>
          <cell r="G11">
            <v>37719</v>
          </cell>
          <cell r="H11">
            <v>0.67300000000000004</v>
          </cell>
          <cell r="J11">
            <v>37719</v>
          </cell>
          <cell r="K11">
            <v>0.27800000000000002</v>
          </cell>
        </row>
        <row r="12">
          <cell r="A12">
            <v>37720</v>
          </cell>
          <cell r="B12">
            <v>0.06</v>
          </cell>
          <cell r="D12">
            <v>37720</v>
          </cell>
          <cell r="E12">
            <v>7.9170000000000004E-2</v>
          </cell>
          <cell r="G12">
            <v>37720</v>
          </cell>
          <cell r="H12">
            <v>0.64500000000000002</v>
          </cell>
          <cell r="J12">
            <v>37720</v>
          </cell>
          <cell r="K12">
            <v>0.27300000000000002</v>
          </cell>
        </row>
        <row r="13">
          <cell r="A13">
            <v>37721</v>
          </cell>
          <cell r="B13">
            <v>0.06</v>
          </cell>
          <cell r="D13">
            <v>37721</v>
          </cell>
          <cell r="E13">
            <v>7.9170000000000004E-2</v>
          </cell>
          <cell r="G13">
            <v>37721</v>
          </cell>
          <cell r="H13">
            <v>0.64624999999999999</v>
          </cell>
          <cell r="J13">
            <v>37721</v>
          </cell>
          <cell r="K13">
            <v>0.27100000000000002</v>
          </cell>
        </row>
        <row r="14">
          <cell r="A14">
            <v>37722</v>
          </cell>
          <cell r="B14">
            <v>0.06</v>
          </cell>
          <cell r="D14">
            <v>37722</v>
          </cell>
          <cell r="E14">
            <v>7.9170000000000004E-2</v>
          </cell>
          <cell r="G14">
            <v>37722</v>
          </cell>
          <cell r="H14">
            <v>0.64400000000000002</v>
          </cell>
          <cell r="J14">
            <v>37722</v>
          </cell>
          <cell r="K14">
            <v>0.26700000000000002</v>
          </cell>
        </row>
        <row r="15">
          <cell r="A15">
            <v>37725</v>
          </cell>
          <cell r="B15">
            <v>0.06</v>
          </cell>
          <cell r="D15">
            <v>37725</v>
          </cell>
          <cell r="E15">
            <v>7.9170000000000004E-2</v>
          </cell>
          <cell r="G15">
            <v>37725</v>
          </cell>
          <cell r="H15">
            <v>0.63</v>
          </cell>
          <cell r="J15">
            <v>37725</v>
          </cell>
          <cell r="K15">
            <v>0.26500000000000001</v>
          </cell>
        </row>
        <row r="16">
          <cell r="A16">
            <v>37726</v>
          </cell>
          <cell r="B16">
            <v>0.06</v>
          </cell>
          <cell r="D16">
            <v>37726</v>
          </cell>
          <cell r="E16">
            <v>0.08</v>
          </cell>
          <cell r="G16">
            <v>37726</v>
          </cell>
          <cell r="H16">
            <v>0.624</v>
          </cell>
          <cell r="J16">
            <v>37726</v>
          </cell>
          <cell r="K16">
            <v>0.26400000000000001</v>
          </cell>
        </row>
        <row r="17">
          <cell r="A17">
            <v>37727</v>
          </cell>
          <cell r="B17">
            <v>0.06</v>
          </cell>
          <cell r="D17">
            <v>37727</v>
          </cell>
          <cell r="E17">
            <v>0.08</v>
          </cell>
          <cell r="G17">
            <v>37727</v>
          </cell>
          <cell r="H17">
            <v>0.621</v>
          </cell>
          <cell r="J17">
            <v>37727</v>
          </cell>
          <cell r="K17">
            <v>0.26100000000000001</v>
          </cell>
        </row>
        <row r="18">
          <cell r="A18">
            <v>37728</v>
          </cell>
          <cell r="B18">
            <v>0.06</v>
          </cell>
          <cell r="D18">
            <v>37728</v>
          </cell>
          <cell r="E18">
            <v>0.08</v>
          </cell>
          <cell r="G18">
            <v>37728</v>
          </cell>
          <cell r="H18">
            <v>0.61399999999999999</v>
          </cell>
          <cell r="J18">
            <v>37728</v>
          </cell>
          <cell r="K18">
            <v>0.26</v>
          </cell>
        </row>
        <row r="19">
          <cell r="A19">
            <v>37729</v>
          </cell>
          <cell r="B19">
            <v>0.06</v>
          </cell>
          <cell r="D19">
            <v>37729</v>
          </cell>
          <cell r="E19">
            <v>0.08</v>
          </cell>
          <cell r="G19">
            <v>37729</v>
          </cell>
          <cell r="H19">
            <v>0.60499999999999998</v>
          </cell>
          <cell r="J19">
            <v>37729</v>
          </cell>
          <cell r="K19">
            <v>0.26</v>
          </cell>
        </row>
        <row r="20">
          <cell r="A20">
            <v>37732</v>
          </cell>
          <cell r="B20">
            <v>0.06</v>
          </cell>
          <cell r="D20">
            <v>37732</v>
          </cell>
          <cell r="E20">
            <v>0.08</v>
          </cell>
          <cell r="G20">
            <v>37732</v>
          </cell>
          <cell r="H20">
            <v>0.60250000000000004</v>
          </cell>
          <cell r="J20">
            <v>37732</v>
          </cell>
          <cell r="K20">
            <v>0.26</v>
          </cell>
        </row>
        <row r="21">
          <cell r="A21">
            <v>37733</v>
          </cell>
          <cell r="B21">
            <v>0.06</v>
          </cell>
          <cell r="D21">
            <v>37733</v>
          </cell>
          <cell r="E21">
            <v>0.08</v>
          </cell>
          <cell r="G21">
            <v>37733</v>
          </cell>
          <cell r="H21">
            <v>0.60599999999999998</v>
          </cell>
          <cell r="J21">
            <v>37733</v>
          </cell>
          <cell r="K21">
            <v>0.25900000000000001</v>
          </cell>
        </row>
        <row r="22">
          <cell r="A22">
            <v>37734</v>
          </cell>
          <cell r="B22">
            <v>0.06</v>
          </cell>
          <cell r="D22">
            <v>37734</v>
          </cell>
          <cell r="E22">
            <v>7.9170000000000004E-2</v>
          </cell>
          <cell r="G22">
            <v>37734</v>
          </cell>
          <cell r="H22">
            <v>0.61399999999999999</v>
          </cell>
          <cell r="J22">
            <v>37734</v>
          </cell>
          <cell r="K22">
            <v>0.26200000000000001</v>
          </cell>
        </row>
        <row r="23">
          <cell r="A23">
            <v>37735</v>
          </cell>
          <cell r="B23">
            <v>0.06</v>
          </cell>
          <cell r="D23">
            <v>37735</v>
          </cell>
          <cell r="E23">
            <v>7.9170000000000004E-2</v>
          </cell>
          <cell r="G23">
            <v>37735</v>
          </cell>
          <cell r="H23">
            <v>0.59850000000000003</v>
          </cell>
          <cell r="J23">
            <v>37735</v>
          </cell>
          <cell r="K23">
            <v>0.25650000000000001</v>
          </cell>
        </row>
        <row r="24">
          <cell r="A24">
            <v>37736</v>
          </cell>
          <cell r="B24">
            <v>0.06</v>
          </cell>
          <cell r="D24">
            <v>37736</v>
          </cell>
          <cell r="E24">
            <v>7.9170000000000004E-2</v>
          </cell>
          <cell r="G24">
            <v>37736</v>
          </cell>
          <cell r="H24">
            <v>0.59150000000000003</v>
          </cell>
          <cell r="J24">
            <v>37736</v>
          </cell>
          <cell r="K24">
            <v>0.2555</v>
          </cell>
        </row>
        <row r="25">
          <cell r="A25">
            <v>37739</v>
          </cell>
          <cell r="B25">
            <v>0.06</v>
          </cell>
          <cell r="D25">
            <v>37739</v>
          </cell>
          <cell r="E25">
            <v>7.9170000000000004E-2</v>
          </cell>
          <cell r="G25">
            <v>37739</v>
          </cell>
          <cell r="H25">
            <v>0.58050000000000002</v>
          </cell>
          <cell r="J25">
            <v>37739</v>
          </cell>
          <cell r="K25">
            <v>0.248</v>
          </cell>
        </row>
        <row r="26">
          <cell r="A26">
            <v>37741</v>
          </cell>
          <cell r="B26">
            <v>0.06</v>
          </cell>
          <cell r="D26">
            <v>37741</v>
          </cell>
          <cell r="E26">
            <v>7.9170000000000004E-2</v>
          </cell>
          <cell r="G26">
            <v>37740</v>
          </cell>
          <cell r="H26">
            <v>0.58299999999999996</v>
          </cell>
          <cell r="J26">
            <v>37740</v>
          </cell>
          <cell r="K26">
            <v>0.251</v>
          </cell>
        </row>
        <row r="27">
          <cell r="A27">
            <v>37742</v>
          </cell>
          <cell r="B27">
            <v>0.06</v>
          </cell>
          <cell r="D27">
            <v>37742</v>
          </cell>
          <cell r="E27">
            <v>7.9170000000000004E-2</v>
          </cell>
          <cell r="G27">
            <v>37741</v>
          </cell>
          <cell r="H27">
            <v>0.58099999999999996</v>
          </cell>
          <cell r="J27">
            <v>37741</v>
          </cell>
          <cell r="K27">
            <v>0.246</v>
          </cell>
        </row>
        <row r="28">
          <cell r="A28">
            <v>37743</v>
          </cell>
          <cell r="B28">
            <v>0.06</v>
          </cell>
          <cell r="D28">
            <v>37743</v>
          </cell>
          <cell r="E28">
            <v>7.9170000000000004E-2</v>
          </cell>
          <cell r="G28">
            <v>37742</v>
          </cell>
          <cell r="H28">
            <v>0.57350000000000001</v>
          </cell>
          <cell r="J28">
            <v>37742</v>
          </cell>
          <cell r="K28">
            <v>0.23649999999999999</v>
          </cell>
        </row>
        <row r="29">
          <cell r="A29">
            <v>37747</v>
          </cell>
          <cell r="B29">
            <v>0.06</v>
          </cell>
          <cell r="D29">
            <v>37747</v>
          </cell>
          <cell r="E29">
            <v>7.9170000000000004E-2</v>
          </cell>
          <cell r="G29">
            <v>37743</v>
          </cell>
          <cell r="H29">
            <v>0.57399999999999995</v>
          </cell>
          <cell r="J29">
            <v>37743</v>
          </cell>
          <cell r="K29">
            <v>0.23400000000000001</v>
          </cell>
        </row>
        <row r="30">
          <cell r="A30">
            <v>37748</v>
          </cell>
          <cell r="B30">
            <v>0.06</v>
          </cell>
          <cell r="D30">
            <v>37748</v>
          </cell>
          <cell r="E30">
            <v>7.9170000000000004E-2</v>
          </cell>
          <cell r="G30">
            <v>37746</v>
          </cell>
          <cell r="H30">
            <v>0.57199999999999995</v>
          </cell>
          <cell r="J30">
            <v>37746</v>
          </cell>
          <cell r="K30">
            <v>0.23200000000000001</v>
          </cell>
        </row>
        <row r="31">
          <cell r="A31">
            <v>37749</v>
          </cell>
          <cell r="B31">
            <v>0.06</v>
          </cell>
          <cell r="D31">
            <v>37749</v>
          </cell>
          <cell r="E31">
            <v>7.9170000000000004E-2</v>
          </cell>
          <cell r="G31">
            <v>37747</v>
          </cell>
          <cell r="H31">
            <v>0.57699999999999996</v>
          </cell>
          <cell r="J31">
            <v>37747</v>
          </cell>
          <cell r="K31">
            <v>0.23200000000000001</v>
          </cell>
        </row>
        <row r="32">
          <cell r="A32">
            <v>37750</v>
          </cell>
          <cell r="B32">
            <v>0.06</v>
          </cell>
          <cell r="D32">
            <v>37750</v>
          </cell>
          <cell r="E32">
            <v>7.9170000000000004E-2</v>
          </cell>
          <cell r="G32">
            <v>37748</v>
          </cell>
          <cell r="H32">
            <v>0.56200000000000006</v>
          </cell>
          <cell r="J32">
            <v>37748</v>
          </cell>
          <cell r="K32">
            <v>0.22700000000000001</v>
          </cell>
        </row>
        <row r="33">
          <cell r="A33">
            <v>37753</v>
          </cell>
          <cell r="B33">
            <v>0.06</v>
          </cell>
          <cell r="D33">
            <v>37753</v>
          </cell>
          <cell r="E33">
            <v>7.9170000000000004E-2</v>
          </cell>
          <cell r="G33">
            <v>37749</v>
          </cell>
          <cell r="H33">
            <v>0.55300000000000005</v>
          </cell>
          <cell r="J33">
            <v>37749</v>
          </cell>
          <cell r="K33">
            <v>0.223</v>
          </cell>
        </row>
        <row r="34">
          <cell r="A34">
            <v>37754</v>
          </cell>
          <cell r="B34">
            <v>0.06</v>
          </cell>
          <cell r="D34">
            <v>37754</v>
          </cell>
          <cell r="E34">
            <v>7.9170000000000004E-2</v>
          </cell>
          <cell r="G34">
            <v>37750</v>
          </cell>
          <cell r="H34">
            <v>0.55300000000000005</v>
          </cell>
          <cell r="J34">
            <v>37750</v>
          </cell>
          <cell r="K34">
            <v>0.22800000000000001</v>
          </cell>
        </row>
        <row r="35">
          <cell r="A35">
            <v>37755</v>
          </cell>
          <cell r="B35">
            <v>0.06</v>
          </cell>
          <cell r="D35">
            <v>37755</v>
          </cell>
          <cell r="E35">
            <v>7.9170000000000004E-2</v>
          </cell>
          <cell r="G35">
            <v>37753</v>
          </cell>
          <cell r="H35">
            <v>0.54300000000000004</v>
          </cell>
          <cell r="J35">
            <v>37753</v>
          </cell>
          <cell r="K35">
            <v>0.223</v>
          </cell>
        </row>
        <row r="36">
          <cell r="A36">
            <v>37756</v>
          </cell>
          <cell r="B36">
            <v>0.06</v>
          </cell>
          <cell r="D36">
            <v>37756</v>
          </cell>
          <cell r="E36">
            <v>7.9170000000000004E-2</v>
          </cell>
          <cell r="G36">
            <v>37754</v>
          </cell>
          <cell r="H36">
            <v>0.55249999999999999</v>
          </cell>
          <cell r="J36">
            <v>37754</v>
          </cell>
          <cell r="K36">
            <v>0.22750000000000001</v>
          </cell>
        </row>
        <row r="37">
          <cell r="A37">
            <v>37757</v>
          </cell>
          <cell r="B37">
            <v>0.06</v>
          </cell>
          <cell r="D37">
            <v>37757</v>
          </cell>
          <cell r="E37">
            <v>7.9170000000000004E-2</v>
          </cell>
          <cell r="G37">
            <v>37755</v>
          </cell>
          <cell r="H37">
            <v>0.54700000000000004</v>
          </cell>
          <cell r="J37">
            <v>37755</v>
          </cell>
          <cell r="K37">
            <v>0.22700000000000001</v>
          </cell>
        </row>
        <row r="38">
          <cell r="A38">
            <v>37760</v>
          </cell>
          <cell r="B38">
            <v>0.06</v>
          </cell>
          <cell r="D38">
            <v>37760</v>
          </cell>
          <cell r="E38">
            <v>7.9170000000000004E-2</v>
          </cell>
          <cell r="G38">
            <v>37756</v>
          </cell>
          <cell r="H38">
            <v>0.55200000000000005</v>
          </cell>
          <cell r="J38">
            <v>37756</v>
          </cell>
          <cell r="K38">
            <v>0.22500000000000001</v>
          </cell>
        </row>
        <row r="39">
          <cell r="A39">
            <v>37761</v>
          </cell>
          <cell r="B39">
            <v>0.06</v>
          </cell>
          <cell r="D39">
            <v>37761</v>
          </cell>
          <cell r="E39">
            <v>7.9170000000000004E-2</v>
          </cell>
          <cell r="G39">
            <v>37757</v>
          </cell>
          <cell r="H39">
            <v>0.54500000000000004</v>
          </cell>
          <cell r="J39">
            <v>37757</v>
          </cell>
          <cell r="K39">
            <v>0.22</v>
          </cell>
        </row>
        <row r="40">
          <cell r="A40">
            <v>37762</v>
          </cell>
          <cell r="B40">
            <v>0.06</v>
          </cell>
          <cell r="D40">
            <v>37762</v>
          </cell>
          <cell r="E40">
            <v>7.9170000000000004E-2</v>
          </cell>
          <cell r="G40">
            <v>37760</v>
          </cell>
          <cell r="H40">
            <v>0.57299999999999995</v>
          </cell>
          <cell r="J40">
            <v>37760</v>
          </cell>
          <cell r="K40">
            <v>0.23050000000000001</v>
          </cell>
        </row>
        <row r="41">
          <cell r="A41">
            <v>37763</v>
          </cell>
          <cell r="B41">
            <v>0.06</v>
          </cell>
          <cell r="D41">
            <v>37763</v>
          </cell>
          <cell r="E41">
            <v>7.9170000000000004E-2</v>
          </cell>
          <cell r="G41">
            <v>37761</v>
          </cell>
          <cell r="H41">
            <v>0.55800000000000005</v>
          </cell>
          <cell r="J41">
            <v>37761</v>
          </cell>
          <cell r="K41">
            <v>0.22</v>
          </cell>
        </row>
        <row r="42">
          <cell r="A42">
            <v>37764</v>
          </cell>
          <cell r="B42">
            <v>0.06</v>
          </cell>
          <cell r="D42">
            <v>37764</v>
          </cell>
          <cell r="E42">
            <v>7.9170000000000004E-2</v>
          </cell>
          <cell r="G42">
            <v>37762</v>
          </cell>
          <cell r="H42">
            <v>0.54700000000000004</v>
          </cell>
          <cell r="J42">
            <v>37762</v>
          </cell>
          <cell r="K42">
            <v>0.22</v>
          </cell>
        </row>
        <row r="43">
          <cell r="A43">
            <v>37767</v>
          </cell>
          <cell r="B43">
            <v>0.06</v>
          </cell>
          <cell r="D43">
            <v>37767</v>
          </cell>
          <cell r="E43">
            <v>7.9170000000000004E-2</v>
          </cell>
          <cell r="G43">
            <v>37763</v>
          </cell>
          <cell r="H43">
            <v>0.54500000000000004</v>
          </cell>
          <cell r="J43">
            <v>37763</v>
          </cell>
          <cell r="K43">
            <v>0.215</v>
          </cell>
        </row>
        <row r="44">
          <cell r="A44">
            <v>37768</v>
          </cell>
          <cell r="B44">
            <v>0.06</v>
          </cell>
          <cell r="D44">
            <v>37768</v>
          </cell>
          <cell r="E44">
            <v>7.9170000000000004E-2</v>
          </cell>
          <cell r="G44">
            <v>37764</v>
          </cell>
          <cell r="H44">
            <v>0.55249999999999999</v>
          </cell>
          <cell r="J44">
            <v>37764</v>
          </cell>
          <cell r="K44">
            <v>0.214</v>
          </cell>
        </row>
        <row r="45">
          <cell r="A45">
            <v>37769</v>
          </cell>
          <cell r="B45">
            <v>0.06</v>
          </cell>
          <cell r="D45">
            <v>37769</v>
          </cell>
          <cell r="E45">
            <v>7.9170000000000004E-2</v>
          </cell>
          <cell r="G45">
            <v>37767</v>
          </cell>
          <cell r="H45">
            <v>0.53300000000000003</v>
          </cell>
          <cell r="J45">
            <v>37767</v>
          </cell>
          <cell r="K45">
            <v>0.19600000000000001</v>
          </cell>
        </row>
        <row r="46">
          <cell r="A46">
            <v>37770</v>
          </cell>
          <cell r="B46">
            <v>0.06</v>
          </cell>
          <cell r="D46">
            <v>37770</v>
          </cell>
          <cell r="E46">
            <v>7.9170000000000004E-2</v>
          </cell>
          <cell r="G46">
            <v>37768</v>
          </cell>
          <cell r="H46">
            <v>0.52500000000000002</v>
          </cell>
          <cell r="J46">
            <v>37768</v>
          </cell>
          <cell r="K46">
            <v>0.20499999999999999</v>
          </cell>
        </row>
        <row r="47">
          <cell r="A47">
            <v>37771</v>
          </cell>
          <cell r="B47">
            <v>0.06</v>
          </cell>
          <cell r="D47">
            <v>37771</v>
          </cell>
          <cell r="E47">
            <v>7.9170000000000004E-2</v>
          </cell>
          <cell r="G47">
            <v>37769</v>
          </cell>
          <cell r="H47">
            <v>0.52300000000000002</v>
          </cell>
          <cell r="J47">
            <v>37769</v>
          </cell>
          <cell r="K47">
            <v>0.20300000000000001</v>
          </cell>
        </row>
        <row r="48">
          <cell r="A48">
            <v>37774</v>
          </cell>
          <cell r="B48">
            <v>0.06</v>
          </cell>
          <cell r="D48">
            <v>37774</v>
          </cell>
          <cell r="E48">
            <v>7.9170000000000004E-2</v>
          </cell>
          <cell r="G48">
            <v>37770</v>
          </cell>
          <cell r="H48">
            <v>0.52749999999999997</v>
          </cell>
          <cell r="J48">
            <v>37770</v>
          </cell>
          <cell r="K48">
            <v>0.19750000000000001</v>
          </cell>
        </row>
        <row r="49">
          <cell r="A49">
            <v>37775</v>
          </cell>
          <cell r="B49">
            <v>0.06</v>
          </cell>
          <cell r="D49">
            <v>37775</v>
          </cell>
          <cell r="E49">
            <v>7.9170000000000004E-2</v>
          </cell>
          <cell r="G49">
            <v>37771</v>
          </cell>
          <cell r="H49">
            <v>0.53125</v>
          </cell>
          <cell r="J49">
            <v>37771</v>
          </cell>
          <cell r="K49">
            <v>0.19875000000000001</v>
          </cell>
        </row>
        <row r="50">
          <cell r="A50">
            <v>37776</v>
          </cell>
          <cell r="B50">
            <v>0.06</v>
          </cell>
          <cell r="D50">
            <v>37776</v>
          </cell>
          <cell r="E50">
            <v>7.9170000000000004E-2</v>
          </cell>
          <cell r="G50">
            <v>37774</v>
          </cell>
          <cell r="H50">
            <v>0.53100000000000003</v>
          </cell>
          <cell r="J50">
            <v>37774</v>
          </cell>
          <cell r="K50">
            <v>0.19850000000000001</v>
          </cell>
        </row>
        <row r="51">
          <cell r="A51">
            <v>37777</v>
          </cell>
          <cell r="B51">
            <v>0.06</v>
          </cell>
          <cell r="D51">
            <v>37777</v>
          </cell>
          <cell r="E51">
            <v>7.9170000000000004E-2</v>
          </cell>
          <cell r="G51">
            <v>37775</v>
          </cell>
          <cell r="H51">
            <v>0.51</v>
          </cell>
          <cell r="J51">
            <v>37775</v>
          </cell>
          <cell r="K51">
            <v>0.19625000000000001</v>
          </cell>
        </row>
        <row r="52">
          <cell r="A52">
            <v>37778</v>
          </cell>
          <cell r="B52">
            <v>0.06</v>
          </cell>
          <cell r="D52">
            <v>37778</v>
          </cell>
          <cell r="E52">
            <v>7.9170000000000004E-2</v>
          </cell>
          <cell r="G52">
            <v>37776</v>
          </cell>
          <cell r="H52">
            <v>0.51</v>
          </cell>
          <cell r="J52">
            <v>37776</v>
          </cell>
          <cell r="K52">
            <v>0.19500000000000001</v>
          </cell>
        </row>
        <row r="53">
          <cell r="A53">
            <v>37781</v>
          </cell>
          <cell r="B53">
            <v>0.06</v>
          </cell>
          <cell r="D53">
            <v>37781</v>
          </cell>
          <cell r="E53">
            <v>7.9170000000000004E-2</v>
          </cell>
          <cell r="G53">
            <v>37777</v>
          </cell>
          <cell r="H53">
            <v>0.4985</v>
          </cell>
          <cell r="J53">
            <v>37777</v>
          </cell>
          <cell r="K53">
            <v>0.19400000000000001</v>
          </cell>
        </row>
        <row r="54">
          <cell r="A54">
            <v>37782</v>
          </cell>
          <cell r="B54">
            <v>0.06</v>
          </cell>
          <cell r="D54">
            <v>37782</v>
          </cell>
          <cell r="E54">
            <v>7.9170000000000004E-2</v>
          </cell>
          <cell r="G54">
            <v>37778</v>
          </cell>
          <cell r="H54">
            <v>0.48899999999999999</v>
          </cell>
          <cell r="J54">
            <v>37778</v>
          </cell>
          <cell r="K54">
            <v>0.189</v>
          </cell>
        </row>
        <row r="55">
          <cell r="A55">
            <v>37783</v>
          </cell>
          <cell r="B55">
            <v>0.06</v>
          </cell>
          <cell r="D55">
            <v>37783</v>
          </cell>
          <cell r="E55">
            <v>7.9170000000000004E-2</v>
          </cell>
          <cell r="G55">
            <v>37781</v>
          </cell>
          <cell r="H55">
            <v>0.47799999999999998</v>
          </cell>
          <cell r="J55">
            <v>37781</v>
          </cell>
          <cell r="K55">
            <v>0.188</v>
          </cell>
        </row>
        <row r="56">
          <cell r="A56">
            <v>37784</v>
          </cell>
          <cell r="B56">
            <v>0.06</v>
          </cell>
          <cell r="D56">
            <v>37784</v>
          </cell>
          <cell r="E56">
            <v>7.9170000000000004E-2</v>
          </cell>
          <cell r="G56">
            <v>37782</v>
          </cell>
          <cell r="H56">
            <v>0.45</v>
          </cell>
          <cell r="J56">
            <v>37782</v>
          </cell>
          <cell r="K56">
            <v>0.17949999999999999</v>
          </cell>
        </row>
        <row r="57">
          <cell r="A57">
            <v>37785</v>
          </cell>
          <cell r="B57">
            <v>0.06</v>
          </cell>
          <cell r="D57">
            <v>37785</v>
          </cell>
          <cell r="E57">
            <v>7.9170000000000004E-2</v>
          </cell>
          <cell r="G57">
            <v>37783</v>
          </cell>
          <cell r="H57">
            <v>0.45</v>
          </cell>
          <cell r="J57">
            <v>37783</v>
          </cell>
          <cell r="K57">
            <v>0.18875</v>
          </cell>
        </row>
        <row r="58">
          <cell r="A58">
            <v>37788</v>
          </cell>
          <cell r="B58">
            <v>0.06</v>
          </cell>
          <cell r="D58">
            <v>37788</v>
          </cell>
          <cell r="E58">
            <v>7.9170000000000004E-2</v>
          </cell>
          <cell r="G58">
            <v>37784</v>
          </cell>
          <cell r="H58">
            <v>0.432</v>
          </cell>
          <cell r="J58">
            <v>37784</v>
          </cell>
          <cell r="K58">
            <v>0.18</v>
          </cell>
        </row>
        <row r="59">
          <cell r="A59">
            <v>37789</v>
          </cell>
          <cell r="B59">
            <v>0.06</v>
          </cell>
          <cell r="D59">
            <v>37789</v>
          </cell>
          <cell r="E59">
            <v>7.9170000000000004E-2</v>
          </cell>
          <cell r="G59">
            <v>37785</v>
          </cell>
          <cell r="H59">
            <v>0.438</v>
          </cell>
          <cell r="J59">
            <v>37785</v>
          </cell>
          <cell r="K59">
            <v>0.183</v>
          </cell>
        </row>
        <row r="60">
          <cell r="A60">
            <v>37790</v>
          </cell>
          <cell r="B60">
            <v>0.06</v>
          </cell>
          <cell r="D60">
            <v>37790</v>
          </cell>
          <cell r="E60">
            <v>7.9170000000000004E-2</v>
          </cell>
          <cell r="G60">
            <v>37788</v>
          </cell>
          <cell r="H60">
            <v>0.442</v>
          </cell>
          <cell r="J60">
            <v>37788</v>
          </cell>
          <cell r="K60">
            <v>0.186</v>
          </cell>
        </row>
        <row r="61">
          <cell r="A61">
            <v>37791</v>
          </cell>
          <cell r="B61">
            <v>0.06</v>
          </cell>
          <cell r="D61">
            <v>37791</v>
          </cell>
          <cell r="E61">
            <v>7.9170000000000004E-2</v>
          </cell>
          <cell r="G61">
            <v>37789</v>
          </cell>
          <cell r="H61">
            <v>0.46700000000000003</v>
          </cell>
          <cell r="J61">
            <v>37789</v>
          </cell>
          <cell r="K61">
            <v>0.20200000000000001</v>
          </cell>
        </row>
        <row r="62">
          <cell r="A62">
            <v>37792</v>
          </cell>
          <cell r="B62">
            <v>0.06</v>
          </cell>
          <cell r="D62">
            <v>37792</v>
          </cell>
          <cell r="E62">
            <v>7.9170000000000004E-2</v>
          </cell>
          <cell r="G62">
            <v>37790</v>
          </cell>
          <cell r="H62">
            <v>0.56000000000000005</v>
          </cell>
          <cell r="J62">
            <v>37790</v>
          </cell>
          <cell r="K62">
            <v>0.26300000000000001</v>
          </cell>
        </row>
        <row r="63">
          <cell r="A63">
            <v>37795</v>
          </cell>
          <cell r="B63">
            <v>0.06</v>
          </cell>
          <cell r="D63">
            <v>37795</v>
          </cell>
          <cell r="E63">
            <v>7.9170000000000004E-2</v>
          </cell>
          <cell r="G63">
            <v>37791</v>
          </cell>
          <cell r="H63">
            <v>0.65300000000000002</v>
          </cell>
          <cell r="J63">
            <v>37791</v>
          </cell>
          <cell r="K63">
            <v>0.29499999999999998</v>
          </cell>
        </row>
        <row r="64">
          <cell r="A64">
            <v>37796</v>
          </cell>
          <cell r="B64">
            <v>0.06</v>
          </cell>
          <cell r="D64">
            <v>37796</v>
          </cell>
          <cell r="E64">
            <v>7.9170000000000004E-2</v>
          </cell>
          <cell r="G64">
            <v>37792</v>
          </cell>
          <cell r="H64">
            <v>0.57125000000000004</v>
          </cell>
          <cell r="J64">
            <v>37792</v>
          </cell>
          <cell r="K64">
            <v>0.25</v>
          </cell>
        </row>
        <row r="65">
          <cell r="A65">
            <v>37797</v>
          </cell>
          <cell r="B65">
            <v>0.06</v>
          </cell>
          <cell r="D65">
            <v>37797</v>
          </cell>
          <cell r="E65">
            <v>7.9170000000000004E-2</v>
          </cell>
          <cell r="G65">
            <v>37795</v>
          </cell>
          <cell r="H65">
            <v>0.62</v>
          </cell>
          <cell r="J65">
            <v>37795</v>
          </cell>
          <cell r="K65">
            <v>0.27300000000000002</v>
          </cell>
        </row>
        <row r="66">
          <cell r="A66">
            <v>37798</v>
          </cell>
          <cell r="B66">
            <v>0.06</v>
          </cell>
          <cell r="D66">
            <v>37798</v>
          </cell>
          <cell r="E66">
            <v>7.9170000000000004E-2</v>
          </cell>
          <cell r="G66">
            <v>37796</v>
          </cell>
          <cell r="H66">
            <v>0.627</v>
          </cell>
          <cell r="J66">
            <v>37796</v>
          </cell>
          <cell r="K66">
            <v>0.28299999999999997</v>
          </cell>
        </row>
        <row r="67">
          <cell r="A67">
            <v>37799</v>
          </cell>
          <cell r="B67">
            <v>0.06</v>
          </cell>
          <cell r="D67">
            <v>37799</v>
          </cell>
          <cell r="E67">
            <v>0.09</v>
          </cell>
          <cell r="G67">
            <v>37797</v>
          </cell>
          <cell r="H67">
            <v>0.60399999999999998</v>
          </cell>
          <cell r="J67">
            <v>37797</v>
          </cell>
          <cell r="K67">
            <v>0.27</v>
          </cell>
        </row>
        <row r="68">
          <cell r="A68">
            <v>37802</v>
          </cell>
          <cell r="B68">
            <v>0.06</v>
          </cell>
          <cell r="D68">
            <v>37802</v>
          </cell>
          <cell r="E68">
            <v>0.09</v>
          </cell>
          <cell r="G68">
            <v>37798</v>
          </cell>
          <cell r="H68">
            <v>0.61499999999999999</v>
          </cell>
          <cell r="J68">
            <v>37798</v>
          </cell>
          <cell r="K68">
            <v>0.28000000000000003</v>
          </cell>
        </row>
        <row r="69">
          <cell r="A69">
            <v>37803</v>
          </cell>
          <cell r="B69">
            <v>0.06</v>
          </cell>
          <cell r="D69">
            <v>37803</v>
          </cell>
          <cell r="E69">
            <v>0.09</v>
          </cell>
          <cell r="G69">
            <v>37799</v>
          </cell>
          <cell r="H69">
            <v>0.71</v>
          </cell>
          <cell r="J69">
            <v>37799</v>
          </cell>
          <cell r="K69">
            <v>0.33</v>
          </cell>
        </row>
        <row r="70">
          <cell r="A70">
            <v>37804</v>
          </cell>
          <cell r="B70">
            <v>0.06</v>
          </cell>
          <cell r="D70">
            <v>37804</v>
          </cell>
          <cell r="E70">
            <v>0.09</v>
          </cell>
          <cell r="G70">
            <v>37802</v>
          </cell>
          <cell r="H70">
            <v>0.78700000000000003</v>
          </cell>
          <cell r="J70">
            <v>37802</v>
          </cell>
          <cell r="K70">
            <v>0.39700000000000002</v>
          </cell>
        </row>
        <row r="71">
          <cell r="A71">
            <v>37805</v>
          </cell>
          <cell r="B71">
            <v>0.06</v>
          </cell>
          <cell r="D71">
            <v>37805</v>
          </cell>
          <cell r="E71">
            <v>0.09</v>
          </cell>
          <cell r="G71">
            <v>37803</v>
          </cell>
          <cell r="H71">
            <v>0.82699999999999996</v>
          </cell>
          <cell r="J71">
            <v>37803</v>
          </cell>
          <cell r="K71">
            <v>0.41799999999999998</v>
          </cell>
        </row>
        <row r="72">
          <cell r="A72">
            <v>37806</v>
          </cell>
          <cell r="B72">
            <v>0.06</v>
          </cell>
          <cell r="D72">
            <v>37806</v>
          </cell>
          <cell r="E72">
            <v>0.09</v>
          </cell>
          <cell r="G72">
            <v>37804</v>
          </cell>
          <cell r="H72">
            <v>0.90100000000000002</v>
          </cell>
          <cell r="J72">
            <v>37804</v>
          </cell>
          <cell r="K72">
            <v>0.45300000000000001</v>
          </cell>
        </row>
        <row r="73">
          <cell r="A73">
            <v>37809</v>
          </cell>
          <cell r="B73">
            <v>0.06</v>
          </cell>
          <cell r="D73">
            <v>37809</v>
          </cell>
          <cell r="E73">
            <v>0.09</v>
          </cell>
          <cell r="G73">
            <v>37805</v>
          </cell>
          <cell r="H73">
            <v>1.046</v>
          </cell>
          <cell r="J73">
            <v>37805</v>
          </cell>
          <cell r="K73">
            <v>0.51600000000000001</v>
          </cell>
        </row>
        <row r="74">
          <cell r="A74">
            <v>37810</v>
          </cell>
          <cell r="B74">
            <v>0.06</v>
          </cell>
          <cell r="D74">
            <v>37810</v>
          </cell>
          <cell r="E74">
            <v>0.09</v>
          </cell>
          <cell r="G74">
            <v>37806</v>
          </cell>
          <cell r="H74">
            <v>0.98499999999999999</v>
          </cell>
          <cell r="J74">
            <v>37806</v>
          </cell>
          <cell r="K74">
            <v>0.47</v>
          </cell>
        </row>
        <row r="75">
          <cell r="A75">
            <v>37811</v>
          </cell>
          <cell r="B75">
            <v>0.06</v>
          </cell>
          <cell r="D75">
            <v>37811</v>
          </cell>
          <cell r="E75">
            <v>0.09</v>
          </cell>
          <cell r="G75">
            <v>37809</v>
          </cell>
          <cell r="H75">
            <v>1.079</v>
          </cell>
          <cell r="J75">
            <v>37809</v>
          </cell>
          <cell r="K75">
            <v>0.51900000000000002</v>
          </cell>
        </row>
        <row r="76">
          <cell r="A76">
            <v>37812</v>
          </cell>
          <cell r="B76">
            <v>0.06</v>
          </cell>
          <cell r="D76">
            <v>37812</v>
          </cell>
          <cell r="E76">
            <v>0.09</v>
          </cell>
          <cell r="G76">
            <v>37810</v>
          </cell>
          <cell r="H76">
            <v>1.1619999999999999</v>
          </cell>
          <cell r="J76">
            <v>37810</v>
          </cell>
          <cell r="K76">
            <v>0.55200000000000005</v>
          </cell>
        </row>
        <row r="77">
          <cell r="A77">
            <v>37813</v>
          </cell>
          <cell r="B77">
            <v>0.06</v>
          </cell>
          <cell r="D77">
            <v>37813</v>
          </cell>
          <cell r="E77">
            <v>0.09</v>
          </cell>
          <cell r="G77">
            <v>37811</v>
          </cell>
          <cell r="H77">
            <v>1.0669999999999999</v>
          </cell>
          <cell r="J77">
            <v>37811</v>
          </cell>
          <cell r="K77">
            <v>0.48699999999999999</v>
          </cell>
        </row>
        <row r="78">
          <cell r="A78">
            <v>37816</v>
          </cell>
          <cell r="B78">
            <v>0.06</v>
          </cell>
          <cell r="D78">
            <v>37816</v>
          </cell>
          <cell r="E78">
            <v>0.09</v>
          </cell>
          <cell r="G78">
            <v>37812</v>
          </cell>
          <cell r="H78">
            <v>1.012</v>
          </cell>
          <cell r="J78">
            <v>37812</v>
          </cell>
          <cell r="K78">
            <v>0.42399999999999999</v>
          </cell>
        </row>
        <row r="79">
          <cell r="A79">
            <v>37817</v>
          </cell>
          <cell r="B79">
            <v>0.06</v>
          </cell>
          <cell r="D79">
            <v>37817</v>
          </cell>
          <cell r="E79">
            <v>0.09</v>
          </cell>
          <cell r="G79">
            <v>37813</v>
          </cell>
          <cell r="H79">
            <v>0.96599999999999997</v>
          </cell>
          <cell r="J79">
            <v>37813</v>
          </cell>
          <cell r="K79">
            <v>0.42099999999999999</v>
          </cell>
        </row>
        <row r="80">
          <cell r="A80">
            <v>37818</v>
          </cell>
          <cell r="B80">
            <v>0.06</v>
          </cell>
          <cell r="D80">
            <v>37818</v>
          </cell>
          <cell r="E80">
            <v>0.09</v>
          </cell>
          <cell r="G80">
            <v>37816</v>
          </cell>
          <cell r="H80">
            <v>0.98299999999999998</v>
          </cell>
          <cell r="J80">
            <v>37816</v>
          </cell>
          <cell r="K80">
            <v>0.443</v>
          </cell>
        </row>
        <row r="81">
          <cell r="A81">
            <v>37819</v>
          </cell>
          <cell r="B81">
            <v>0.06</v>
          </cell>
          <cell r="D81">
            <v>37819</v>
          </cell>
          <cell r="E81">
            <v>0.09</v>
          </cell>
          <cell r="G81">
            <v>37817</v>
          </cell>
          <cell r="H81">
            <v>1.036</v>
          </cell>
          <cell r="J81">
            <v>37817</v>
          </cell>
          <cell r="K81">
            <v>0.48599999999999999</v>
          </cell>
        </row>
        <row r="82">
          <cell r="A82">
            <v>37820</v>
          </cell>
          <cell r="B82">
            <v>0.06</v>
          </cell>
          <cell r="D82">
            <v>37820</v>
          </cell>
          <cell r="E82">
            <v>0.09</v>
          </cell>
          <cell r="G82">
            <v>37818</v>
          </cell>
          <cell r="H82">
            <v>0.99124999999999996</v>
          </cell>
          <cell r="J82">
            <v>37818</v>
          </cell>
          <cell r="K82">
            <v>0.46100000000000002</v>
          </cell>
        </row>
        <row r="83">
          <cell r="A83">
            <v>37824</v>
          </cell>
          <cell r="B83">
            <v>0.06</v>
          </cell>
          <cell r="D83">
            <v>37824</v>
          </cell>
          <cell r="E83">
            <v>0.09</v>
          </cell>
          <cell r="G83">
            <v>37819</v>
          </cell>
          <cell r="H83">
            <v>0.92900000000000005</v>
          </cell>
          <cell r="J83">
            <v>37819</v>
          </cell>
          <cell r="K83">
            <v>0.441</v>
          </cell>
        </row>
        <row r="84">
          <cell r="A84">
            <v>37825</v>
          </cell>
          <cell r="B84">
            <v>0.06</v>
          </cell>
          <cell r="D84">
            <v>37825</v>
          </cell>
          <cell r="E84">
            <v>0.09</v>
          </cell>
          <cell r="G84">
            <v>37820</v>
          </cell>
          <cell r="H84">
            <v>0.91600000000000004</v>
          </cell>
          <cell r="J84">
            <v>37820</v>
          </cell>
          <cell r="K84">
            <v>0.42899999999999999</v>
          </cell>
        </row>
        <row r="85">
          <cell r="A85">
            <v>37826</v>
          </cell>
          <cell r="B85">
            <v>0.06</v>
          </cell>
          <cell r="D85">
            <v>37826</v>
          </cell>
          <cell r="E85">
            <v>0.09</v>
          </cell>
          <cell r="G85">
            <v>37823</v>
          </cell>
          <cell r="H85">
            <v>0.92600000000000005</v>
          </cell>
          <cell r="J85">
            <v>37823</v>
          </cell>
          <cell r="K85">
            <v>0.438</v>
          </cell>
        </row>
        <row r="86">
          <cell r="A86">
            <v>37827</v>
          </cell>
          <cell r="B86">
            <v>0.06</v>
          </cell>
          <cell r="D86">
            <v>37827</v>
          </cell>
          <cell r="E86">
            <v>0.09</v>
          </cell>
          <cell r="G86">
            <v>37824</v>
          </cell>
          <cell r="H86">
            <v>0.90900000000000003</v>
          </cell>
          <cell r="J86">
            <v>37824</v>
          </cell>
          <cell r="K86">
            <v>0.41399999999999998</v>
          </cell>
        </row>
        <row r="87">
          <cell r="A87">
            <v>37830</v>
          </cell>
          <cell r="B87">
            <v>0.06</v>
          </cell>
          <cell r="D87">
            <v>37830</v>
          </cell>
          <cell r="E87">
            <v>0.09</v>
          </cell>
          <cell r="G87">
            <v>37825</v>
          </cell>
          <cell r="H87">
            <v>0.92600000000000005</v>
          </cell>
          <cell r="J87">
            <v>37825</v>
          </cell>
          <cell r="K87">
            <v>0.41899999999999998</v>
          </cell>
        </row>
        <row r="88">
          <cell r="A88">
            <v>37831</v>
          </cell>
          <cell r="B88">
            <v>0.06</v>
          </cell>
          <cell r="D88">
            <v>37831</v>
          </cell>
          <cell r="E88">
            <v>0.09</v>
          </cell>
          <cell r="G88">
            <v>37826</v>
          </cell>
          <cell r="H88">
            <v>0.99150000000000005</v>
          </cell>
          <cell r="J88">
            <v>37826</v>
          </cell>
          <cell r="K88">
            <v>0.44750000000000001</v>
          </cell>
        </row>
        <row r="89">
          <cell r="A89">
            <v>37832</v>
          </cell>
          <cell r="B89">
            <v>0.06</v>
          </cell>
          <cell r="D89">
            <v>37832</v>
          </cell>
          <cell r="E89">
            <v>0.09</v>
          </cell>
          <cell r="G89">
            <v>37827</v>
          </cell>
          <cell r="H89">
            <v>0.91800000000000004</v>
          </cell>
          <cell r="J89">
            <v>37827</v>
          </cell>
          <cell r="K89">
            <v>0.39800000000000002</v>
          </cell>
        </row>
        <row r="90">
          <cell r="A90">
            <v>37833</v>
          </cell>
          <cell r="B90">
            <v>0.06</v>
          </cell>
          <cell r="D90">
            <v>37833</v>
          </cell>
          <cell r="E90">
            <v>0.09</v>
          </cell>
          <cell r="G90">
            <v>37830</v>
          </cell>
          <cell r="H90">
            <v>0.9</v>
          </cell>
          <cell r="J90">
            <v>37830</v>
          </cell>
          <cell r="K90">
            <v>0.38250000000000001</v>
          </cell>
        </row>
        <row r="91">
          <cell r="A91">
            <v>37834</v>
          </cell>
          <cell r="B91">
            <v>0.06</v>
          </cell>
          <cell r="D91">
            <v>37834</v>
          </cell>
          <cell r="E91">
            <v>0.09</v>
          </cell>
          <cell r="G91">
            <v>37831</v>
          </cell>
          <cell r="H91">
            <v>0.92125000000000001</v>
          </cell>
          <cell r="J91">
            <v>37831</v>
          </cell>
          <cell r="K91">
            <v>0.3785</v>
          </cell>
        </row>
        <row r="92">
          <cell r="A92">
            <v>37837</v>
          </cell>
          <cell r="B92">
            <v>0.06</v>
          </cell>
          <cell r="D92">
            <v>37837</v>
          </cell>
          <cell r="E92">
            <v>0.09</v>
          </cell>
          <cell r="G92">
            <v>37832</v>
          </cell>
          <cell r="H92">
            <v>0.91749999999999998</v>
          </cell>
          <cell r="J92">
            <v>37832</v>
          </cell>
          <cell r="K92">
            <v>0.375</v>
          </cell>
        </row>
        <row r="93">
          <cell r="A93">
            <v>37838</v>
          </cell>
          <cell r="B93">
            <v>0.06</v>
          </cell>
          <cell r="D93">
            <v>37838</v>
          </cell>
          <cell r="E93">
            <v>0.09</v>
          </cell>
          <cell r="G93">
            <v>37833</v>
          </cell>
          <cell r="H93">
            <v>0.90700000000000003</v>
          </cell>
          <cell r="J93">
            <v>37833</v>
          </cell>
          <cell r="K93">
            <v>0.36699999999999999</v>
          </cell>
        </row>
        <row r="94">
          <cell r="A94">
            <v>37839</v>
          </cell>
          <cell r="B94">
            <v>0.06</v>
          </cell>
          <cell r="D94">
            <v>37839</v>
          </cell>
          <cell r="E94">
            <v>0.09</v>
          </cell>
          <cell r="G94">
            <v>37834</v>
          </cell>
          <cell r="H94">
            <v>0.90700000000000003</v>
          </cell>
          <cell r="J94">
            <v>37834</v>
          </cell>
          <cell r="K94">
            <v>0.38974999999999999</v>
          </cell>
        </row>
        <row r="95">
          <cell r="A95">
            <v>37840</v>
          </cell>
          <cell r="B95">
            <v>0.06</v>
          </cell>
          <cell r="D95">
            <v>37840</v>
          </cell>
          <cell r="E95">
            <v>0.09</v>
          </cell>
          <cell r="G95">
            <v>37837</v>
          </cell>
          <cell r="H95">
            <v>0.95750000000000002</v>
          </cell>
          <cell r="J95">
            <v>37837</v>
          </cell>
          <cell r="K95">
            <v>0.41249999999999998</v>
          </cell>
        </row>
        <row r="96">
          <cell r="A96">
            <v>37841</v>
          </cell>
          <cell r="B96">
            <v>0.06</v>
          </cell>
          <cell r="D96">
            <v>37841</v>
          </cell>
          <cell r="E96">
            <v>0.09</v>
          </cell>
          <cell r="G96">
            <v>37838</v>
          </cell>
          <cell r="H96">
            <v>0.91500000000000004</v>
          </cell>
          <cell r="J96">
            <v>37838</v>
          </cell>
          <cell r="K96">
            <v>0.38500000000000001</v>
          </cell>
        </row>
        <row r="97">
          <cell r="A97">
            <v>37844</v>
          </cell>
          <cell r="B97">
            <v>0.06</v>
          </cell>
          <cell r="D97">
            <v>37844</v>
          </cell>
          <cell r="E97">
            <v>0.09</v>
          </cell>
          <cell r="G97">
            <v>37839</v>
          </cell>
          <cell r="H97">
            <v>0.90500000000000003</v>
          </cell>
          <cell r="J97">
            <v>37839</v>
          </cell>
          <cell r="K97">
            <v>0.39500000000000002</v>
          </cell>
        </row>
        <row r="98">
          <cell r="A98">
            <v>37845</v>
          </cell>
          <cell r="B98">
            <v>0.06</v>
          </cell>
          <cell r="D98">
            <v>37845</v>
          </cell>
          <cell r="E98">
            <v>0.09</v>
          </cell>
          <cell r="G98">
            <v>37840</v>
          </cell>
          <cell r="H98">
            <v>0.89500000000000002</v>
          </cell>
          <cell r="J98">
            <v>37840</v>
          </cell>
          <cell r="K98">
            <v>0.39250000000000002</v>
          </cell>
        </row>
        <row r="99">
          <cell r="A99">
            <v>37846</v>
          </cell>
          <cell r="B99">
            <v>0.06</v>
          </cell>
          <cell r="D99">
            <v>37846</v>
          </cell>
          <cell r="E99">
            <v>0.09</v>
          </cell>
          <cell r="G99">
            <v>37841</v>
          </cell>
          <cell r="H99">
            <v>0.85750000000000004</v>
          </cell>
          <cell r="J99">
            <v>37841</v>
          </cell>
          <cell r="K99">
            <v>0.37</v>
          </cell>
        </row>
        <row r="100">
          <cell r="A100">
            <v>37847</v>
          </cell>
          <cell r="B100">
            <v>0.06</v>
          </cell>
          <cell r="D100">
            <v>37847</v>
          </cell>
          <cell r="E100">
            <v>0.09</v>
          </cell>
          <cell r="G100">
            <v>37844</v>
          </cell>
          <cell r="H100">
            <v>0.88349999999999995</v>
          </cell>
          <cell r="J100">
            <v>37844</v>
          </cell>
          <cell r="K100">
            <v>0.39050000000000001</v>
          </cell>
        </row>
        <row r="101">
          <cell r="A101">
            <v>37848</v>
          </cell>
          <cell r="B101">
            <v>0.06</v>
          </cell>
          <cell r="D101">
            <v>37848</v>
          </cell>
          <cell r="E101">
            <v>0.09</v>
          </cell>
          <cell r="G101">
            <v>37845</v>
          </cell>
          <cell r="H101">
            <v>0.88600000000000001</v>
          </cell>
          <cell r="J101">
            <v>37845</v>
          </cell>
          <cell r="K101">
            <v>0.38600000000000001</v>
          </cell>
        </row>
        <row r="102">
          <cell r="A102">
            <v>37851</v>
          </cell>
          <cell r="B102">
            <v>0.06</v>
          </cell>
          <cell r="D102">
            <v>37851</v>
          </cell>
          <cell r="E102">
            <v>0.09</v>
          </cell>
          <cell r="G102">
            <v>37846</v>
          </cell>
          <cell r="H102">
            <v>0.95799999999999996</v>
          </cell>
          <cell r="J102">
            <v>37846</v>
          </cell>
          <cell r="K102">
            <v>0.42799999999999999</v>
          </cell>
        </row>
        <row r="103">
          <cell r="A103">
            <v>37852</v>
          </cell>
          <cell r="B103">
            <v>0.06</v>
          </cell>
          <cell r="D103">
            <v>37852</v>
          </cell>
          <cell r="E103">
            <v>0.09</v>
          </cell>
          <cell r="G103">
            <v>37847</v>
          </cell>
          <cell r="H103">
            <v>1.075</v>
          </cell>
          <cell r="J103">
            <v>37847</v>
          </cell>
          <cell r="K103">
            <v>0.48699999999999999</v>
          </cell>
        </row>
        <row r="104">
          <cell r="A104">
            <v>37853</v>
          </cell>
          <cell r="B104">
            <v>0.06</v>
          </cell>
          <cell r="D104">
            <v>37853</v>
          </cell>
          <cell r="E104">
            <v>0.09</v>
          </cell>
          <cell r="G104">
            <v>37848</v>
          </cell>
          <cell r="H104">
            <v>1.0734999999999999</v>
          </cell>
          <cell r="J104">
            <v>37848</v>
          </cell>
          <cell r="K104">
            <v>0.48249999999999998</v>
          </cell>
        </row>
        <row r="105">
          <cell r="A105">
            <v>37854</v>
          </cell>
          <cell r="B105">
            <v>0.06</v>
          </cell>
          <cell r="D105">
            <v>37854</v>
          </cell>
          <cell r="E105">
            <v>0.09</v>
          </cell>
          <cell r="G105">
            <v>37851</v>
          </cell>
          <cell r="H105">
            <v>1.1924999999999999</v>
          </cell>
          <cell r="J105">
            <v>37851</v>
          </cell>
          <cell r="K105">
            <v>0.56000000000000005</v>
          </cell>
        </row>
        <row r="106">
          <cell r="A106">
            <v>37855</v>
          </cell>
          <cell r="B106">
            <v>0.06</v>
          </cell>
          <cell r="D106">
            <v>37855</v>
          </cell>
          <cell r="E106">
            <v>0.09</v>
          </cell>
          <cell r="G106">
            <v>37852</v>
          </cell>
          <cell r="H106">
            <v>1.32</v>
          </cell>
          <cell r="J106">
            <v>37852</v>
          </cell>
          <cell r="K106">
            <v>0.63700000000000001</v>
          </cell>
        </row>
        <row r="107">
          <cell r="A107">
            <v>37858</v>
          </cell>
          <cell r="B107">
            <v>0.06</v>
          </cell>
          <cell r="D107">
            <v>37858</v>
          </cell>
          <cell r="E107">
            <v>0.09</v>
          </cell>
          <cell r="G107">
            <v>37853</v>
          </cell>
          <cell r="H107">
            <v>1.4125000000000001</v>
          </cell>
          <cell r="J107">
            <v>37853</v>
          </cell>
          <cell r="K107">
            <v>0.72250000000000003</v>
          </cell>
        </row>
        <row r="108">
          <cell r="A108">
            <v>37859</v>
          </cell>
          <cell r="B108">
            <v>0.06</v>
          </cell>
          <cell r="D108">
            <v>37859</v>
          </cell>
          <cell r="E108">
            <v>0.09</v>
          </cell>
          <cell r="G108">
            <v>37854</v>
          </cell>
          <cell r="H108">
            <v>1.3220000000000001</v>
          </cell>
          <cell r="J108">
            <v>37854</v>
          </cell>
          <cell r="K108">
            <v>0.66200000000000003</v>
          </cell>
        </row>
        <row r="109">
          <cell r="A109">
            <v>37860</v>
          </cell>
          <cell r="B109">
            <v>0.06</v>
          </cell>
          <cell r="D109">
            <v>37860</v>
          </cell>
          <cell r="E109">
            <v>0.09</v>
          </cell>
          <cell r="G109">
            <v>37855</v>
          </cell>
          <cell r="H109">
            <v>1.306</v>
          </cell>
          <cell r="J109">
            <v>37855</v>
          </cell>
          <cell r="K109">
            <v>0.68100000000000005</v>
          </cell>
        </row>
        <row r="110">
          <cell r="A110">
            <v>37861</v>
          </cell>
          <cell r="B110">
            <v>8.6669999999999997E-2</v>
          </cell>
          <cell r="D110">
            <v>37861</v>
          </cell>
          <cell r="E110">
            <v>0.09</v>
          </cell>
          <cell r="G110">
            <v>37858</v>
          </cell>
          <cell r="H110">
            <v>1.3025</v>
          </cell>
          <cell r="J110">
            <v>37858</v>
          </cell>
          <cell r="K110">
            <v>0.69199999999999995</v>
          </cell>
        </row>
        <row r="111">
          <cell r="A111">
            <v>37862</v>
          </cell>
          <cell r="B111">
            <v>8.4169999999999995E-2</v>
          </cell>
          <cell r="D111">
            <v>37862</v>
          </cell>
          <cell r="E111">
            <v>8.9169999999999999E-2</v>
          </cell>
          <cell r="G111">
            <v>37859</v>
          </cell>
          <cell r="H111">
            <v>1.421</v>
          </cell>
          <cell r="J111">
            <v>37859</v>
          </cell>
          <cell r="K111">
            <v>0.78100000000000003</v>
          </cell>
        </row>
        <row r="112">
          <cell r="A112">
            <v>37865</v>
          </cell>
          <cell r="B112">
            <v>8.2500000000000004E-2</v>
          </cell>
          <cell r="D112">
            <v>37865</v>
          </cell>
          <cell r="E112">
            <v>8.8330000000000006E-2</v>
          </cell>
          <cell r="G112">
            <v>37860</v>
          </cell>
          <cell r="H112">
            <v>1.347</v>
          </cell>
          <cell r="J112">
            <v>37860</v>
          </cell>
          <cell r="K112">
            <v>0.73</v>
          </cell>
        </row>
        <row r="113">
          <cell r="A113">
            <v>37866</v>
          </cell>
          <cell r="B113">
            <v>8.1670000000000006E-2</v>
          </cell>
          <cell r="D113">
            <v>37866</v>
          </cell>
          <cell r="E113">
            <v>8.8330000000000006E-2</v>
          </cell>
          <cell r="G113">
            <v>37861</v>
          </cell>
          <cell r="H113">
            <v>1.4179999999999999</v>
          </cell>
          <cell r="J113">
            <v>37861</v>
          </cell>
          <cell r="K113">
            <v>0.78100000000000003</v>
          </cell>
        </row>
        <row r="114">
          <cell r="A114">
            <v>37867</v>
          </cell>
          <cell r="B114">
            <v>0.08</v>
          </cell>
          <cell r="D114">
            <v>37867</v>
          </cell>
          <cell r="E114">
            <v>8.8330000000000006E-2</v>
          </cell>
          <cell r="G114">
            <v>37862</v>
          </cell>
          <cell r="H114">
            <v>1.4504999999999999</v>
          </cell>
          <cell r="J114">
            <v>37862</v>
          </cell>
          <cell r="K114">
            <v>0.82099999999999995</v>
          </cell>
        </row>
        <row r="115">
          <cell r="A115">
            <v>37868</v>
          </cell>
          <cell r="B115">
            <v>0.08</v>
          </cell>
          <cell r="D115">
            <v>37868</v>
          </cell>
          <cell r="E115">
            <v>8.7499999999999994E-2</v>
          </cell>
          <cell r="G115">
            <v>37865</v>
          </cell>
          <cell r="H115">
            <v>1.5699999999999998</v>
          </cell>
          <cell r="J115">
            <v>37865</v>
          </cell>
          <cell r="K115">
            <v>0.94299999999999995</v>
          </cell>
        </row>
        <row r="116">
          <cell r="A116">
            <v>37869</v>
          </cell>
          <cell r="B116">
            <v>0.08</v>
          </cell>
          <cell r="D116">
            <v>37869</v>
          </cell>
          <cell r="E116">
            <v>8.6669999999999997E-2</v>
          </cell>
          <cell r="G116">
            <v>37866</v>
          </cell>
          <cell r="H116">
            <v>1.6837499999999999</v>
          </cell>
          <cell r="J116">
            <v>37866</v>
          </cell>
          <cell r="K116">
            <v>1.1112500000000001</v>
          </cell>
        </row>
        <row r="117">
          <cell r="A117">
            <v>37872</v>
          </cell>
          <cell r="B117">
            <v>0.08</v>
          </cell>
          <cell r="D117">
            <v>37872</v>
          </cell>
          <cell r="E117">
            <v>8.6669999999999997E-2</v>
          </cell>
          <cell r="G117">
            <v>37867</v>
          </cell>
          <cell r="H117">
            <v>1.633</v>
          </cell>
          <cell r="J117">
            <v>37867</v>
          </cell>
          <cell r="K117">
            <v>1.04</v>
          </cell>
        </row>
        <row r="118">
          <cell r="A118">
            <v>37873</v>
          </cell>
          <cell r="B118">
            <v>0.08</v>
          </cell>
          <cell r="D118">
            <v>37873</v>
          </cell>
          <cell r="E118">
            <v>8.5830000000000004E-2</v>
          </cell>
          <cell r="G118">
            <v>37868</v>
          </cell>
          <cell r="H118">
            <v>1.5669999999999999</v>
          </cell>
          <cell r="J118">
            <v>37868</v>
          </cell>
          <cell r="K118">
            <v>0.997</v>
          </cell>
        </row>
        <row r="119">
          <cell r="A119">
            <v>37874</v>
          </cell>
          <cell r="B119">
            <v>0.08</v>
          </cell>
          <cell r="D119">
            <v>37874</v>
          </cell>
          <cell r="E119">
            <v>8.2500000000000004E-2</v>
          </cell>
          <cell r="G119">
            <v>37869</v>
          </cell>
          <cell r="H119">
            <v>1.48</v>
          </cell>
          <cell r="J119">
            <v>37869</v>
          </cell>
          <cell r="K119">
            <v>0.88500000000000001</v>
          </cell>
        </row>
        <row r="120">
          <cell r="A120">
            <v>37875</v>
          </cell>
          <cell r="B120">
            <v>0.08</v>
          </cell>
          <cell r="D120">
            <v>37875</v>
          </cell>
          <cell r="E120">
            <v>0.08</v>
          </cell>
          <cell r="G120">
            <v>37872</v>
          </cell>
          <cell r="H120">
            <v>1.5030000000000001</v>
          </cell>
          <cell r="J120">
            <v>37872</v>
          </cell>
          <cell r="K120">
            <v>0.89600000000000002</v>
          </cell>
        </row>
        <row r="121">
          <cell r="A121">
            <v>37876</v>
          </cell>
          <cell r="B121">
            <v>0.08</v>
          </cell>
          <cell r="D121">
            <v>37876</v>
          </cell>
          <cell r="E121">
            <v>0.08</v>
          </cell>
          <cell r="G121">
            <v>37873</v>
          </cell>
          <cell r="H121">
            <v>1.599</v>
          </cell>
          <cell r="J121">
            <v>37873</v>
          </cell>
          <cell r="K121">
            <v>0.97199999999999998</v>
          </cell>
        </row>
        <row r="122">
          <cell r="A122">
            <v>37880</v>
          </cell>
          <cell r="B122">
            <v>0.08</v>
          </cell>
          <cell r="D122">
            <v>37880</v>
          </cell>
          <cell r="E122">
            <v>0.08</v>
          </cell>
          <cell r="G122">
            <v>37874</v>
          </cell>
          <cell r="H122">
            <v>1.5649999999999999</v>
          </cell>
          <cell r="J122">
            <v>37874</v>
          </cell>
          <cell r="K122">
            <v>0.92500000000000004</v>
          </cell>
        </row>
        <row r="123">
          <cell r="A123">
            <v>37881</v>
          </cell>
          <cell r="B123">
            <v>7.8329999999999997E-2</v>
          </cell>
          <cell r="D123">
            <v>37881</v>
          </cell>
          <cell r="E123">
            <v>0.08</v>
          </cell>
          <cell r="G123">
            <v>37875</v>
          </cell>
          <cell r="H123">
            <v>1.492</v>
          </cell>
          <cell r="J123">
            <v>37875</v>
          </cell>
          <cell r="K123">
            <v>0.85399999999999998</v>
          </cell>
        </row>
        <row r="124">
          <cell r="A124">
            <v>37882</v>
          </cell>
          <cell r="B124">
            <v>7.6670000000000002E-2</v>
          </cell>
          <cell r="D124">
            <v>37882</v>
          </cell>
          <cell r="E124">
            <v>0.08</v>
          </cell>
          <cell r="G124">
            <v>37876</v>
          </cell>
          <cell r="H124">
            <v>1.516</v>
          </cell>
          <cell r="J124">
            <v>37876</v>
          </cell>
          <cell r="K124">
            <v>0.85099999999999998</v>
          </cell>
        </row>
        <row r="125">
          <cell r="A125">
            <v>37883</v>
          </cell>
          <cell r="B125">
            <v>7.5829999999999995E-2</v>
          </cell>
          <cell r="D125">
            <v>37883</v>
          </cell>
          <cell r="E125">
            <v>0.08</v>
          </cell>
          <cell r="G125">
            <v>37879</v>
          </cell>
          <cell r="H125">
            <v>1.548</v>
          </cell>
          <cell r="J125">
            <v>37879</v>
          </cell>
          <cell r="K125">
            <v>0.88300000000000001</v>
          </cell>
        </row>
        <row r="126">
          <cell r="A126">
            <v>37886</v>
          </cell>
          <cell r="B126">
            <v>7.2499999999999995E-2</v>
          </cell>
          <cell r="D126">
            <v>37886</v>
          </cell>
          <cell r="E126">
            <v>0.08</v>
          </cell>
          <cell r="G126">
            <v>37880</v>
          </cell>
          <cell r="H126">
            <v>1.5024999999999999</v>
          </cell>
          <cell r="J126">
            <v>37880</v>
          </cell>
          <cell r="K126">
            <v>0.83499999999999996</v>
          </cell>
        </row>
        <row r="127">
          <cell r="A127">
            <v>37888</v>
          </cell>
          <cell r="B127">
            <v>7.0830000000000004E-2</v>
          </cell>
          <cell r="D127">
            <v>37888</v>
          </cell>
          <cell r="E127">
            <v>0.08</v>
          </cell>
          <cell r="G127">
            <v>37881</v>
          </cell>
          <cell r="H127">
            <v>1.482</v>
          </cell>
          <cell r="J127">
            <v>37881</v>
          </cell>
          <cell r="K127">
            <v>0.82199999999999995</v>
          </cell>
        </row>
        <row r="128">
          <cell r="A128">
            <v>37889</v>
          </cell>
          <cell r="B128">
            <v>7.0000000000000007E-2</v>
          </cell>
          <cell r="D128">
            <v>37889</v>
          </cell>
          <cell r="E128">
            <v>0.08</v>
          </cell>
          <cell r="G128">
            <v>37882</v>
          </cell>
          <cell r="H128">
            <v>1.454</v>
          </cell>
          <cell r="J128">
            <v>37882</v>
          </cell>
          <cell r="K128">
            <v>0.79600000000000004</v>
          </cell>
        </row>
        <row r="129">
          <cell r="A129">
            <v>37890</v>
          </cell>
          <cell r="B129">
            <v>7.0000000000000007E-2</v>
          </cell>
          <cell r="D129">
            <v>37890</v>
          </cell>
          <cell r="E129">
            <v>0.08</v>
          </cell>
          <cell r="G129">
            <v>37883</v>
          </cell>
          <cell r="H129">
            <v>1.429</v>
          </cell>
          <cell r="J129">
            <v>37883</v>
          </cell>
          <cell r="K129">
            <v>0.76900000000000002</v>
          </cell>
        </row>
        <row r="130">
          <cell r="A130">
            <v>37893</v>
          </cell>
          <cell r="B130">
            <v>6.25E-2</v>
          </cell>
          <cell r="D130">
            <v>37893</v>
          </cell>
          <cell r="E130">
            <v>9.5000000000000001E-2</v>
          </cell>
          <cell r="G130">
            <v>37886</v>
          </cell>
          <cell r="H130">
            <v>1.335</v>
          </cell>
          <cell r="J130">
            <v>37886</v>
          </cell>
          <cell r="K130">
            <v>0.71250000000000002</v>
          </cell>
        </row>
        <row r="131">
          <cell r="A131">
            <v>37894</v>
          </cell>
          <cell r="B131">
            <v>0.06</v>
          </cell>
          <cell r="D131">
            <v>37894</v>
          </cell>
          <cell r="E131">
            <v>9.3329999999999996E-2</v>
          </cell>
          <cell r="G131">
            <v>37887</v>
          </cell>
          <cell r="H131">
            <v>1.335</v>
          </cell>
          <cell r="J131">
            <v>37887</v>
          </cell>
          <cell r="K131">
            <v>0.71250000000000002</v>
          </cell>
        </row>
        <row r="132">
          <cell r="A132">
            <v>37895</v>
          </cell>
          <cell r="B132">
            <v>0.06</v>
          </cell>
          <cell r="D132">
            <v>37895</v>
          </cell>
          <cell r="E132">
            <v>8.9169999999999999E-2</v>
          </cell>
          <cell r="G132">
            <v>37888</v>
          </cell>
          <cell r="H132">
            <v>1.3474999999999999</v>
          </cell>
          <cell r="J132">
            <v>37888</v>
          </cell>
          <cell r="K132">
            <v>0.72750000000000004</v>
          </cell>
        </row>
        <row r="133">
          <cell r="A133">
            <v>37896</v>
          </cell>
          <cell r="B133">
            <v>0.06</v>
          </cell>
          <cell r="D133">
            <v>37896</v>
          </cell>
          <cell r="E133">
            <v>8.9169999999999999E-2</v>
          </cell>
          <cell r="G133">
            <v>37889</v>
          </cell>
          <cell r="H133">
            <v>1.4675</v>
          </cell>
          <cell r="J133">
            <v>37889</v>
          </cell>
          <cell r="K133">
            <v>0.82750000000000001</v>
          </cell>
        </row>
        <row r="134">
          <cell r="A134">
            <v>37897</v>
          </cell>
          <cell r="B134">
            <v>0.06</v>
          </cell>
          <cell r="D134">
            <v>37897</v>
          </cell>
          <cell r="E134">
            <v>8.8330000000000006E-2</v>
          </cell>
          <cell r="G134">
            <v>37890</v>
          </cell>
          <cell r="H134">
            <v>1.496</v>
          </cell>
          <cell r="J134">
            <v>37890</v>
          </cell>
          <cell r="K134">
            <v>0.85099999999999998</v>
          </cell>
        </row>
        <row r="135">
          <cell r="A135">
            <v>37900</v>
          </cell>
          <cell r="B135">
            <v>0.06</v>
          </cell>
          <cell r="D135">
            <v>37900</v>
          </cell>
          <cell r="E135">
            <v>8.8330000000000006E-2</v>
          </cell>
          <cell r="G135">
            <v>37893</v>
          </cell>
          <cell r="H135">
            <v>1.4950000000000001</v>
          </cell>
          <cell r="J135">
            <v>37893</v>
          </cell>
          <cell r="K135">
            <v>0.84750000000000003</v>
          </cell>
        </row>
        <row r="136">
          <cell r="A136">
            <v>37901</v>
          </cell>
          <cell r="B136">
            <v>0.06</v>
          </cell>
          <cell r="D136">
            <v>37901</v>
          </cell>
          <cell r="E136">
            <v>8.8330000000000006E-2</v>
          </cell>
          <cell r="G136">
            <v>37894</v>
          </cell>
          <cell r="H136">
            <v>1.4475</v>
          </cell>
          <cell r="J136">
            <v>37894</v>
          </cell>
          <cell r="K136">
            <v>0.82</v>
          </cell>
        </row>
        <row r="137">
          <cell r="A137">
            <v>37902</v>
          </cell>
          <cell r="B137">
            <v>0.06</v>
          </cell>
          <cell r="D137">
            <v>37902</v>
          </cell>
          <cell r="E137">
            <v>8.8330000000000006E-2</v>
          </cell>
          <cell r="G137">
            <v>37895</v>
          </cell>
          <cell r="H137">
            <v>1.4624999999999999</v>
          </cell>
          <cell r="J137">
            <v>37895</v>
          </cell>
          <cell r="K137">
            <v>0.8</v>
          </cell>
        </row>
        <row r="138">
          <cell r="A138">
            <v>37903</v>
          </cell>
          <cell r="B138">
            <v>0.06</v>
          </cell>
          <cell r="D138">
            <v>37903</v>
          </cell>
          <cell r="E138">
            <v>8.8330000000000006E-2</v>
          </cell>
          <cell r="G138">
            <v>37896</v>
          </cell>
          <cell r="H138">
            <v>1.415</v>
          </cell>
          <cell r="J138">
            <v>37896</v>
          </cell>
          <cell r="K138">
            <v>0.73750000000000004</v>
          </cell>
        </row>
        <row r="139">
          <cell r="A139">
            <v>37904</v>
          </cell>
          <cell r="B139">
            <v>0.06</v>
          </cell>
          <cell r="D139">
            <v>37904</v>
          </cell>
          <cell r="E139">
            <v>8.8330000000000006E-2</v>
          </cell>
          <cell r="G139">
            <v>37897</v>
          </cell>
          <cell r="H139">
            <v>1.4319999999999999</v>
          </cell>
          <cell r="J139">
            <v>37897</v>
          </cell>
          <cell r="K139">
            <v>0.74950000000000006</v>
          </cell>
        </row>
        <row r="140">
          <cell r="A140">
            <v>37908</v>
          </cell>
          <cell r="B140">
            <v>0.06</v>
          </cell>
          <cell r="D140">
            <v>37908</v>
          </cell>
          <cell r="E140">
            <v>8.8330000000000006E-2</v>
          </cell>
          <cell r="G140">
            <v>37900</v>
          </cell>
          <cell r="H140">
            <v>1.4450000000000001</v>
          </cell>
          <cell r="J140">
            <v>37900</v>
          </cell>
          <cell r="K140">
            <v>0.74050000000000005</v>
          </cell>
        </row>
        <row r="141">
          <cell r="A141">
            <v>37909</v>
          </cell>
          <cell r="B141">
            <v>0.06</v>
          </cell>
          <cell r="D141">
            <v>37909</v>
          </cell>
          <cell r="E141">
            <v>8.8330000000000006E-2</v>
          </cell>
          <cell r="G141">
            <v>37901</v>
          </cell>
          <cell r="H141">
            <v>1.4125000000000001</v>
          </cell>
          <cell r="J141">
            <v>37901</v>
          </cell>
          <cell r="K141">
            <v>0.72</v>
          </cell>
        </row>
        <row r="142">
          <cell r="A142">
            <v>37910</v>
          </cell>
          <cell r="B142">
            <v>0.06</v>
          </cell>
          <cell r="D142">
            <v>37910</v>
          </cell>
          <cell r="E142">
            <v>8.8330000000000006E-2</v>
          </cell>
          <cell r="G142">
            <v>37902</v>
          </cell>
          <cell r="H142">
            <v>1.3825000000000001</v>
          </cell>
          <cell r="J142">
            <v>37902</v>
          </cell>
          <cell r="K142">
            <v>0.69750000000000001</v>
          </cell>
        </row>
        <row r="143">
          <cell r="A143">
            <v>37911</v>
          </cell>
          <cell r="B143">
            <v>0.06</v>
          </cell>
          <cell r="D143">
            <v>37911</v>
          </cell>
          <cell r="E143">
            <v>8.8330000000000006E-2</v>
          </cell>
          <cell r="G143">
            <v>37903</v>
          </cell>
          <cell r="H143">
            <v>1.3025</v>
          </cell>
          <cell r="J143">
            <v>37903</v>
          </cell>
          <cell r="K143">
            <v>0.66500000000000004</v>
          </cell>
        </row>
        <row r="144">
          <cell r="A144">
            <v>37914</v>
          </cell>
          <cell r="B144">
            <v>0.06</v>
          </cell>
          <cell r="D144">
            <v>37914</v>
          </cell>
          <cell r="E144">
            <v>8.8330000000000006E-2</v>
          </cell>
          <cell r="G144">
            <v>37904</v>
          </cell>
          <cell r="H144">
            <v>1.355</v>
          </cell>
          <cell r="J144">
            <v>37904</v>
          </cell>
          <cell r="K144">
            <v>0.70099999999999996</v>
          </cell>
        </row>
        <row r="145">
          <cell r="A145">
            <v>37915</v>
          </cell>
          <cell r="B145">
            <v>0.06</v>
          </cell>
          <cell r="D145">
            <v>37915</v>
          </cell>
          <cell r="E145">
            <v>8.8330000000000006E-2</v>
          </cell>
          <cell r="G145">
            <v>37907</v>
          </cell>
          <cell r="H145">
            <v>1.371</v>
          </cell>
          <cell r="J145">
            <v>37907</v>
          </cell>
          <cell r="K145">
            <v>0.70599999999999996</v>
          </cell>
        </row>
        <row r="146">
          <cell r="A146">
            <v>37916</v>
          </cell>
          <cell r="B146">
            <v>0.06</v>
          </cell>
          <cell r="D146">
            <v>37916</v>
          </cell>
          <cell r="E146">
            <v>8.8330000000000006E-2</v>
          </cell>
          <cell r="G146">
            <v>37908</v>
          </cell>
          <cell r="H146">
            <v>1.4875</v>
          </cell>
          <cell r="J146">
            <v>37908</v>
          </cell>
          <cell r="K146">
            <v>0.77749999999999997</v>
          </cell>
        </row>
        <row r="147">
          <cell r="A147">
            <v>37917</v>
          </cell>
          <cell r="B147">
            <v>0.06</v>
          </cell>
          <cell r="D147">
            <v>37917</v>
          </cell>
          <cell r="E147">
            <v>8.8330000000000006E-2</v>
          </cell>
          <cell r="G147">
            <v>37909</v>
          </cell>
          <cell r="H147">
            <v>1.4550000000000001</v>
          </cell>
          <cell r="J147">
            <v>37909</v>
          </cell>
          <cell r="K147">
            <v>0.75700000000000001</v>
          </cell>
        </row>
        <row r="148">
          <cell r="A148">
            <v>37918</v>
          </cell>
          <cell r="B148">
            <v>0.06</v>
          </cell>
          <cell r="D148">
            <v>37918</v>
          </cell>
          <cell r="E148">
            <v>8.8330000000000006E-2</v>
          </cell>
          <cell r="G148">
            <v>37910</v>
          </cell>
          <cell r="H148">
            <v>1.448</v>
          </cell>
          <cell r="J148">
            <v>37910</v>
          </cell>
          <cell r="K148">
            <v>0.748</v>
          </cell>
        </row>
        <row r="149">
          <cell r="A149">
            <v>37921</v>
          </cell>
          <cell r="B149">
            <v>0.06</v>
          </cell>
          <cell r="D149">
            <v>37921</v>
          </cell>
          <cell r="E149">
            <v>8.8330000000000006E-2</v>
          </cell>
          <cell r="G149">
            <v>37911</v>
          </cell>
          <cell r="H149">
            <v>1.472</v>
          </cell>
          <cell r="J149">
            <v>37911</v>
          </cell>
          <cell r="K149">
            <v>0.81200000000000006</v>
          </cell>
        </row>
        <row r="150">
          <cell r="A150">
            <v>37922</v>
          </cell>
          <cell r="B150">
            <v>0.06</v>
          </cell>
          <cell r="D150">
            <v>37922</v>
          </cell>
          <cell r="E150">
            <v>8.8330000000000006E-2</v>
          </cell>
          <cell r="G150">
            <v>37914</v>
          </cell>
          <cell r="H150">
            <v>1.53</v>
          </cell>
          <cell r="J150">
            <v>37914</v>
          </cell>
          <cell r="K150">
            <v>0.89</v>
          </cell>
        </row>
        <row r="151">
          <cell r="A151">
            <v>37923</v>
          </cell>
          <cell r="B151">
            <v>0.06</v>
          </cell>
          <cell r="D151">
            <v>37923</v>
          </cell>
          <cell r="E151">
            <v>8.8330000000000006E-2</v>
          </cell>
          <cell r="G151">
            <v>37915</v>
          </cell>
          <cell r="H151">
            <v>1.514</v>
          </cell>
          <cell r="J151">
            <v>37915</v>
          </cell>
          <cell r="K151">
            <v>0.83899999999999997</v>
          </cell>
        </row>
        <row r="152">
          <cell r="A152">
            <v>37924</v>
          </cell>
          <cell r="B152">
            <v>0.06</v>
          </cell>
          <cell r="D152">
            <v>37924</v>
          </cell>
          <cell r="E152">
            <v>8.8330000000000006E-2</v>
          </cell>
          <cell r="G152">
            <v>37916</v>
          </cell>
          <cell r="H152">
            <v>1.4675</v>
          </cell>
          <cell r="J152">
            <v>37916</v>
          </cell>
          <cell r="K152">
            <v>0.80249999999999999</v>
          </cell>
        </row>
        <row r="153">
          <cell r="A153">
            <v>37925</v>
          </cell>
          <cell r="B153">
            <v>0.06</v>
          </cell>
          <cell r="D153">
            <v>37925</v>
          </cell>
          <cell r="E153">
            <v>8.8330000000000006E-2</v>
          </cell>
          <cell r="G153">
            <v>37917</v>
          </cell>
          <cell r="H153">
            <v>1.3839999999999999</v>
          </cell>
          <cell r="J153">
            <v>37917</v>
          </cell>
          <cell r="K153">
            <v>0.74099999999999999</v>
          </cell>
        </row>
        <row r="154">
          <cell r="A154">
            <v>37929</v>
          </cell>
          <cell r="B154">
            <v>0.06</v>
          </cell>
          <cell r="D154">
            <v>37929</v>
          </cell>
          <cell r="E154">
            <v>8.8330000000000006E-2</v>
          </cell>
          <cell r="G154">
            <v>37918</v>
          </cell>
          <cell r="H154">
            <v>1.3940000000000001</v>
          </cell>
          <cell r="J154">
            <v>37918</v>
          </cell>
          <cell r="K154">
            <v>0.754</v>
          </cell>
        </row>
        <row r="155">
          <cell r="A155">
            <v>37930</v>
          </cell>
          <cell r="B155">
            <v>0.06</v>
          </cell>
          <cell r="D155">
            <v>37930</v>
          </cell>
          <cell r="E155">
            <v>8.8330000000000006E-2</v>
          </cell>
          <cell r="G155">
            <v>37921</v>
          </cell>
          <cell r="H155">
            <v>1.3875</v>
          </cell>
          <cell r="J155">
            <v>37921</v>
          </cell>
          <cell r="K155">
            <v>0.75249999999999995</v>
          </cell>
        </row>
        <row r="156">
          <cell r="A156">
            <v>37931</v>
          </cell>
          <cell r="B156">
            <v>0.06</v>
          </cell>
          <cell r="D156">
            <v>37931</v>
          </cell>
          <cell r="E156">
            <v>8.8330000000000006E-2</v>
          </cell>
          <cell r="G156">
            <v>37922</v>
          </cell>
          <cell r="H156">
            <v>1.4325000000000001</v>
          </cell>
          <cell r="J156">
            <v>37922</v>
          </cell>
          <cell r="K156">
            <v>0.78</v>
          </cell>
        </row>
        <row r="157">
          <cell r="A157">
            <v>37932</v>
          </cell>
          <cell r="B157">
            <v>0.06</v>
          </cell>
          <cell r="D157">
            <v>37932</v>
          </cell>
          <cell r="E157">
            <v>8.8330000000000006E-2</v>
          </cell>
          <cell r="G157">
            <v>37923</v>
          </cell>
          <cell r="H157">
            <v>1.45</v>
          </cell>
          <cell r="J157">
            <v>37923</v>
          </cell>
          <cell r="K157">
            <v>0.77249999999999996</v>
          </cell>
        </row>
        <row r="158">
          <cell r="A158">
            <v>37935</v>
          </cell>
          <cell r="B158">
            <v>0.06</v>
          </cell>
          <cell r="D158">
            <v>37935</v>
          </cell>
          <cell r="E158">
            <v>8.8330000000000006E-2</v>
          </cell>
          <cell r="G158">
            <v>37924</v>
          </cell>
          <cell r="H158">
            <v>1.5009999999999999</v>
          </cell>
          <cell r="J158">
            <v>37924</v>
          </cell>
          <cell r="K158">
            <v>0.81599999999999995</v>
          </cell>
        </row>
        <row r="159">
          <cell r="A159">
            <v>37936</v>
          </cell>
          <cell r="B159">
            <v>0.06</v>
          </cell>
          <cell r="D159">
            <v>37936</v>
          </cell>
          <cell r="E159">
            <v>8.7499999999999994E-2</v>
          </cell>
          <cell r="G159">
            <v>37925</v>
          </cell>
          <cell r="H159">
            <v>1.496</v>
          </cell>
          <cell r="J159">
            <v>37925</v>
          </cell>
          <cell r="K159">
            <v>0.81899999999999995</v>
          </cell>
        </row>
        <row r="160">
          <cell r="A160">
            <v>37937</v>
          </cell>
          <cell r="B160">
            <v>0.06</v>
          </cell>
          <cell r="D160">
            <v>37937</v>
          </cell>
          <cell r="E160">
            <v>8.7499999999999994E-2</v>
          </cell>
          <cell r="G160">
            <v>37928</v>
          </cell>
          <cell r="H160">
            <v>1.54</v>
          </cell>
          <cell r="J160">
            <v>37928</v>
          </cell>
          <cell r="K160">
            <v>0.83350000000000002</v>
          </cell>
        </row>
        <row r="161">
          <cell r="A161">
            <v>37938</v>
          </cell>
          <cell r="B161">
            <v>0.06</v>
          </cell>
          <cell r="D161">
            <v>37938</v>
          </cell>
          <cell r="E161">
            <v>8.6669999999999997E-2</v>
          </cell>
          <cell r="G161">
            <v>37929</v>
          </cell>
          <cell r="H161">
            <v>1.538</v>
          </cell>
          <cell r="J161">
            <v>37929</v>
          </cell>
          <cell r="K161">
            <v>0.84599999999999997</v>
          </cell>
        </row>
        <row r="162">
          <cell r="A162">
            <v>37939</v>
          </cell>
          <cell r="B162">
            <v>0.06</v>
          </cell>
          <cell r="D162">
            <v>37939</v>
          </cell>
          <cell r="E162">
            <v>8.5000000000000006E-2</v>
          </cell>
          <cell r="G162">
            <v>37930</v>
          </cell>
          <cell r="H162">
            <v>1.5525</v>
          </cell>
          <cell r="J162">
            <v>37930</v>
          </cell>
          <cell r="K162">
            <v>0.84750000000000003</v>
          </cell>
        </row>
        <row r="163">
          <cell r="A163">
            <v>37942</v>
          </cell>
          <cell r="B163">
            <v>0.06</v>
          </cell>
          <cell r="D163">
            <v>37942</v>
          </cell>
          <cell r="E163">
            <v>8.2500000000000004E-2</v>
          </cell>
          <cell r="G163">
            <v>37931</v>
          </cell>
          <cell r="H163">
            <v>1.5699999999999998</v>
          </cell>
          <cell r="J163">
            <v>37931</v>
          </cell>
          <cell r="K163">
            <v>0.88224999999999998</v>
          </cell>
        </row>
        <row r="164">
          <cell r="A164">
            <v>37943</v>
          </cell>
          <cell r="B164">
            <v>0.06</v>
          </cell>
          <cell r="D164">
            <v>37943</v>
          </cell>
          <cell r="E164">
            <v>0.08</v>
          </cell>
          <cell r="G164">
            <v>37932</v>
          </cell>
          <cell r="H164">
            <v>1.569</v>
          </cell>
          <cell r="J164">
            <v>37932</v>
          </cell>
          <cell r="K164">
            <v>0.89049999999999996</v>
          </cell>
        </row>
        <row r="165">
          <cell r="A165">
            <v>37944</v>
          </cell>
          <cell r="B165">
            <v>0.06</v>
          </cell>
          <cell r="D165">
            <v>37944</v>
          </cell>
          <cell r="E165">
            <v>0.08</v>
          </cell>
          <cell r="G165">
            <v>37935</v>
          </cell>
          <cell r="H165">
            <v>1.5449999999999999</v>
          </cell>
          <cell r="J165">
            <v>37935</v>
          </cell>
          <cell r="K165">
            <v>0.85699999999999998</v>
          </cell>
        </row>
        <row r="166">
          <cell r="A166">
            <v>37945</v>
          </cell>
          <cell r="B166">
            <v>0.06</v>
          </cell>
          <cell r="D166">
            <v>37945</v>
          </cell>
          <cell r="E166">
            <v>0.08</v>
          </cell>
          <cell r="G166">
            <v>37936</v>
          </cell>
          <cell r="H166">
            <v>1.401</v>
          </cell>
          <cell r="J166">
            <v>37936</v>
          </cell>
          <cell r="K166">
            <v>0.749</v>
          </cell>
        </row>
        <row r="167">
          <cell r="A167">
            <v>37946</v>
          </cell>
          <cell r="B167">
            <v>0.06</v>
          </cell>
          <cell r="D167">
            <v>37946</v>
          </cell>
          <cell r="E167">
            <v>0.08</v>
          </cell>
          <cell r="G167">
            <v>37937</v>
          </cell>
          <cell r="H167">
            <v>1.393</v>
          </cell>
          <cell r="J167">
            <v>37937</v>
          </cell>
          <cell r="K167">
            <v>0.753</v>
          </cell>
        </row>
        <row r="168">
          <cell r="A168">
            <v>37950</v>
          </cell>
          <cell r="B168">
            <v>0.06</v>
          </cell>
          <cell r="D168">
            <v>37950</v>
          </cell>
          <cell r="E168">
            <v>0.08</v>
          </cell>
          <cell r="G168">
            <v>37938</v>
          </cell>
          <cell r="H168">
            <v>1.393</v>
          </cell>
          <cell r="J168">
            <v>37938</v>
          </cell>
          <cell r="K168">
            <v>0.75800000000000001</v>
          </cell>
        </row>
        <row r="169">
          <cell r="A169">
            <v>37951</v>
          </cell>
          <cell r="B169">
            <v>0.06</v>
          </cell>
          <cell r="D169">
            <v>37951</v>
          </cell>
          <cell r="E169">
            <v>0.08</v>
          </cell>
          <cell r="G169">
            <v>37939</v>
          </cell>
          <cell r="H169">
            <v>1.3599999999999999</v>
          </cell>
          <cell r="J169">
            <v>37939</v>
          </cell>
          <cell r="K169">
            <v>0.73124999999999996</v>
          </cell>
        </row>
        <row r="170">
          <cell r="A170">
            <v>37952</v>
          </cell>
          <cell r="B170">
            <v>7.417E-2</v>
          </cell>
          <cell r="D170">
            <v>37952</v>
          </cell>
          <cell r="E170">
            <v>0.08</v>
          </cell>
          <cell r="G170">
            <v>37942</v>
          </cell>
          <cell r="H170">
            <v>1.3169999999999999</v>
          </cell>
          <cell r="J170">
            <v>37942</v>
          </cell>
          <cell r="K170">
            <v>0.6845</v>
          </cell>
        </row>
        <row r="171">
          <cell r="A171">
            <v>37953</v>
          </cell>
          <cell r="B171">
            <v>7.1669999999999998E-2</v>
          </cell>
          <cell r="D171">
            <v>37953</v>
          </cell>
          <cell r="E171">
            <v>0.08</v>
          </cell>
          <cell r="G171">
            <v>37943</v>
          </cell>
          <cell r="H171">
            <v>1.3439999999999999</v>
          </cell>
          <cell r="J171">
            <v>37943</v>
          </cell>
          <cell r="K171">
            <v>0.71099999999999997</v>
          </cell>
        </row>
        <row r="172">
          <cell r="A172">
            <v>37956</v>
          </cell>
          <cell r="B172">
            <v>7.0000000000000007E-2</v>
          </cell>
          <cell r="D172">
            <v>37956</v>
          </cell>
          <cell r="E172">
            <v>0.08</v>
          </cell>
          <cell r="G172">
            <v>37944</v>
          </cell>
          <cell r="H172">
            <v>1.339</v>
          </cell>
          <cell r="J172">
            <v>37944</v>
          </cell>
          <cell r="K172">
            <v>0.72150000000000003</v>
          </cell>
        </row>
        <row r="173">
          <cell r="A173">
            <v>37957</v>
          </cell>
          <cell r="B173">
            <v>7.0000000000000007E-2</v>
          </cell>
          <cell r="D173">
            <v>37957</v>
          </cell>
          <cell r="E173">
            <v>0.08</v>
          </cell>
          <cell r="G173">
            <v>37945</v>
          </cell>
          <cell r="H173">
            <v>1.355</v>
          </cell>
          <cell r="J173">
            <v>37945</v>
          </cell>
          <cell r="K173">
            <v>0.73299999999999998</v>
          </cell>
        </row>
        <row r="174">
          <cell r="A174">
            <v>37958</v>
          </cell>
          <cell r="B174">
            <v>7.0000000000000007E-2</v>
          </cell>
          <cell r="D174">
            <v>37958</v>
          </cell>
          <cell r="E174">
            <v>0.08</v>
          </cell>
          <cell r="G174">
            <v>37946</v>
          </cell>
          <cell r="H174">
            <v>1.359</v>
          </cell>
          <cell r="J174">
            <v>37946</v>
          </cell>
          <cell r="K174">
            <v>0.73850000000000005</v>
          </cell>
        </row>
        <row r="175">
          <cell r="A175">
            <v>37959</v>
          </cell>
          <cell r="B175">
            <v>7.0000000000000007E-2</v>
          </cell>
          <cell r="D175">
            <v>37959</v>
          </cell>
          <cell r="E175">
            <v>0.08</v>
          </cell>
          <cell r="G175">
            <v>37949</v>
          </cell>
          <cell r="H175">
            <v>1.3780000000000001</v>
          </cell>
          <cell r="J175">
            <v>37949</v>
          </cell>
          <cell r="K175">
            <v>0.75549999999999995</v>
          </cell>
        </row>
        <row r="176">
          <cell r="A176">
            <v>37960</v>
          </cell>
          <cell r="B176">
            <v>7.0000000000000007E-2</v>
          </cell>
          <cell r="D176">
            <v>37960</v>
          </cell>
          <cell r="E176">
            <v>0.08</v>
          </cell>
          <cell r="G176">
            <v>37950</v>
          </cell>
          <cell r="H176">
            <v>1.381</v>
          </cell>
          <cell r="J176">
            <v>37950</v>
          </cell>
          <cell r="K176">
            <v>0.75800000000000001</v>
          </cell>
        </row>
        <row r="177">
          <cell r="A177">
            <v>37963</v>
          </cell>
          <cell r="B177">
            <v>7.0000000000000007E-2</v>
          </cell>
          <cell r="D177">
            <v>37963</v>
          </cell>
          <cell r="E177">
            <v>0.08</v>
          </cell>
          <cell r="G177">
            <v>37951</v>
          </cell>
          <cell r="H177">
            <v>1.3785000000000001</v>
          </cell>
          <cell r="J177">
            <v>37951</v>
          </cell>
          <cell r="K177">
            <v>0.75449999999999995</v>
          </cell>
        </row>
        <row r="178">
          <cell r="A178">
            <v>37964</v>
          </cell>
          <cell r="B178">
            <v>7.0000000000000007E-2</v>
          </cell>
          <cell r="D178">
            <v>37964</v>
          </cell>
          <cell r="E178">
            <v>0.08</v>
          </cell>
          <cell r="G178">
            <v>37952</v>
          </cell>
          <cell r="H178">
            <v>1.389</v>
          </cell>
          <cell r="J178">
            <v>37952</v>
          </cell>
          <cell r="K178">
            <v>0.75675000000000003</v>
          </cell>
        </row>
        <row r="179">
          <cell r="A179">
            <v>37965</v>
          </cell>
          <cell r="B179">
            <v>7.0000000000000007E-2</v>
          </cell>
          <cell r="D179">
            <v>37965</v>
          </cell>
          <cell r="E179">
            <v>0.08</v>
          </cell>
          <cell r="G179">
            <v>37953</v>
          </cell>
          <cell r="H179">
            <v>1.353</v>
          </cell>
          <cell r="J179">
            <v>37953</v>
          </cell>
          <cell r="K179">
            <v>0.72150000000000003</v>
          </cell>
        </row>
        <row r="180">
          <cell r="A180">
            <v>37966</v>
          </cell>
          <cell r="B180">
            <v>7.0000000000000007E-2</v>
          </cell>
          <cell r="D180">
            <v>37966</v>
          </cell>
          <cell r="E180">
            <v>0.08</v>
          </cell>
          <cell r="G180">
            <v>37956</v>
          </cell>
          <cell r="H180">
            <v>1.413</v>
          </cell>
          <cell r="J180">
            <v>37956</v>
          </cell>
          <cell r="K180">
            <v>0.76800000000000002</v>
          </cell>
        </row>
        <row r="181">
          <cell r="A181">
            <v>37967</v>
          </cell>
          <cell r="B181">
            <v>6.9169999999999995E-2</v>
          </cell>
          <cell r="D181">
            <v>37967</v>
          </cell>
          <cell r="E181">
            <v>0.08</v>
          </cell>
          <cell r="G181">
            <v>37957</v>
          </cell>
          <cell r="H181">
            <v>1.462</v>
          </cell>
          <cell r="J181">
            <v>37957</v>
          </cell>
          <cell r="K181">
            <v>0.79200000000000004</v>
          </cell>
        </row>
        <row r="182">
          <cell r="A182">
            <v>37970</v>
          </cell>
          <cell r="B182">
            <v>6.9169999999999995E-2</v>
          </cell>
          <cell r="D182">
            <v>37970</v>
          </cell>
          <cell r="E182">
            <v>0.08</v>
          </cell>
          <cell r="G182">
            <v>37958</v>
          </cell>
          <cell r="H182">
            <v>1.4670000000000001</v>
          </cell>
          <cell r="J182">
            <v>37958</v>
          </cell>
          <cell r="K182">
            <v>0.79900000000000004</v>
          </cell>
        </row>
        <row r="183">
          <cell r="A183">
            <v>37971</v>
          </cell>
          <cell r="B183">
            <v>6.9169999999999995E-2</v>
          </cell>
          <cell r="D183">
            <v>37971</v>
          </cell>
          <cell r="E183">
            <v>0.08</v>
          </cell>
          <cell r="G183">
            <v>37959</v>
          </cell>
          <cell r="H183">
            <v>1.4570000000000001</v>
          </cell>
          <cell r="J183">
            <v>37959</v>
          </cell>
          <cell r="K183">
            <v>0.79</v>
          </cell>
        </row>
        <row r="184">
          <cell r="A184">
            <v>37972</v>
          </cell>
          <cell r="B184">
            <v>6.8330000000000002E-2</v>
          </cell>
          <cell r="D184">
            <v>37972</v>
          </cell>
          <cell r="E184">
            <v>0.08</v>
          </cell>
          <cell r="G184">
            <v>37960</v>
          </cell>
          <cell r="H184">
            <v>1.3919999999999999</v>
          </cell>
          <cell r="J184">
            <v>37960</v>
          </cell>
          <cell r="K184">
            <v>0.73799999999999999</v>
          </cell>
        </row>
        <row r="185">
          <cell r="A185">
            <v>37973</v>
          </cell>
          <cell r="B185">
            <v>6.8330000000000002E-2</v>
          </cell>
          <cell r="D185">
            <v>37973</v>
          </cell>
          <cell r="E185">
            <v>0.08</v>
          </cell>
          <cell r="G185">
            <v>37963</v>
          </cell>
          <cell r="H185">
            <v>1.385</v>
          </cell>
          <cell r="J185">
            <v>37963</v>
          </cell>
          <cell r="K185">
            <v>0.72399999999999998</v>
          </cell>
        </row>
        <row r="186">
          <cell r="A186">
            <v>37974</v>
          </cell>
          <cell r="B186">
            <v>6.7500000000000004E-2</v>
          </cell>
          <cell r="D186">
            <v>37974</v>
          </cell>
          <cell r="E186">
            <v>7.9170000000000004E-2</v>
          </cell>
          <cell r="G186">
            <v>37964</v>
          </cell>
          <cell r="H186">
            <v>1.345</v>
          </cell>
          <cell r="J186">
            <v>37964</v>
          </cell>
          <cell r="K186">
            <v>0.69499999999999995</v>
          </cell>
        </row>
        <row r="187">
          <cell r="A187">
            <v>37977</v>
          </cell>
          <cell r="B187">
            <v>6.7500000000000004E-2</v>
          </cell>
          <cell r="D187">
            <v>37977</v>
          </cell>
          <cell r="E187">
            <v>7.9170000000000004E-2</v>
          </cell>
          <cell r="G187">
            <v>37965</v>
          </cell>
          <cell r="H187">
            <v>1.3460000000000001</v>
          </cell>
          <cell r="J187">
            <v>37965</v>
          </cell>
          <cell r="K187">
            <v>0.67874999999999996</v>
          </cell>
        </row>
        <row r="188">
          <cell r="A188">
            <v>37979</v>
          </cell>
          <cell r="B188">
            <v>6.7500000000000004E-2</v>
          </cell>
          <cell r="D188">
            <v>37979</v>
          </cell>
          <cell r="E188">
            <v>7.8329999999999997E-2</v>
          </cell>
          <cell r="G188">
            <v>37966</v>
          </cell>
          <cell r="H188">
            <v>1.3580000000000001</v>
          </cell>
          <cell r="J188">
            <v>37966</v>
          </cell>
          <cell r="K188">
            <v>0.68500000000000005</v>
          </cell>
        </row>
        <row r="189">
          <cell r="A189">
            <v>37980</v>
          </cell>
          <cell r="B189">
            <v>6.7500000000000004E-2</v>
          </cell>
          <cell r="D189">
            <v>37980</v>
          </cell>
          <cell r="E189">
            <v>7.8329999999999997E-2</v>
          </cell>
          <cell r="G189">
            <v>37967</v>
          </cell>
          <cell r="H189">
            <v>1.31</v>
          </cell>
          <cell r="J189">
            <v>37967</v>
          </cell>
          <cell r="K189">
            <v>0.66500000000000004</v>
          </cell>
        </row>
        <row r="190">
          <cell r="A190">
            <v>37981</v>
          </cell>
          <cell r="B190">
            <v>6.7500000000000004E-2</v>
          </cell>
          <cell r="D190">
            <v>37981</v>
          </cell>
          <cell r="E190">
            <v>7.8329999999999997E-2</v>
          </cell>
          <cell r="G190">
            <v>37970</v>
          </cell>
          <cell r="H190">
            <v>1.38</v>
          </cell>
          <cell r="J190">
            <v>37970</v>
          </cell>
          <cell r="K190">
            <v>0.69950000000000001</v>
          </cell>
        </row>
        <row r="191">
          <cell r="A191">
            <v>37984</v>
          </cell>
          <cell r="B191">
            <v>6.1670000000000003E-2</v>
          </cell>
          <cell r="D191">
            <v>37984</v>
          </cell>
          <cell r="E191">
            <v>9.5829999999999999E-2</v>
          </cell>
          <cell r="G191">
            <v>37971</v>
          </cell>
          <cell r="H191">
            <v>1.357</v>
          </cell>
          <cell r="J191">
            <v>37971</v>
          </cell>
          <cell r="K191">
            <v>0.68400000000000005</v>
          </cell>
        </row>
        <row r="192">
          <cell r="A192">
            <v>37985</v>
          </cell>
          <cell r="B192">
            <v>0.06</v>
          </cell>
          <cell r="D192">
            <v>37985</v>
          </cell>
          <cell r="E192">
            <v>9.5829999999999999E-2</v>
          </cell>
          <cell r="G192">
            <v>37972</v>
          </cell>
          <cell r="H192">
            <v>1.35</v>
          </cell>
          <cell r="J192">
            <v>37972</v>
          </cell>
          <cell r="K192">
            <v>0.67</v>
          </cell>
        </row>
        <row r="193">
          <cell r="A193">
            <v>37991</v>
          </cell>
          <cell r="B193">
            <v>0.06</v>
          </cell>
          <cell r="D193">
            <v>37991</v>
          </cell>
          <cell r="E193">
            <v>9.5829999999999999E-2</v>
          </cell>
          <cell r="G193">
            <v>37973</v>
          </cell>
          <cell r="H193">
            <v>1.373</v>
          </cell>
          <cell r="J193">
            <v>37973</v>
          </cell>
          <cell r="K193">
            <v>0.67500000000000004</v>
          </cell>
        </row>
        <row r="194">
          <cell r="A194">
            <v>37992</v>
          </cell>
          <cell r="B194">
            <v>0.06</v>
          </cell>
          <cell r="D194">
            <v>37992</v>
          </cell>
          <cell r="E194">
            <v>9.5000000000000001E-2</v>
          </cell>
          <cell r="G194">
            <v>37974</v>
          </cell>
          <cell r="H194">
            <v>1.355</v>
          </cell>
          <cell r="J194">
            <v>37974</v>
          </cell>
          <cell r="K194">
            <v>0.68100000000000005</v>
          </cell>
        </row>
        <row r="195">
          <cell r="A195">
            <v>37993</v>
          </cell>
          <cell r="B195">
            <v>0.06</v>
          </cell>
          <cell r="D195">
            <v>37993</v>
          </cell>
          <cell r="E195">
            <v>9.3329999999999996E-2</v>
          </cell>
          <cell r="G195">
            <v>37977</v>
          </cell>
          <cell r="H195">
            <v>1.3280000000000001</v>
          </cell>
          <cell r="J195">
            <v>37977</v>
          </cell>
          <cell r="K195">
            <v>0.67149999999999999</v>
          </cell>
        </row>
        <row r="196">
          <cell r="A196">
            <v>37994</v>
          </cell>
          <cell r="B196">
            <v>0.06</v>
          </cell>
          <cell r="D196">
            <v>37994</v>
          </cell>
          <cell r="E196">
            <v>0.09</v>
          </cell>
          <cell r="G196">
            <v>37978</v>
          </cell>
          <cell r="H196">
            <v>1.323</v>
          </cell>
          <cell r="J196">
            <v>37978</v>
          </cell>
          <cell r="K196">
            <v>0.66500000000000004</v>
          </cell>
        </row>
        <row r="197">
          <cell r="A197">
            <v>37995</v>
          </cell>
          <cell r="B197">
            <v>0.06</v>
          </cell>
          <cell r="D197">
            <v>37995</v>
          </cell>
          <cell r="E197">
            <v>0.09</v>
          </cell>
          <cell r="G197">
            <v>37979</v>
          </cell>
          <cell r="H197">
            <v>1.3220000000000001</v>
          </cell>
          <cell r="J197">
            <v>37979</v>
          </cell>
          <cell r="K197">
            <v>0.66400000000000003</v>
          </cell>
        </row>
        <row r="198">
          <cell r="A198">
            <v>37999</v>
          </cell>
          <cell r="B198">
            <v>0.06</v>
          </cell>
          <cell r="D198">
            <v>37999</v>
          </cell>
          <cell r="E198">
            <v>0.09</v>
          </cell>
          <cell r="G198">
            <v>37980</v>
          </cell>
          <cell r="H198">
            <v>1.3087500000000001</v>
          </cell>
          <cell r="J198">
            <v>37980</v>
          </cell>
          <cell r="K198">
            <v>0.6835</v>
          </cell>
        </row>
        <row r="199">
          <cell r="A199">
            <v>38000</v>
          </cell>
          <cell r="B199">
            <v>0.06</v>
          </cell>
          <cell r="D199">
            <v>38000</v>
          </cell>
          <cell r="E199">
            <v>0.09</v>
          </cell>
          <cell r="G199">
            <v>37981</v>
          </cell>
          <cell r="H199">
            <v>1.32</v>
          </cell>
          <cell r="J199">
            <v>37981</v>
          </cell>
          <cell r="K199">
            <v>0.66749999999999998</v>
          </cell>
        </row>
        <row r="200">
          <cell r="A200">
            <v>38001</v>
          </cell>
          <cell r="B200">
            <v>0.06</v>
          </cell>
          <cell r="D200">
            <v>38001</v>
          </cell>
          <cell r="E200">
            <v>0.09</v>
          </cell>
          <cell r="G200">
            <v>37984</v>
          </cell>
          <cell r="H200">
            <v>1.38</v>
          </cell>
          <cell r="J200">
            <v>37984</v>
          </cell>
          <cell r="K200">
            <v>0.70499999999999996</v>
          </cell>
        </row>
        <row r="201">
          <cell r="A201">
            <v>38002</v>
          </cell>
          <cell r="B201">
            <v>0.06</v>
          </cell>
          <cell r="D201">
            <v>38002</v>
          </cell>
          <cell r="E201">
            <v>0.09</v>
          </cell>
          <cell r="G201">
            <v>37985</v>
          </cell>
          <cell r="H201">
            <v>1.4039999999999999</v>
          </cell>
          <cell r="J201">
            <v>37985</v>
          </cell>
          <cell r="K201">
            <v>0.72199999999999998</v>
          </cell>
        </row>
        <row r="202">
          <cell r="A202">
            <v>38005</v>
          </cell>
          <cell r="B202">
            <v>0.06</v>
          </cell>
          <cell r="D202">
            <v>38005</v>
          </cell>
          <cell r="E202">
            <v>0.09</v>
          </cell>
          <cell r="G202">
            <v>37986</v>
          </cell>
          <cell r="H202">
            <v>1.403</v>
          </cell>
          <cell r="J202">
            <v>37986</v>
          </cell>
          <cell r="K202">
            <v>0.72499999999999998</v>
          </cell>
        </row>
        <row r="203">
          <cell r="A203">
            <v>38006</v>
          </cell>
          <cell r="B203">
            <v>0.06</v>
          </cell>
          <cell r="D203">
            <v>38006</v>
          </cell>
          <cell r="E203">
            <v>0.09</v>
          </cell>
          <cell r="G203">
            <v>37987</v>
          </cell>
          <cell r="H203">
            <v>1.4</v>
          </cell>
          <cell r="J203">
            <v>37987</v>
          </cell>
          <cell r="K203">
            <v>0.72499999999999998</v>
          </cell>
        </row>
        <row r="204">
          <cell r="A204">
            <v>38007</v>
          </cell>
          <cell r="B204">
            <v>0.06</v>
          </cell>
          <cell r="D204">
            <v>38007</v>
          </cell>
          <cell r="E204">
            <v>0.09</v>
          </cell>
          <cell r="G204">
            <v>37988</v>
          </cell>
          <cell r="H204">
            <v>1.415</v>
          </cell>
          <cell r="J204">
            <v>37988</v>
          </cell>
          <cell r="K204">
            <v>0.73599999999999999</v>
          </cell>
        </row>
        <row r="205">
          <cell r="A205">
            <v>38008</v>
          </cell>
          <cell r="B205">
            <v>0.06</v>
          </cell>
          <cell r="D205">
            <v>38008</v>
          </cell>
          <cell r="E205">
            <v>0.09</v>
          </cell>
          <cell r="G205">
            <v>37991</v>
          </cell>
          <cell r="H205">
            <v>1.4470000000000001</v>
          </cell>
          <cell r="J205">
            <v>37991</v>
          </cell>
          <cell r="K205">
            <v>0.75449999999999995</v>
          </cell>
        </row>
        <row r="206">
          <cell r="A206">
            <v>38009</v>
          </cell>
          <cell r="B206">
            <v>0.06</v>
          </cell>
          <cell r="D206">
            <v>38009</v>
          </cell>
          <cell r="E206">
            <v>0.09</v>
          </cell>
          <cell r="G206">
            <v>37992</v>
          </cell>
          <cell r="H206">
            <v>1.3879999999999999</v>
          </cell>
          <cell r="J206">
            <v>37992</v>
          </cell>
          <cell r="K206">
            <v>0.71450000000000002</v>
          </cell>
        </row>
        <row r="207">
          <cell r="A207">
            <v>38012</v>
          </cell>
          <cell r="B207">
            <v>0.06</v>
          </cell>
          <cell r="D207">
            <v>38012</v>
          </cell>
          <cell r="E207">
            <v>0.09</v>
          </cell>
          <cell r="G207">
            <v>37993</v>
          </cell>
          <cell r="H207">
            <v>1.387</v>
          </cell>
          <cell r="J207">
            <v>37993</v>
          </cell>
          <cell r="K207">
            <v>0.70699999999999996</v>
          </cell>
        </row>
        <row r="208">
          <cell r="A208">
            <v>38013</v>
          </cell>
          <cell r="B208">
            <v>0.06</v>
          </cell>
          <cell r="D208">
            <v>38013</v>
          </cell>
          <cell r="E208">
            <v>0.09</v>
          </cell>
          <cell r="G208">
            <v>37994</v>
          </cell>
          <cell r="H208">
            <v>1.3940000000000001</v>
          </cell>
          <cell r="J208">
            <v>37994</v>
          </cell>
          <cell r="K208">
            <v>0.71350000000000002</v>
          </cell>
        </row>
        <row r="209">
          <cell r="A209">
            <v>38014</v>
          </cell>
          <cell r="B209">
            <v>0.06</v>
          </cell>
          <cell r="D209">
            <v>38014</v>
          </cell>
          <cell r="E209">
            <v>0.09</v>
          </cell>
          <cell r="G209">
            <v>37995</v>
          </cell>
          <cell r="H209">
            <v>1.3460000000000001</v>
          </cell>
          <cell r="J209">
            <v>37995</v>
          </cell>
          <cell r="K209">
            <v>0.67100000000000004</v>
          </cell>
        </row>
        <row r="210">
          <cell r="A210">
            <v>38015</v>
          </cell>
          <cell r="B210">
            <v>0.06</v>
          </cell>
          <cell r="D210">
            <v>38015</v>
          </cell>
          <cell r="E210">
            <v>8.9169999999999999E-2</v>
          </cell>
          <cell r="G210">
            <v>37998</v>
          </cell>
          <cell r="H210">
            <v>1.3280000000000001</v>
          </cell>
          <cell r="J210">
            <v>37998</v>
          </cell>
          <cell r="K210">
            <v>0.65300000000000002</v>
          </cell>
        </row>
        <row r="211">
          <cell r="A211">
            <v>38016</v>
          </cell>
          <cell r="B211">
            <v>0.06</v>
          </cell>
          <cell r="D211">
            <v>38016</v>
          </cell>
          <cell r="E211">
            <v>8.9169999999999999E-2</v>
          </cell>
          <cell r="G211">
            <v>37999</v>
          </cell>
          <cell r="H211">
            <v>1.3169999999999999</v>
          </cell>
          <cell r="J211">
            <v>37999</v>
          </cell>
          <cell r="K211">
            <v>0.65200000000000002</v>
          </cell>
        </row>
        <row r="212">
          <cell r="A212">
            <v>38019</v>
          </cell>
          <cell r="B212">
            <v>0.06</v>
          </cell>
          <cell r="D212">
            <v>38019</v>
          </cell>
          <cell r="E212">
            <v>8.9169999999999999E-2</v>
          </cell>
          <cell r="G212">
            <v>38000</v>
          </cell>
          <cell r="H212">
            <v>1.3129999999999999</v>
          </cell>
          <cell r="J212">
            <v>38000</v>
          </cell>
          <cell r="K212">
            <v>0.65800000000000003</v>
          </cell>
        </row>
        <row r="213">
          <cell r="A213">
            <v>38020</v>
          </cell>
          <cell r="B213">
            <v>0.06</v>
          </cell>
          <cell r="D213">
            <v>38020</v>
          </cell>
          <cell r="E213">
            <v>8.9169999999999999E-2</v>
          </cell>
          <cell r="G213">
            <v>38001</v>
          </cell>
          <cell r="H213">
            <v>1.3029999999999999</v>
          </cell>
          <cell r="J213">
            <v>38001</v>
          </cell>
          <cell r="K213">
            <v>0.63800000000000001</v>
          </cell>
        </row>
        <row r="214">
          <cell r="A214">
            <v>38021</v>
          </cell>
          <cell r="B214">
            <v>0.06</v>
          </cell>
          <cell r="D214">
            <v>38021</v>
          </cell>
          <cell r="E214">
            <v>8.9169999999999999E-2</v>
          </cell>
          <cell r="G214">
            <v>38002</v>
          </cell>
          <cell r="H214">
            <v>1.274</v>
          </cell>
          <cell r="J214">
            <v>38002</v>
          </cell>
          <cell r="K214">
            <v>0.60399999999999998</v>
          </cell>
        </row>
        <row r="215">
          <cell r="A215">
            <v>38022</v>
          </cell>
          <cell r="B215">
            <v>0.06</v>
          </cell>
          <cell r="D215">
            <v>38022</v>
          </cell>
          <cell r="E215">
            <v>8.9169999999999999E-2</v>
          </cell>
          <cell r="G215">
            <v>38005</v>
          </cell>
          <cell r="H215">
            <v>1.3240000000000001</v>
          </cell>
          <cell r="J215">
            <v>38005</v>
          </cell>
          <cell r="K215">
            <v>0.64200000000000002</v>
          </cell>
        </row>
        <row r="216">
          <cell r="A216">
            <v>38023</v>
          </cell>
          <cell r="B216">
            <v>0.06</v>
          </cell>
          <cell r="D216">
            <v>38023</v>
          </cell>
          <cell r="E216">
            <v>8.9169999999999999E-2</v>
          </cell>
          <cell r="G216">
            <v>38006</v>
          </cell>
          <cell r="H216">
            <v>1.345</v>
          </cell>
          <cell r="J216">
            <v>38006</v>
          </cell>
          <cell r="K216">
            <v>0.65500000000000003</v>
          </cell>
        </row>
        <row r="217">
          <cell r="A217">
            <v>38026</v>
          </cell>
          <cell r="B217">
            <v>0.06</v>
          </cell>
          <cell r="D217">
            <v>38026</v>
          </cell>
          <cell r="E217">
            <v>8.9169999999999999E-2</v>
          </cell>
          <cell r="G217">
            <v>38007</v>
          </cell>
          <cell r="H217">
            <v>1.3479999999999999</v>
          </cell>
          <cell r="J217">
            <v>38007</v>
          </cell>
          <cell r="K217">
            <v>0.64800000000000002</v>
          </cell>
        </row>
        <row r="218">
          <cell r="A218">
            <v>38027</v>
          </cell>
          <cell r="B218">
            <v>0.06</v>
          </cell>
          <cell r="D218">
            <v>38027</v>
          </cell>
          <cell r="E218">
            <v>8.9169999999999999E-2</v>
          </cell>
          <cell r="G218">
            <v>38008</v>
          </cell>
          <cell r="H218">
            <v>1.3120000000000001</v>
          </cell>
          <cell r="J218">
            <v>38008</v>
          </cell>
          <cell r="K218">
            <v>0.62</v>
          </cell>
        </row>
        <row r="219">
          <cell r="A219">
            <v>38029</v>
          </cell>
          <cell r="B219">
            <v>0.06</v>
          </cell>
          <cell r="D219">
            <v>38029</v>
          </cell>
          <cell r="E219">
            <v>8.9169999999999999E-2</v>
          </cell>
          <cell r="G219">
            <v>38009</v>
          </cell>
          <cell r="H219">
            <v>1.321</v>
          </cell>
          <cell r="J219">
            <v>38009</v>
          </cell>
          <cell r="K219">
            <v>0.62250000000000005</v>
          </cell>
        </row>
        <row r="220">
          <cell r="A220">
            <v>38030</v>
          </cell>
          <cell r="B220">
            <v>0.06</v>
          </cell>
          <cell r="D220">
            <v>38030</v>
          </cell>
          <cell r="E220">
            <v>8.9169999999999999E-2</v>
          </cell>
          <cell r="G220">
            <v>38012</v>
          </cell>
          <cell r="H220">
            <v>1.3029999999999999</v>
          </cell>
          <cell r="J220">
            <v>38012</v>
          </cell>
          <cell r="K220">
            <v>0.58799999999999997</v>
          </cell>
        </row>
        <row r="221">
          <cell r="A221">
            <v>38033</v>
          </cell>
          <cell r="B221">
            <v>0.06</v>
          </cell>
          <cell r="D221">
            <v>38033</v>
          </cell>
          <cell r="E221">
            <v>8.9169999999999999E-2</v>
          </cell>
          <cell r="G221">
            <v>38013</v>
          </cell>
          <cell r="H221">
            <v>1.294</v>
          </cell>
          <cell r="J221">
            <v>38013</v>
          </cell>
          <cell r="K221">
            <v>0.59199999999999997</v>
          </cell>
        </row>
        <row r="222">
          <cell r="A222">
            <v>38034</v>
          </cell>
          <cell r="B222">
            <v>0.06</v>
          </cell>
          <cell r="D222">
            <v>38034</v>
          </cell>
          <cell r="E222">
            <v>8.9169999999999999E-2</v>
          </cell>
          <cell r="G222">
            <v>38014</v>
          </cell>
          <cell r="H222">
            <v>1.3169999999999999</v>
          </cell>
          <cell r="J222">
            <v>38014</v>
          </cell>
          <cell r="K222">
            <v>0.6</v>
          </cell>
        </row>
        <row r="223">
          <cell r="A223">
            <v>38035</v>
          </cell>
          <cell r="B223">
            <v>0.06</v>
          </cell>
          <cell r="D223">
            <v>38035</v>
          </cell>
          <cell r="E223">
            <v>8.9169999999999999E-2</v>
          </cell>
          <cell r="G223">
            <v>38015</v>
          </cell>
          <cell r="H223">
            <v>1.3240000000000001</v>
          </cell>
          <cell r="J223">
            <v>38015</v>
          </cell>
          <cell r="K223">
            <v>0.59750000000000003</v>
          </cell>
        </row>
        <row r="224">
          <cell r="A224">
            <v>38036</v>
          </cell>
          <cell r="B224">
            <v>0.06</v>
          </cell>
          <cell r="D224">
            <v>38036</v>
          </cell>
          <cell r="E224">
            <v>8.9169999999999999E-2</v>
          </cell>
          <cell r="G224">
            <v>38016</v>
          </cell>
          <cell r="H224">
            <v>1.3094999999999999</v>
          </cell>
          <cell r="J224">
            <v>38016</v>
          </cell>
          <cell r="K224">
            <v>0.58399999999999996</v>
          </cell>
        </row>
        <row r="225">
          <cell r="A225">
            <v>38037</v>
          </cell>
          <cell r="B225">
            <v>0.06</v>
          </cell>
          <cell r="D225">
            <v>38037</v>
          </cell>
          <cell r="E225">
            <v>8.9169999999999999E-2</v>
          </cell>
          <cell r="G225">
            <v>38019</v>
          </cell>
          <cell r="H225">
            <v>1.3140000000000001</v>
          </cell>
          <cell r="J225">
            <v>38019</v>
          </cell>
          <cell r="K225">
            <v>0.59099999999999997</v>
          </cell>
        </row>
        <row r="226">
          <cell r="A226">
            <v>38040</v>
          </cell>
          <cell r="B226">
            <v>0.06</v>
          </cell>
          <cell r="D226">
            <v>38040</v>
          </cell>
          <cell r="E226">
            <v>8.9169999999999999E-2</v>
          </cell>
          <cell r="G226">
            <v>38020</v>
          </cell>
          <cell r="H226">
            <v>1.286</v>
          </cell>
          <cell r="J226">
            <v>38020</v>
          </cell>
          <cell r="K226">
            <v>0.58399999999999996</v>
          </cell>
        </row>
        <row r="227">
          <cell r="A227">
            <v>38041</v>
          </cell>
          <cell r="B227">
            <v>0.06</v>
          </cell>
          <cell r="D227">
            <v>38041</v>
          </cell>
          <cell r="E227">
            <v>8.9169999999999999E-2</v>
          </cell>
          <cell r="G227">
            <v>38021</v>
          </cell>
          <cell r="H227">
            <v>1.254</v>
          </cell>
          <cell r="J227">
            <v>38021</v>
          </cell>
          <cell r="K227">
            <v>0.56499999999999995</v>
          </cell>
        </row>
        <row r="228">
          <cell r="A228">
            <v>38042</v>
          </cell>
          <cell r="B228">
            <v>0.06</v>
          </cell>
          <cell r="D228">
            <v>38042</v>
          </cell>
          <cell r="E228">
            <v>8.9169999999999999E-2</v>
          </cell>
          <cell r="G228">
            <v>38022</v>
          </cell>
          <cell r="H228">
            <v>1.242</v>
          </cell>
          <cell r="J228">
            <v>38022</v>
          </cell>
          <cell r="K228">
            <v>0.55500000000000005</v>
          </cell>
        </row>
        <row r="229">
          <cell r="A229">
            <v>38043</v>
          </cell>
          <cell r="B229">
            <v>7.5829999999999995E-2</v>
          </cell>
          <cell r="D229">
            <v>38043</v>
          </cell>
          <cell r="E229">
            <v>8.9169999999999999E-2</v>
          </cell>
          <cell r="G229">
            <v>38023</v>
          </cell>
          <cell r="H229">
            <v>1.2549999999999999</v>
          </cell>
          <cell r="J229">
            <v>38023</v>
          </cell>
          <cell r="K229">
            <v>0.56000000000000005</v>
          </cell>
        </row>
        <row r="230">
          <cell r="A230">
            <v>38044</v>
          </cell>
          <cell r="B230">
            <v>7.417E-2</v>
          </cell>
          <cell r="D230">
            <v>38044</v>
          </cell>
          <cell r="E230">
            <v>8.9169999999999999E-2</v>
          </cell>
          <cell r="G230">
            <v>38026</v>
          </cell>
          <cell r="H230">
            <v>1.2629999999999999</v>
          </cell>
          <cell r="J230">
            <v>38026</v>
          </cell>
          <cell r="K230">
            <v>0.56599999999999995</v>
          </cell>
        </row>
        <row r="231">
          <cell r="A231">
            <v>38047</v>
          </cell>
          <cell r="B231">
            <v>7.1669999999999998E-2</v>
          </cell>
          <cell r="D231">
            <v>38047</v>
          </cell>
          <cell r="E231">
            <v>8.9169999999999999E-2</v>
          </cell>
          <cell r="G231">
            <v>38027</v>
          </cell>
          <cell r="H231">
            <v>1.2469999999999999</v>
          </cell>
          <cell r="J231">
            <v>38027</v>
          </cell>
          <cell r="K231">
            <v>0.56000000000000005</v>
          </cell>
        </row>
        <row r="232">
          <cell r="A232">
            <v>38048</v>
          </cell>
          <cell r="B232">
            <v>7.0830000000000004E-2</v>
          </cell>
          <cell r="D232">
            <v>38048</v>
          </cell>
          <cell r="E232">
            <v>8.9169999999999999E-2</v>
          </cell>
          <cell r="G232">
            <v>38028</v>
          </cell>
          <cell r="H232">
            <v>1.246</v>
          </cell>
          <cell r="J232">
            <v>38028</v>
          </cell>
          <cell r="K232">
            <v>0.55900000000000005</v>
          </cell>
        </row>
        <row r="233">
          <cell r="A233">
            <v>38049</v>
          </cell>
          <cell r="B233">
            <v>7.0830000000000004E-2</v>
          </cell>
          <cell r="D233">
            <v>38049</v>
          </cell>
          <cell r="E233">
            <v>8.9169999999999999E-2</v>
          </cell>
          <cell r="G233">
            <v>38029</v>
          </cell>
          <cell r="H233">
            <v>1.2429999999999999</v>
          </cell>
          <cell r="J233">
            <v>38029</v>
          </cell>
          <cell r="K233">
            <v>0.57199999999999995</v>
          </cell>
        </row>
        <row r="234">
          <cell r="A234">
            <v>38050</v>
          </cell>
          <cell r="B234">
            <v>7.0000000000000007E-2</v>
          </cell>
          <cell r="D234">
            <v>38050</v>
          </cell>
          <cell r="E234">
            <v>8.9169999999999999E-2</v>
          </cell>
          <cell r="G234">
            <v>38030</v>
          </cell>
          <cell r="H234">
            <v>1.2509999999999999</v>
          </cell>
          <cell r="J234">
            <v>38030</v>
          </cell>
          <cell r="K234">
            <v>0.57099999999999995</v>
          </cell>
        </row>
        <row r="235">
          <cell r="A235">
            <v>38051</v>
          </cell>
          <cell r="B235">
            <v>7.0000000000000007E-2</v>
          </cell>
          <cell r="D235">
            <v>38051</v>
          </cell>
          <cell r="E235">
            <v>8.9169999999999999E-2</v>
          </cell>
          <cell r="G235">
            <v>38033</v>
          </cell>
          <cell r="H235">
            <v>1.2509999999999999</v>
          </cell>
          <cell r="J235">
            <v>38033</v>
          </cell>
          <cell r="K235">
            <v>0.57599999999999996</v>
          </cell>
        </row>
        <row r="236">
          <cell r="A236">
            <v>38054</v>
          </cell>
          <cell r="B236">
            <v>7.0000000000000007E-2</v>
          </cell>
          <cell r="D236">
            <v>38054</v>
          </cell>
          <cell r="E236">
            <v>8.9169999999999999E-2</v>
          </cell>
          <cell r="G236">
            <v>38034</v>
          </cell>
          <cell r="H236">
            <v>1.276</v>
          </cell>
          <cell r="J236">
            <v>38034</v>
          </cell>
          <cell r="K236">
            <v>0.59599999999999997</v>
          </cell>
        </row>
        <row r="237">
          <cell r="A237">
            <v>38055</v>
          </cell>
          <cell r="B237">
            <v>7.0000000000000007E-2</v>
          </cell>
          <cell r="D237">
            <v>38055</v>
          </cell>
          <cell r="E237">
            <v>8.9169999999999999E-2</v>
          </cell>
          <cell r="G237">
            <v>38035</v>
          </cell>
          <cell r="H237">
            <v>1.23</v>
          </cell>
          <cell r="J237">
            <v>38035</v>
          </cell>
          <cell r="K237">
            <v>0.56699999999999995</v>
          </cell>
        </row>
        <row r="238">
          <cell r="A238">
            <v>38056</v>
          </cell>
          <cell r="B238">
            <v>7.0000000000000007E-2</v>
          </cell>
          <cell r="D238">
            <v>38056</v>
          </cell>
          <cell r="E238">
            <v>8.9169999999999999E-2</v>
          </cell>
          <cell r="G238">
            <v>38036</v>
          </cell>
          <cell r="H238">
            <v>1.216</v>
          </cell>
          <cell r="J238">
            <v>38036</v>
          </cell>
          <cell r="K238">
            <v>0.56399999999999995</v>
          </cell>
        </row>
        <row r="239">
          <cell r="A239">
            <v>38057</v>
          </cell>
          <cell r="B239">
            <v>7.0000000000000007E-2</v>
          </cell>
          <cell r="D239">
            <v>38057</v>
          </cell>
          <cell r="E239">
            <v>8.9169999999999999E-2</v>
          </cell>
          <cell r="G239">
            <v>38037</v>
          </cell>
          <cell r="H239">
            <v>1.2110000000000001</v>
          </cell>
          <cell r="J239">
            <v>38037</v>
          </cell>
          <cell r="K239">
            <v>0.54800000000000004</v>
          </cell>
        </row>
        <row r="240">
          <cell r="A240">
            <v>38058</v>
          </cell>
          <cell r="B240">
            <v>7.0000000000000007E-2</v>
          </cell>
          <cell r="D240">
            <v>38058</v>
          </cell>
          <cell r="E240">
            <v>8.9169999999999999E-2</v>
          </cell>
          <cell r="G240">
            <v>38040</v>
          </cell>
          <cell r="H240">
            <v>1.218</v>
          </cell>
          <cell r="J240">
            <v>38040</v>
          </cell>
          <cell r="K240">
            <v>0.54500000000000004</v>
          </cell>
        </row>
        <row r="241">
          <cell r="A241">
            <v>38061</v>
          </cell>
          <cell r="B241">
            <v>7.0000000000000007E-2</v>
          </cell>
          <cell r="D241">
            <v>38061</v>
          </cell>
          <cell r="E241">
            <v>8.9169999999999999E-2</v>
          </cell>
          <cell r="G241">
            <v>38041</v>
          </cell>
          <cell r="H241">
            <v>1.2</v>
          </cell>
          <cell r="J241">
            <v>38041</v>
          </cell>
          <cell r="K241">
            <v>0.52500000000000002</v>
          </cell>
        </row>
        <row r="242">
          <cell r="A242">
            <v>38062</v>
          </cell>
          <cell r="B242">
            <v>7.0000000000000007E-2</v>
          </cell>
          <cell r="D242">
            <v>38062</v>
          </cell>
          <cell r="E242">
            <v>8.9169999999999999E-2</v>
          </cell>
          <cell r="G242">
            <v>38042</v>
          </cell>
          <cell r="H242">
            <v>1.1970000000000001</v>
          </cell>
          <cell r="J242">
            <v>38042</v>
          </cell>
          <cell r="K242">
            <v>0.51400000000000001</v>
          </cell>
        </row>
        <row r="243">
          <cell r="A243">
            <v>38063</v>
          </cell>
          <cell r="B243">
            <v>7.0000000000000007E-2</v>
          </cell>
          <cell r="D243">
            <v>38063</v>
          </cell>
          <cell r="E243">
            <v>8.9169999999999999E-2</v>
          </cell>
          <cell r="G243">
            <v>38043</v>
          </cell>
          <cell r="H243">
            <v>1.2250000000000001</v>
          </cell>
          <cell r="J243">
            <v>38043</v>
          </cell>
          <cell r="K243">
            <v>0.53500000000000003</v>
          </cell>
        </row>
        <row r="244">
          <cell r="A244">
            <v>38064</v>
          </cell>
          <cell r="B244">
            <v>7.0000000000000007E-2</v>
          </cell>
          <cell r="D244">
            <v>38064</v>
          </cell>
          <cell r="E244">
            <v>8.9169999999999999E-2</v>
          </cell>
          <cell r="G244">
            <v>38044</v>
          </cell>
          <cell r="H244">
            <v>1.2364999999999999</v>
          </cell>
          <cell r="J244">
            <v>38044</v>
          </cell>
          <cell r="K244">
            <v>0.54600000000000004</v>
          </cell>
        </row>
        <row r="245">
          <cell r="A245">
            <v>38065</v>
          </cell>
          <cell r="B245">
            <v>7.0000000000000007E-2</v>
          </cell>
          <cell r="D245">
            <v>38065</v>
          </cell>
          <cell r="E245">
            <v>8.9169999999999999E-2</v>
          </cell>
          <cell r="G245">
            <v>38047</v>
          </cell>
          <cell r="H245">
            <v>1.2875000000000001</v>
          </cell>
          <cell r="J245">
            <v>38047</v>
          </cell>
          <cell r="K245">
            <v>0.58250000000000002</v>
          </cell>
        </row>
        <row r="246">
          <cell r="A246">
            <v>38068</v>
          </cell>
          <cell r="B246">
            <v>7.0000000000000007E-2</v>
          </cell>
          <cell r="D246">
            <v>38068</v>
          </cell>
          <cell r="E246">
            <v>8.9169999999999999E-2</v>
          </cell>
          <cell r="G246">
            <v>38048</v>
          </cell>
          <cell r="H246">
            <v>1.3599999999999999</v>
          </cell>
          <cell r="J246">
            <v>38048</v>
          </cell>
          <cell r="K246">
            <v>0.63500000000000001</v>
          </cell>
        </row>
        <row r="247">
          <cell r="A247">
            <v>38069</v>
          </cell>
          <cell r="B247">
            <v>7.0000000000000007E-2</v>
          </cell>
          <cell r="D247">
            <v>38069</v>
          </cell>
          <cell r="E247">
            <v>8.9169999999999999E-2</v>
          </cell>
          <cell r="G247">
            <v>38049</v>
          </cell>
          <cell r="H247">
            <v>1.427</v>
          </cell>
          <cell r="J247">
            <v>38049</v>
          </cell>
          <cell r="K247">
            <v>0.69199999999999995</v>
          </cell>
        </row>
        <row r="248">
          <cell r="A248">
            <v>38070</v>
          </cell>
          <cell r="B248">
            <v>7.0000000000000007E-2</v>
          </cell>
          <cell r="D248">
            <v>38070</v>
          </cell>
          <cell r="E248">
            <v>8.9169999999999999E-2</v>
          </cell>
          <cell r="G248">
            <v>38050</v>
          </cell>
          <cell r="H248">
            <v>1.389</v>
          </cell>
          <cell r="J248">
            <v>38050</v>
          </cell>
          <cell r="K248">
            <v>0.66400000000000003</v>
          </cell>
        </row>
        <row r="249">
          <cell r="A249">
            <v>38071</v>
          </cell>
          <cell r="B249">
            <v>7.0000000000000007E-2</v>
          </cell>
          <cell r="D249">
            <v>38071</v>
          </cell>
          <cell r="E249">
            <v>8.9169999999999999E-2</v>
          </cell>
          <cell r="G249">
            <v>38051</v>
          </cell>
          <cell r="H249">
            <v>1.359</v>
          </cell>
          <cell r="J249">
            <v>38051</v>
          </cell>
          <cell r="K249">
            <v>0.66800000000000004</v>
          </cell>
        </row>
        <row r="250">
          <cell r="A250">
            <v>38072</v>
          </cell>
          <cell r="B250">
            <v>7.0000000000000007E-2</v>
          </cell>
          <cell r="D250">
            <v>38072</v>
          </cell>
          <cell r="E250">
            <v>8.9169999999999999E-2</v>
          </cell>
          <cell r="G250">
            <v>38054</v>
          </cell>
          <cell r="H250">
            <v>1.3519999999999999</v>
          </cell>
          <cell r="J250">
            <v>38054</v>
          </cell>
          <cell r="K250">
            <v>0.66200000000000003</v>
          </cell>
        </row>
        <row r="251">
          <cell r="A251">
            <v>38075</v>
          </cell>
          <cell r="B251">
            <v>6.9169999999999995E-2</v>
          </cell>
          <cell r="D251">
            <v>38075</v>
          </cell>
          <cell r="E251">
            <v>8.9169999999999999E-2</v>
          </cell>
          <cell r="G251">
            <v>38055</v>
          </cell>
          <cell r="H251">
            <v>1.339</v>
          </cell>
          <cell r="J251">
            <v>38055</v>
          </cell>
          <cell r="K251">
            <v>0.626</v>
          </cell>
        </row>
        <row r="252">
          <cell r="A252">
            <v>38076</v>
          </cell>
          <cell r="B252">
            <v>6.25E-2</v>
          </cell>
          <cell r="D252">
            <v>38076</v>
          </cell>
          <cell r="E252">
            <v>8.1670000000000006E-2</v>
          </cell>
          <cell r="G252">
            <v>38056</v>
          </cell>
          <cell r="H252">
            <v>1.3125</v>
          </cell>
          <cell r="J252">
            <v>38056</v>
          </cell>
          <cell r="K252">
            <v>0.59750000000000003</v>
          </cell>
        </row>
        <row r="253">
          <cell r="A253">
            <v>38077</v>
          </cell>
          <cell r="B253">
            <v>0.06</v>
          </cell>
          <cell r="D253">
            <v>38077</v>
          </cell>
          <cell r="E253">
            <v>0.08</v>
          </cell>
          <cell r="G253">
            <v>38057</v>
          </cell>
          <cell r="H253">
            <v>1.2429999999999999</v>
          </cell>
          <cell r="J253">
            <v>38057</v>
          </cell>
          <cell r="K253">
            <v>0.57399999999999995</v>
          </cell>
        </row>
        <row r="254">
          <cell r="A254">
            <v>38078</v>
          </cell>
          <cell r="B254">
            <v>0.06</v>
          </cell>
          <cell r="D254">
            <v>38078</v>
          </cell>
          <cell r="E254">
            <v>0.08</v>
          </cell>
          <cell r="G254">
            <v>38058</v>
          </cell>
          <cell r="H254">
            <v>1.2669999999999999</v>
          </cell>
          <cell r="J254">
            <v>38058</v>
          </cell>
          <cell r="K254">
            <v>0.56699999999999995</v>
          </cell>
        </row>
        <row r="255">
          <cell r="A255">
            <v>38079</v>
          </cell>
          <cell r="B255">
            <v>0.06</v>
          </cell>
          <cell r="D255">
            <v>38079</v>
          </cell>
          <cell r="E255">
            <v>0.08</v>
          </cell>
          <cell r="G255">
            <v>38061</v>
          </cell>
          <cell r="H255">
            <v>1.272</v>
          </cell>
          <cell r="J255">
            <v>38061</v>
          </cell>
          <cell r="K255">
            <v>0.58499999999999996</v>
          </cell>
        </row>
        <row r="256">
          <cell r="A256">
            <v>38082</v>
          </cell>
          <cell r="B256">
            <v>0.06</v>
          </cell>
          <cell r="D256">
            <v>38082</v>
          </cell>
          <cell r="E256">
            <v>0.08</v>
          </cell>
          <cell r="G256">
            <v>38062</v>
          </cell>
          <cell r="H256">
            <v>1.2749999999999999</v>
          </cell>
          <cell r="J256">
            <v>38062</v>
          </cell>
          <cell r="K256">
            <v>0.57999999999999996</v>
          </cell>
        </row>
        <row r="257">
          <cell r="A257">
            <v>38083</v>
          </cell>
          <cell r="B257">
            <v>0.06</v>
          </cell>
          <cell r="D257">
            <v>38083</v>
          </cell>
          <cell r="E257">
            <v>0.08</v>
          </cell>
          <cell r="G257">
            <v>38063</v>
          </cell>
          <cell r="H257">
            <v>1.304</v>
          </cell>
          <cell r="J257">
            <v>38063</v>
          </cell>
          <cell r="K257">
            <v>0.60099999999999998</v>
          </cell>
        </row>
        <row r="258">
          <cell r="A258">
            <v>38084</v>
          </cell>
          <cell r="B258">
            <v>0.06</v>
          </cell>
          <cell r="D258">
            <v>38084</v>
          </cell>
          <cell r="E258">
            <v>0.08</v>
          </cell>
          <cell r="G258">
            <v>38064</v>
          </cell>
          <cell r="H258">
            <v>1.3225</v>
          </cell>
          <cell r="J258">
            <v>38064</v>
          </cell>
          <cell r="K258">
            <v>0.61799999999999999</v>
          </cell>
        </row>
        <row r="259">
          <cell r="A259">
            <v>38085</v>
          </cell>
          <cell r="B259">
            <v>0.06</v>
          </cell>
          <cell r="D259">
            <v>38085</v>
          </cell>
          <cell r="E259">
            <v>0.08</v>
          </cell>
          <cell r="G259">
            <v>38065</v>
          </cell>
          <cell r="H259">
            <v>1.385</v>
          </cell>
          <cell r="J259">
            <v>38065</v>
          </cell>
          <cell r="K259">
            <v>0.67400000000000004</v>
          </cell>
        </row>
        <row r="260">
          <cell r="A260">
            <v>38086</v>
          </cell>
          <cell r="B260">
            <v>0.06</v>
          </cell>
          <cell r="D260">
            <v>38086</v>
          </cell>
          <cell r="E260">
            <v>0.08</v>
          </cell>
          <cell r="G260">
            <v>38068</v>
          </cell>
          <cell r="H260">
            <v>1.3574999999999999</v>
          </cell>
          <cell r="J260">
            <v>38068</v>
          </cell>
          <cell r="K260">
            <v>0.65500000000000003</v>
          </cell>
        </row>
        <row r="261">
          <cell r="A261">
            <v>38089</v>
          </cell>
          <cell r="B261">
            <v>0.06</v>
          </cell>
          <cell r="D261">
            <v>38089</v>
          </cell>
          <cell r="E261">
            <v>0.08</v>
          </cell>
          <cell r="G261">
            <v>38069</v>
          </cell>
          <cell r="H261">
            <v>1.343</v>
          </cell>
          <cell r="J261">
            <v>38069</v>
          </cell>
          <cell r="K261">
            <v>0.64300000000000002</v>
          </cell>
        </row>
        <row r="262">
          <cell r="A262">
            <v>38090</v>
          </cell>
          <cell r="B262">
            <v>0.06</v>
          </cell>
          <cell r="D262">
            <v>38090</v>
          </cell>
          <cell r="E262">
            <v>0.08</v>
          </cell>
          <cell r="G262">
            <v>38070</v>
          </cell>
          <cell r="H262">
            <v>1.3109999999999999</v>
          </cell>
          <cell r="J262">
            <v>38070</v>
          </cell>
          <cell r="K262">
            <v>0.60399999999999998</v>
          </cell>
        </row>
        <row r="263">
          <cell r="A263">
            <v>38091</v>
          </cell>
          <cell r="B263">
            <v>0.06</v>
          </cell>
          <cell r="D263">
            <v>38091</v>
          </cell>
          <cell r="E263">
            <v>0.08</v>
          </cell>
          <cell r="G263">
            <v>38071</v>
          </cell>
          <cell r="H263">
            <v>1.325</v>
          </cell>
          <cell r="J263">
            <v>38071</v>
          </cell>
          <cell r="K263">
            <v>0.622</v>
          </cell>
        </row>
        <row r="264">
          <cell r="A264">
            <v>38092</v>
          </cell>
          <cell r="B264">
            <v>0.06</v>
          </cell>
          <cell r="D264">
            <v>38092</v>
          </cell>
          <cell r="E264">
            <v>0.08</v>
          </cell>
          <cell r="G264">
            <v>38072</v>
          </cell>
          <cell r="H264">
            <v>1.43</v>
          </cell>
          <cell r="J264">
            <v>38072</v>
          </cell>
          <cell r="K264">
            <v>0.69799999999999995</v>
          </cell>
        </row>
        <row r="265">
          <cell r="A265">
            <v>38093</v>
          </cell>
          <cell r="B265">
            <v>0.06</v>
          </cell>
          <cell r="D265">
            <v>38093</v>
          </cell>
          <cell r="E265">
            <v>0.08</v>
          </cell>
          <cell r="G265">
            <v>38075</v>
          </cell>
          <cell r="H265">
            <v>1.4990000000000001</v>
          </cell>
          <cell r="J265">
            <v>38075</v>
          </cell>
          <cell r="K265">
            <v>0.76</v>
          </cell>
        </row>
        <row r="266">
          <cell r="A266">
            <v>38096</v>
          </cell>
          <cell r="B266">
            <v>0.06</v>
          </cell>
          <cell r="D266">
            <v>38096</v>
          </cell>
          <cell r="E266">
            <v>0.08</v>
          </cell>
          <cell r="G266">
            <v>38076</v>
          </cell>
          <cell r="H266">
            <v>1.4689999999999999</v>
          </cell>
          <cell r="J266">
            <v>38076</v>
          </cell>
          <cell r="K266">
            <v>0.74199999999999999</v>
          </cell>
        </row>
        <row r="267">
          <cell r="A267">
            <v>38097</v>
          </cell>
          <cell r="B267">
            <v>0.06</v>
          </cell>
          <cell r="D267">
            <v>38097</v>
          </cell>
          <cell r="E267">
            <v>0.08</v>
          </cell>
          <cell r="G267">
            <v>38077</v>
          </cell>
          <cell r="H267">
            <v>1.4670000000000001</v>
          </cell>
          <cell r="J267">
            <v>38077</v>
          </cell>
          <cell r="K267">
            <v>0.73799999999999999</v>
          </cell>
        </row>
        <row r="268">
          <cell r="A268">
            <v>38098</v>
          </cell>
          <cell r="B268">
            <v>0.06</v>
          </cell>
          <cell r="D268">
            <v>38098</v>
          </cell>
          <cell r="E268">
            <v>0.08</v>
          </cell>
          <cell r="G268">
            <v>38078</v>
          </cell>
          <cell r="H268">
            <v>1.415</v>
          </cell>
          <cell r="J268">
            <v>38078</v>
          </cell>
          <cell r="K268">
            <v>0.69</v>
          </cell>
        </row>
        <row r="269">
          <cell r="A269">
            <v>38099</v>
          </cell>
          <cell r="B269">
            <v>0.06</v>
          </cell>
          <cell r="D269">
            <v>38099</v>
          </cell>
          <cell r="E269">
            <v>0.08</v>
          </cell>
          <cell r="G269">
            <v>38079</v>
          </cell>
          <cell r="H269">
            <v>1.4950000000000001</v>
          </cell>
          <cell r="J269">
            <v>38079</v>
          </cell>
          <cell r="K269">
            <v>0.746</v>
          </cell>
        </row>
        <row r="270">
          <cell r="A270">
            <v>38100</v>
          </cell>
          <cell r="B270">
            <v>0.06</v>
          </cell>
          <cell r="D270">
            <v>38100</v>
          </cell>
          <cell r="E270">
            <v>0.08</v>
          </cell>
          <cell r="G270">
            <v>38082</v>
          </cell>
          <cell r="H270">
            <v>1.5024999999999999</v>
          </cell>
          <cell r="J270">
            <v>38082</v>
          </cell>
          <cell r="K270">
            <v>0.77</v>
          </cell>
        </row>
        <row r="271">
          <cell r="A271">
            <v>38103</v>
          </cell>
          <cell r="B271">
            <v>0.06</v>
          </cell>
          <cell r="D271">
            <v>38103</v>
          </cell>
          <cell r="E271">
            <v>0.08</v>
          </cell>
          <cell r="G271">
            <v>38083</v>
          </cell>
          <cell r="H271">
            <v>1.5350000000000001</v>
          </cell>
          <cell r="J271">
            <v>38083</v>
          </cell>
          <cell r="K271">
            <v>0.78700000000000003</v>
          </cell>
        </row>
        <row r="272">
          <cell r="A272">
            <v>38104</v>
          </cell>
          <cell r="B272">
            <v>0.06</v>
          </cell>
          <cell r="D272">
            <v>38104</v>
          </cell>
          <cell r="E272">
            <v>0.08</v>
          </cell>
          <cell r="G272">
            <v>38084</v>
          </cell>
          <cell r="H272">
            <v>1.4969999999999999</v>
          </cell>
          <cell r="J272">
            <v>38084</v>
          </cell>
          <cell r="K272">
            <v>0.76200000000000001</v>
          </cell>
        </row>
        <row r="273">
          <cell r="A273">
            <v>38105</v>
          </cell>
          <cell r="B273">
            <v>0.06</v>
          </cell>
          <cell r="D273">
            <v>38105</v>
          </cell>
          <cell r="E273">
            <v>0.08</v>
          </cell>
          <cell r="G273">
            <v>38085</v>
          </cell>
          <cell r="H273">
            <v>1.4790000000000001</v>
          </cell>
          <cell r="J273">
            <v>38085</v>
          </cell>
          <cell r="K273">
            <v>0.76600000000000001</v>
          </cell>
        </row>
        <row r="274">
          <cell r="A274">
            <v>38107</v>
          </cell>
          <cell r="B274">
            <v>0.06</v>
          </cell>
          <cell r="D274">
            <v>38107</v>
          </cell>
          <cell r="E274">
            <v>0.08</v>
          </cell>
          <cell r="G274">
            <v>38086</v>
          </cell>
          <cell r="H274">
            <v>1.49875</v>
          </cell>
          <cell r="J274">
            <v>38086</v>
          </cell>
          <cell r="K274">
            <v>0.76700000000000002</v>
          </cell>
        </row>
        <row r="275">
          <cell r="A275">
            <v>38113</v>
          </cell>
          <cell r="B275">
            <v>0.06</v>
          </cell>
          <cell r="D275">
            <v>38113</v>
          </cell>
          <cell r="E275">
            <v>0.08</v>
          </cell>
          <cell r="G275">
            <v>38089</v>
          </cell>
          <cell r="H275">
            <v>1.4790000000000001</v>
          </cell>
          <cell r="J275">
            <v>38089</v>
          </cell>
          <cell r="K275">
            <v>0.76600000000000001</v>
          </cell>
        </row>
        <row r="276">
          <cell r="A276">
            <v>38114</v>
          </cell>
          <cell r="B276">
            <v>0.06</v>
          </cell>
          <cell r="D276">
            <v>38114</v>
          </cell>
          <cell r="E276">
            <v>0.08</v>
          </cell>
          <cell r="G276">
            <v>38090</v>
          </cell>
          <cell r="H276">
            <v>1.52</v>
          </cell>
          <cell r="J276">
            <v>38090</v>
          </cell>
          <cell r="K276">
            <v>0.76500000000000001</v>
          </cell>
        </row>
        <row r="277">
          <cell r="A277">
            <v>38117</v>
          </cell>
          <cell r="B277">
            <v>0.06</v>
          </cell>
          <cell r="D277">
            <v>38117</v>
          </cell>
          <cell r="E277">
            <v>0.08</v>
          </cell>
          <cell r="G277">
            <v>38091</v>
          </cell>
          <cell r="H277">
            <v>1.577</v>
          </cell>
          <cell r="J277">
            <v>38091</v>
          </cell>
          <cell r="K277">
            <v>0.79200000000000004</v>
          </cell>
        </row>
        <row r="278">
          <cell r="A278">
            <v>38118</v>
          </cell>
          <cell r="B278">
            <v>0.06</v>
          </cell>
          <cell r="D278">
            <v>38118</v>
          </cell>
          <cell r="E278">
            <v>0.08</v>
          </cell>
          <cell r="G278">
            <v>38092</v>
          </cell>
          <cell r="H278">
            <v>1.546</v>
          </cell>
          <cell r="J278">
            <v>38092</v>
          </cell>
          <cell r="K278">
            <v>0.751</v>
          </cell>
        </row>
        <row r="279">
          <cell r="A279">
            <v>38119</v>
          </cell>
          <cell r="B279">
            <v>0.06</v>
          </cell>
          <cell r="D279">
            <v>38119</v>
          </cell>
          <cell r="E279">
            <v>0.08</v>
          </cell>
          <cell r="G279">
            <v>38093</v>
          </cell>
          <cell r="H279">
            <v>1.5110000000000001</v>
          </cell>
          <cell r="J279">
            <v>38093</v>
          </cell>
          <cell r="K279">
            <v>0.72799999999999998</v>
          </cell>
        </row>
        <row r="280">
          <cell r="A280">
            <v>38120</v>
          </cell>
          <cell r="B280">
            <v>0.06</v>
          </cell>
          <cell r="D280">
            <v>38120</v>
          </cell>
          <cell r="E280">
            <v>0.08</v>
          </cell>
          <cell r="G280">
            <v>38096</v>
          </cell>
          <cell r="H280">
            <v>1.4950000000000001</v>
          </cell>
          <cell r="J280">
            <v>38096</v>
          </cell>
          <cell r="K280">
            <v>0.71099999999999997</v>
          </cell>
        </row>
        <row r="281">
          <cell r="A281">
            <v>38121</v>
          </cell>
          <cell r="B281">
            <v>0.06</v>
          </cell>
          <cell r="D281">
            <v>38121</v>
          </cell>
          <cell r="E281">
            <v>0.08</v>
          </cell>
          <cell r="G281">
            <v>38097</v>
          </cell>
          <cell r="H281">
            <v>1.556</v>
          </cell>
          <cell r="J281">
            <v>38097</v>
          </cell>
          <cell r="K281">
            <v>0.751</v>
          </cell>
        </row>
        <row r="282">
          <cell r="A282">
            <v>38124</v>
          </cell>
          <cell r="B282">
            <v>0.06</v>
          </cell>
          <cell r="D282">
            <v>38124</v>
          </cell>
          <cell r="E282">
            <v>0.08</v>
          </cell>
          <cell r="G282">
            <v>38098</v>
          </cell>
          <cell r="H282">
            <v>1.5699999999999998</v>
          </cell>
          <cell r="J282">
            <v>38098</v>
          </cell>
          <cell r="K282">
            <v>0.77700000000000002</v>
          </cell>
        </row>
        <row r="283">
          <cell r="A283">
            <v>38125</v>
          </cell>
          <cell r="B283">
            <v>0.06</v>
          </cell>
          <cell r="D283">
            <v>38125</v>
          </cell>
          <cell r="E283">
            <v>0.08</v>
          </cell>
          <cell r="G283">
            <v>38099</v>
          </cell>
          <cell r="H283">
            <v>1.5369999999999999</v>
          </cell>
          <cell r="J283">
            <v>38099</v>
          </cell>
          <cell r="K283">
            <v>0.74199999999999999</v>
          </cell>
        </row>
        <row r="284">
          <cell r="A284">
            <v>38126</v>
          </cell>
          <cell r="B284">
            <v>0.06</v>
          </cell>
          <cell r="D284">
            <v>38126</v>
          </cell>
          <cell r="E284">
            <v>0.08</v>
          </cell>
          <cell r="G284">
            <v>38100</v>
          </cell>
          <cell r="H284">
            <v>1.5274999999999999</v>
          </cell>
          <cell r="J284">
            <v>38100</v>
          </cell>
          <cell r="K284">
            <v>0.73750000000000004</v>
          </cell>
        </row>
        <row r="285">
          <cell r="A285">
            <v>38127</v>
          </cell>
          <cell r="B285">
            <v>0.06</v>
          </cell>
          <cell r="D285">
            <v>38127</v>
          </cell>
          <cell r="E285">
            <v>0.08</v>
          </cell>
          <cell r="G285">
            <v>38103</v>
          </cell>
          <cell r="H285">
            <v>1.54</v>
          </cell>
          <cell r="J285">
            <v>38103</v>
          </cell>
          <cell r="K285">
            <v>0.74299999999999999</v>
          </cell>
        </row>
        <row r="286">
          <cell r="A286">
            <v>38128</v>
          </cell>
          <cell r="B286">
            <v>0.06</v>
          </cell>
          <cell r="D286">
            <v>38128</v>
          </cell>
          <cell r="E286">
            <v>0.08</v>
          </cell>
          <cell r="G286">
            <v>38104</v>
          </cell>
          <cell r="H286">
            <v>1.5249999999999999</v>
          </cell>
          <cell r="J286">
            <v>38104</v>
          </cell>
          <cell r="K286">
            <v>0.72699999999999998</v>
          </cell>
        </row>
        <row r="287">
          <cell r="A287">
            <v>38131</v>
          </cell>
          <cell r="B287">
            <v>0.06</v>
          </cell>
          <cell r="D287">
            <v>38131</v>
          </cell>
          <cell r="E287">
            <v>0.08</v>
          </cell>
          <cell r="G287">
            <v>38105</v>
          </cell>
          <cell r="H287">
            <v>1.538</v>
          </cell>
          <cell r="J287">
            <v>38105</v>
          </cell>
          <cell r="K287">
            <v>0.74299999999999999</v>
          </cell>
        </row>
        <row r="288">
          <cell r="A288">
            <v>38132</v>
          </cell>
          <cell r="B288">
            <v>0.06</v>
          </cell>
          <cell r="D288">
            <v>38132</v>
          </cell>
          <cell r="E288">
            <v>0.08</v>
          </cell>
          <cell r="G288">
            <v>38106</v>
          </cell>
          <cell r="H288">
            <v>1.5310000000000001</v>
          </cell>
          <cell r="J288">
            <v>38106</v>
          </cell>
          <cell r="K288">
            <v>0.73887999999999998</v>
          </cell>
        </row>
        <row r="289">
          <cell r="A289">
            <v>38133</v>
          </cell>
          <cell r="B289">
            <v>0.06</v>
          </cell>
          <cell r="D289">
            <v>38133</v>
          </cell>
          <cell r="E289">
            <v>0.08</v>
          </cell>
          <cell r="G289">
            <v>38107</v>
          </cell>
          <cell r="H289">
            <v>1.5649999999999999</v>
          </cell>
          <cell r="J289">
            <v>38107</v>
          </cell>
          <cell r="K289">
            <v>0.77200000000000002</v>
          </cell>
        </row>
        <row r="290">
          <cell r="A290">
            <v>38134</v>
          </cell>
          <cell r="B290">
            <v>0.06</v>
          </cell>
          <cell r="D290">
            <v>38134</v>
          </cell>
          <cell r="E290">
            <v>0.08</v>
          </cell>
          <cell r="G290">
            <v>38110</v>
          </cell>
          <cell r="H290">
            <v>1.5590000000000002</v>
          </cell>
          <cell r="J290">
            <v>38110</v>
          </cell>
          <cell r="K290">
            <v>0.75849999999999995</v>
          </cell>
        </row>
        <row r="291">
          <cell r="A291">
            <v>38135</v>
          </cell>
          <cell r="B291">
            <v>0.06</v>
          </cell>
          <cell r="D291">
            <v>38135</v>
          </cell>
          <cell r="E291">
            <v>0.08</v>
          </cell>
          <cell r="G291">
            <v>38111</v>
          </cell>
          <cell r="H291">
            <v>1.56</v>
          </cell>
          <cell r="J291">
            <v>38111</v>
          </cell>
          <cell r="K291">
            <v>0.76400000000000001</v>
          </cell>
        </row>
        <row r="292">
          <cell r="A292">
            <v>38138</v>
          </cell>
          <cell r="B292">
            <v>0.06</v>
          </cell>
          <cell r="D292">
            <v>38138</v>
          </cell>
          <cell r="E292">
            <v>0.08</v>
          </cell>
          <cell r="G292">
            <v>38112</v>
          </cell>
          <cell r="H292">
            <v>1.56</v>
          </cell>
          <cell r="J292">
            <v>38112</v>
          </cell>
          <cell r="K292">
            <v>0.76100000000000001</v>
          </cell>
        </row>
        <row r="293">
          <cell r="A293">
            <v>38139</v>
          </cell>
          <cell r="B293">
            <v>0.06</v>
          </cell>
          <cell r="D293">
            <v>38139</v>
          </cell>
          <cell r="E293">
            <v>0.08</v>
          </cell>
          <cell r="G293">
            <v>38113</v>
          </cell>
          <cell r="H293">
            <v>1.512</v>
          </cell>
          <cell r="J293">
            <v>38113</v>
          </cell>
          <cell r="K293">
            <v>0.71950000000000003</v>
          </cell>
        </row>
        <row r="294">
          <cell r="A294">
            <v>38140</v>
          </cell>
          <cell r="B294">
            <v>0.06</v>
          </cell>
          <cell r="D294">
            <v>38140</v>
          </cell>
          <cell r="E294">
            <v>0.08</v>
          </cell>
          <cell r="G294">
            <v>38114</v>
          </cell>
          <cell r="H294">
            <v>1.528</v>
          </cell>
          <cell r="J294">
            <v>38114</v>
          </cell>
          <cell r="K294">
            <v>0.73799999999999999</v>
          </cell>
        </row>
        <row r="295">
          <cell r="A295">
            <v>38141</v>
          </cell>
          <cell r="B295">
            <v>0.06</v>
          </cell>
          <cell r="D295">
            <v>38141</v>
          </cell>
          <cell r="E295">
            <v>0.08</v>
          </cell>
          <cell r="G295">
            <v>38117</v>
          </cell>
          <cell r="H295">
            <v>1.5415000000000001</v>
          </cell>
          <cell r="J295">
            <v>38117</v>
          </cell>
          <cell r="K295">
            <v>0.72399999999999998</v>
          </cell>
        </row>
        <row r="296">
          <cell r="A296">
            <v>38142</v>
          </cell>
          <cell r="B296">
            <v>0.06</v>
          </cell>
          <cell r="D296">
            <v>38142</v>
          </cell>
          <cell r="E296">
            <v>0.08</v>
          </cell>
          <cell r="G296">
            <v>38118</v>
          </cell>
          <cell r="H296">
            <v>1.5699999999999998</v>
          </cell>
          <cell r="J296">
            <v>38118</v>
          </cell>
          <cell r="K296">
            <v>0.753</v>
          </cell>
        </row>
        <row r="297">
          <cell r="A297">
            <v>38145</v>
          </cell>
          <cell r="B297">
            <v>0.06</v>
          </cell>
          <cell r="D297">
            <v>38145</v>
          </cell>
          <cell r="E297">
            <v>0.08</v>
          </cell>
          <cell r="G297">
            <v>38119</v>
          </cell>
          <cell r="H297">
            <v>1.5575000000000001</v>
          </cell>
          <cell r="J297">
            <v>38119</v>
          </cell>
          <cell r="K297">
            <v>0.74750000000000005</v>
          </cell>
        </row>
        <row r="298">
          <cell r="A298">
            <v>38146</v>
          </cell>
          <cell r="B298">
            <v>0.06</v>
          </cell>
          <cell r="D298">
            <v>38146</v>
          </cell>
          <cell r="E298">
            <v>0.08</v>
          </cell>
          <cell r="G298">
            <v>38120</v>
          </cell>
          <cell r="H298">
            <v>1.524</v>
          </cell>
          <cell r="J298">
            <v>38120</v>
          </cell>
          <cell r="K298">
            <v>0.71399999999999997</v>
          </cell>
        </row>
        <row r="299">
          <cell r="A299">
            <v>38147</v>
          </cell>
          <cell r="B299">
            <v>0.06</v>
          </cell>
          <cell r="D299">
            <v>38147</v>
          </cell>
          <cell r="E299">
            <v>0.08</v>
          </cell>
          <cell r="G299">
            <v>38121</v>
          </cell>
          <cell r="H299">
            <v>1.5230000000000001</v>
          </cell>
          <cell r="J299">
            <v>38121</v>
          </cell>
          <cell r="K299">
            <v>0.71699999999999997</v>
          </cell>
        </row>
        <row r="300">
          <cell r="A300">
            <v>38148</v>
          </cell>
          <cell r="B300">
            <v>0.06</v>
          </cell>
          <cell r="D300">
            <v>38148</v>
          </cell>
          <cell r="E300">
            <v>0.08</v>
          </cell>
          <cell r="G300">
            <v>38124</v>
          </cell>
          <cell r="H300">
            <v>1.448</v>
          </cell>
          <cell r="J300">
            <v>38124</v>
          </cell>
          <cell r="K300">
            <v>0.66100000000000003</v>
          </cell>
        </row>
        <row r="301">
          <cell r="A301">
            <v>38149</v>
          </cell>
          <cell r="B301">
            <v>0.06</v>
          </cell>
          <cell r="D301">
            <v>38149</v>
          </cell>
          <cell r="E301">
            <v>0.08</v>
          </cell>
          <cell r="G301">
            <v>38125</v>
          </cell>
          <cell r="H301">
            <v>1.5287500000000001</v>
          </cell>
          <cell r="J301">
            <v>38125</v>
          </cell>
          <cell r="K301">
            <v>0.72099999999999997</v>
          </cell>
        </row>
        <row r="302">
          <cell r="A302">
            <v>38152</v>
          </cell>
          <cell r="B302">
            <v>0.06</v>
          </cell>
          <cell r="D302">
            <v>38152</v>
          </cell>
          <cell r="E302">
            <v>0.08</v>
          </cell>
          <cell r="G302">
            <v>38126</v>
          </cell>
          <cell r="H302">
            <v>1.52</v>
          </cell>
          <cell r="J302">
            <v>38126</v>
          </cell>
          <cell r="K302">
            <v>0.72699999999999998</v>
          </cell>
        </row>
        <row r="303">
          <cell r="A303">
            <v>38153</v>
          </cell>
          <cell r="B303">
            <v>0.06</v>
          </cell>
          <cell r="D303">
            <v>38153</v>
          </cell>
          <cell r="E303">
            <v>0.08</v>
          </cell>
          <cell r="G303">
            <v>38127</v>
          </cell>
          <cell r="H303">
            <v>1.4910000000000001</v>
          </cell>
          <cell r="J303">
            <v>38127</v>
          </cell>
          <cell r="K303">
            <v>0.70599999999999996</v>
          </cell>
        </row>
        <row r="304">
          <cell r="A304">
            <v>38154</v>
          </cell>
          <cell r="B304">
            <v>0.06</v>
          </cell>
          <cell r="D304">
            <v>38154</v>
          </cell>
          <cell r="E304">
            <v>0.08</v>
          </cell>
          <cell r="G304">
            <v>38128</v>
          </cell>
          <cell r="H304">
            <v>1.48</v>
          </cell>
          <cell r="J304">
            <v>38128</v>
          </cell>
          <cell r="K304">
            <v>0.69199999999999995</v>
          </cell>
        </row>
        <row r="305">
          <cell r="A305">
            <v>38155</v>
          </cell>
          <cell r="B305">
            <v>0.06</v>
          </cell>
          <cell r="D305">
            <v>38155</v>
          </cell>
          <cell r="E305">
            <v>0.08</v>
          </cell>
          <cell r="G305">
            <v>38131</v>
          </cell>
          <cell r="H305">
            <v>1.51</v>
          </cell>
          <cell r="J305">
            <v>38131</v>
          </cell>
          <cell r="K305">
            <v>0.71</v>
          </cell>
        </row>
        <row r="306">
          <cell r="A306">
            <v>38156</v>
          </cell>
          <cell r="B306">
            <v>0.06</v>
          </cell>
          <cell r="D306">
            <v>38156</v>
          </cell>
          <cell r="E306">
            <v>0.08</v>
          </cell>
          <cell r="G306">
            <v>38132</v>
          </cell>
          <cell r="H306">
            <v>1.4870000000000001</v>
          </cell>
          <cell r="J306">
            <v>38132</v>
          </cell>
          <cell r="K306">
            <v>0.69199999999999995</v>
          </cell>
        </row>
        <row r="307">
          <cell r="A307">
            <v>38159</v>
          </cell>
          <cell r="B307">
            <v>0.06</v>
          </cell>
          <cell r="D307">
            <v>38159</v>
          </cell>
          <cell r="E307">
            <v>0.08</v>
          </cell>
          <cell r="G307">
            <v>38133</v>
          </cell>
          <cell r="H307">
            <v>1.488</v>
          </cell>
          <cell r="J307">
            <v>38133</v>
          </cell>
          <cell r="K307">
            <v>0.70150000000000001</v>
          </cell>
        </row>
        <row r="308">
          <cell r="A308">
            <v>38160</v>
          </cell>
          <cell r="B308">
            <v>0.06</v>
          </cell>
          <cell r="D308">
            <v>38160</v>
          </cell>
          <cell r="E308">
            <v>0.08</v>
          </cell>
          <cell r="G308">
            <v>38134</v>
          </cell>
          <cell r="H308">
            <v>1.496</v>
          </cell>
          <cell r="J308">
            <v>38134</v>
          </cell>
          <cell r="K308">
            <v>0.71</v>
          </cell>
        </row>
        <row r="309">
          <cell r="A309">
            <v>38161</v>
          </cell>
          <cell r="B309">
            <v>0.06</v>
          </cell>
          <cell r="D309">
            <v>38161</v>
          </cell>
          <cell r="E309">
            <v>0.08</v>
          </cell>
          <cell r="G309">
            <v>38135</v>
          </cell>
          <cell r="H309">
            <v>1.55</v>
          </cell>
          <cell r="J309">
            <v>38135</v>
          </cell>
          <cell r="K309">
            <v>0.754</v>
          </cell>
        </row>
        <row r="310">
          <cell r="A310">
            <v>38162</v>
          </cell>
          <cell r="B310">
            <v>0.06</v>
          </cell>
          <cell r="D310">
            <v>38162</v>
          </cell>
          <cell r="E310">
            <v>0.08</v>
          </cell>
          <cell r="G310">
            <v>38138</v>
          </cell>
          <cell r="H310">
            <v>1.548</v>
          </cell>
          <cell r="J310">
            <v>38138</v>
          </cell>
          <cell r="K310">
            <v>0.753</v>
          </cell>
        </row>
        <row r="311">
          <cell r="A311">
            <v>38163</v>
          </cell>
          <cell r="B311">
            <v>0.06</v>
          </cell>
          <cell r="D311">
            <v>38163</v>
          </cell>
          <cell r="E311">
            <v>0.08</v>
          </cell>
          <cell r="G311">
            <v>38139</v>
          </cell>
          <cell r="H311">
            <v>1.5640000000000001</v>
          </cell>
          <cell r="J311">
            <v>38139</v>
          </cell>
          <cell r="K311">
            <v>0.76600000000000001</v>
          </cell>
        </row>
        <row r="312">
          <cell r="A312">
            <v>38166</v>
          </cell>
          <cell r="B312">
            <v>0.06</v>
          </cell>
          <cell r="D312">
            <v>38166</v>
          </cell>
          <cell r="E312">
            <v>0.08</v>
          </cell>
          <cell r="G312">
            <v>38140</v>
          </cell>
          <cell r="H312">
            <v>1.585</v>
          </cell>
          <cell r="J312">
            <v>38140</v>
          </cell>
          <cell r="K312">
            <v>0.77400000000000002</v>
          </cell>
        </row>
        <row r="313">
          <cell r="A313">
            <v>38167</v>
          </cell>
          <cell r="B313">
            <v>0.06</v>
          </cell>
          <cell r="D313">
            <v>38167</v>
          </cell>
          <cell r="E313">
            <v>9.0829999999999994E-2</v>
          </cell>
          <cell r="G313">
            <v>38141</v>
          </cell>
          <cell r="H313">
            <v>1.605</v>
          </cell>
          <cell r="J313">
            <v>38141</v>
          </cell>
          <cell r="K313">
            <v>0.79</v>
          </cell>
        </row>
        <row r="314">
          <cell r="A314">
            <v>38168</v>
          </cell>
          <cell r="B314">
            <v>0.06</v>
          </cell>
          <cell r="D314">
            <v>38168</v>
          </cell>
          <cell r="E314">
            <v>0.09</v>
          </cell>
          <cell r="G314">
            <v>38142</v>
          </cell>
          <cell r="H314">
            <v>1.6219999999999999</v>
          </cell>
          <cell r="J314">
            <v>38142</v>
          </cell>
          <cell r="K314">
            <v>0.80600000000000005</v>
          </cell>
        </row>
        <row r="315">
          <cell r="A315">
            <v>38169</v>
          </cell>
          <cell r="B315">
            <v>0.06</v>
          </cell>
          <cell r="D315">
            <v>38169</v>
          </cell>
          <cell r="E315">
            <v>0.09</v>
          </cell>
          <cell r="G315">
            <v>38145</v>
          </cell>
          <cell r="H315">
            <v>1.69</v>
          </cell>
          <cell r="J315">
            <v>38145</v>
          </cell>
          <cell r="K315">
            <v>0.86</v>
          </cell>
        </row>
        <row r="316">
          <cell r="A316">
            <v>38170</v>
          </cell>
          <cell r="B316">
            <v>0.06</v>
          </cell>
          <cell r="D316">
            <v>38170</v>
          </cell>
          <cell r="E316">
            <v>0.09</v>
          </cell>
          <cell r="G316">
            <v>38146</v>
          </cell>
          <cell r="H316">
            <v>1.718</v>
          </cell>
          <cell r="J316">
            <v>38146</v>
          </cell>
          <cell r="K316">
            <v>0.89949999999999997</v>
          </cell>
        </row>
        <row r="317">
          <cell r="A317">
            <v>38173</v>
          </cell>
          <cell r="B317">
            <v>0.06</v>
          </cell>
          <cell r="D317">
            <v>38173</v>
          </cell>
          <cell r="E317">
            <v>0.09</v>
          </cell>
          <cell r="G317">
            <v>38147</v>
          </cell>
          <cell r="H317">
            <v>1.7770000000000001</v>
          </cell>
          <cell r="J317">
            <v>38147</v>
          </cell>
          <cell r="K317">
            <v>0.96499999999999997</v>
          </cell>
        </row>
        <row r="318">
          <cell r="A318">
            <v>38174</v>
          </cell>
          <cell r="B318">
            <v>0.06</v>
          </cell>
          <cell r="D318">
            <v>38174</v>
          </cell>
          <cell r="E318">
            <v>0.09</v>
          </cell>
          <cell r="G318">
            <v>38148</v>
          </cell>
          <cell r="H318">
            <v>1.7930000000000001</v>
          </cell>
          <cell r="J318">
            <v>38148</v>
          </cell>
          <cell r="K318">
            <v>0.99</v>
          </cell>
        </row>
        <row r="319">
          <cell r="A319">
            <v>38175</v>
          </cell>
          <cell r="B319">
            <v>0.06</v>
          </cell>
          <cell r="D319">
            <v>38175</v>
          </cell>
          <cell r="E319">
            <v>0.09</v>
          </cell>
          <cell r="G319">
            <v>38149</v>
          </cell>
          <cell r="H319">
            <v>1.8120000000000001</v>
          </cell>
          <cell r="J319">
            <v>38149</v>
          </cell>
          <cell r="K319">
            <v>0.99</v>
          </cell>
        </row>
        <row r="320">
          <cell r="A320">
            <v>38176</v>
          </cell>
          <cell r="B320">
            <v>0.06</v>
          </cell>
          <cell r="D320">
            <v>38176</v>
          </cell>
          <cell r="E320">
            <v>0.09</v>
          </cell>
          <cell r="G320">
            <v>38152</v>
          </cell>
          <cell r="H320">
            <v>1.861</v>
          </cell>
          <cell r="J320">
            <v>38152</v>
          </cell>
          <cell r="K320">
            <v>1.0349999999999999</v>
          </cell>
        </row>
        <row r="321">
          <cell r="A321">
            <v>38177</v>
          </cell>
          <cell r="B321">
            <v>0.06</v>
          </cell>
          <cell r="D321">
            <v>38177</v>
          </cell>
          <cell r="E321">
            <v>0.09</v>
          </cell>
          <cell r="G321">
            <v>38153</v>
          </cell>
          <cell r="H321">
            <v>1.8199999999999998</v>
          </cell>
          <cell r="J321">
            <v>38153</v>
          </cell>
          <cell r="K321">
            <v>0.98499999999999999</v>
          </cell>
        </row>
        <row r="322">
          <cell r="A322">
            <v>38180</v>
          </cell>
          <cell r="B322">
            <v>0.06</v>
          </cell>
          <cell r="D322">
            <v>38180</v>
          </cell>
          <cell r="E322">
            <v>0.09</v>
          </cell>
          <cell r="G322">
            <v>38154</v>
          </cell>
          <cell r="H322">
            <v>1.8959999999999999</v>
          </cell>
          <cell r="J322">
            <v>38154</v>
          </cell>
          <cell r="K322">
            <v>1.038</v>
          </cell>
        </row>
        <row r="323">
          <cell r="A323">
            <v>38181</v>
          </cell>
          <cell r="B323">
            <v>0.06</v>
          </cell>
          <cell r="D323">
            <v>38181</v>
          </cell>
          <cell r="E323">
            <v>0.09</v>
          </cell>
          <cell r="G323">
            <v>38155</v>
          </cell>
          <cell r="H323">
            <v>1.9670000000000001</v>
          </cell>
          <cell r="J323">
            <v>38155</v>
          </cell>
          <cell r="K323">
            <v>1.095</v>
          </cell>
        </row>
        <row r="324">
          <cell r="A324">
            <v>38182</v>
          </cell>
          <cell r="B324">
            <v>0.06</v>
          </cell>
          <cell r="D324">
            <v>38182</v>
          </cell>
          <cell r="E324">
            <v>0.09</v>
          </cell>
          <cell r="G324">
            <v>38156</v>
          </cell>
          <cell r="H324">
            <v>1.9</v>
          </cell>
          <cell r="J324">
            <v>38156</v>
          </cell>
          <cell r="K324">
            <v>1.022</v>
          </cell>
        </row>
        <row r="325">
          <cell r="A325">
            <v>38183</v>
          </cell>
          <cell r="B325">
            <v>0.06</v>
          </cell>
          <cell r="D325">
            <v>38183</v>
          </cell>
          <cell r="E325">
            <v>0.09</v>
          </cell>
          <cell r="G325">
            <v>38159</v>
          </cell>
          <cell r="H325">
            <v>1.885</v>
          </cell>
          <cell r="J325">
            <v>38159</v>
          </cell>
          <cell r="K325">
            <v>1.006</v>
          </cell>
        </row>
        <row r="326">
          <cell r="A326">
            <v>38184</v>
          </cell>
          <cell r="B326">
            <v>0.06</v>
          </cell>
          <cell r="D326">
            <v>38184</v>
          </cell>
          <cell r="E326">
            <v>0.09</v>
          </cell>
          <cell r="G326">
            <v>38160</v>
          </cell>
          <cell r="H326">
            <v>1.92</v>
          </cell>
          <cell r="J326">
            <v>38160</v>
          </cell>
          <cell r="K326">
            <v>1.0425</v>
          </cell>
        </row>
        <row r="327">
          <cell r="A327">
            <v>38188</v>
          </cell>
          <cell r="B327">
            <v>0.06</v>
          </cell>
          <cell r="D327">
            <v>38188</v>
          </cell>
          <cell r="E327">
            <v>0.09</v>
          </cell>
          <cell r="G327">
            <v>38161</v>
          </cell>
          <cell r="H327">
            <v>1.925</v>
          </cell>
          <cell r="J327">
            <v>38161</v>
          </cell>
          <cell r="K327">
            <v>1.0449999999999999</v>
          </cell>
        </row>
        <row r="328">
          <cell r="A328">
            <v>38189</v>
          </cell>
          <cell r="B328">
            <v>0.06</v>
          </cell>
          <cell r="D328">
            <v>38189</v>
          </cell>
          <cell r="E328">
            <v>0.09</v>
          </cell>
          <cell r="G328">
            <v>38162</v>
          </cell>
          <cell r="H328">
            <v>1.9330000000000001</v>
          </cell>
          <cell r="J328">
            <v>38162</v>
          </cell>
          <cell r="K328">
            <v>1.0309999999999999</v>
          </cell>
        </row>
        <row r="329">
          <cell r="A329">
            <v>38190</v>
          </cell>
          <cell r="B329">
            <v>0.06</v>
          </cell>
          <cell r="D329">
            <v>38190</v>
          </cell>
          <cell r="E329">
            <v>0.09</v>
          </cell>
          <cell r="G329">
            <v>38163</v>
          </cell>
          <cell r="H329">
            <v>1.86625</v>
          </cell>
          <cell r="J329">
            <v>38163</v>
          </cell>
          <cell r="K329">
            <v>0.95162999999999998</v>
          </cell>
        </row>
        <row r="330">
          <cell r="A330">
            <v>38191</v>
          </cell>
          <cell r="B330">
            <v>0.06</v>
          </cell>
          <cell r="D330">
            <v>38191</v>
          </cell>
          <cell r="E330">
            <v>0.09</v>
          </cell>
          <cell r="G330">
            <v>38166</v>
          </cell>
          <cell r="H330">
            <v>1.923</v>
          </cell>
          <cell r="J330">
            <v>38166</v>
          </cell>
          <cell r="K330">
            <v>1.0109999999999999</v>
          </cell>
        </row>
        <row r="331">
          <cell r="A331">
            <v>38194</v>
          </cell>
          <cell r="B331">
            <v>0.06</v>
          </cell>
          <cell r="D331">
            <v>38194</v>
          </cell>
          <cell r="E331">
            <v>0.09</v>
          </cell>
          <cell r="G331">
            <v>38167</v>
          </cell>
          <cell r="H331">
            <v>1.8860000000000001</v>
          </cell>
          <cell r="J331">
            <v>38167</v>
          </cell>
          <cell r="K331">
            <v>0.96550000000000002</v>
          </cell>
        </row>
        <row r="332">
          <cell r="A332">
            <v>38195</v>
          </cell>
          <cell r="B332">
            <v>0.06</v>
          </cell>
          <cell r="D332">
            <v>38195</v>
          </cell>
          <cell r="E332">
            <v>0.09</v>
          </cell>
          <cell r="G332">
            <v>38168</v>
          </cell>
          <cell r="H332">
            <v>1.8399999999999999</v>
          </cell>
          <cell r="J332">
            <v>38168</v>
          </cell>
          <cell r="K332">
            <v>0.93</v>
          </cell>
        </row>
        <row r="333">
          <cell r="A333">
            <v>38196</v>
          </cell>
          <cell r="B333">
            <v>0.06</v>
          </cell>
          <cell r="D333">
            <v>38196</v>
          </cell>
          <cell r="E333">
            <v>0.09</v>
          </cell>
          <cell r="G333">
            <v>38169</v>
          </cell>
          <cell r="H333">
            <v>1.8959999999999999</v>
          </cell>
          <cell r="J333">
            <v>38169</v>
          </cell>
          <cell r="K333">
            <v>0.96150000000000002</v>
          </cell>
        </row>
        <row r="334">
          <cell r="A334">
            <v>38197</v>
          </cell>
          <cell r="B334">
            <v>0.06</v>
          </cell>
          <cell r="D334">
            <v>38197</v>
          </cell>
          <cell r="E334">
            <v>0.09</v>
          </cell>
          <cell r="G334">
            <v>38170</v>
          </cell>
          <cell r="H334">
            <v>1.7967499999999998</v>
          </cell>
          <cell r="J334">
            <v>38170</v>
          </cell>
          <cell r="K334">
            <v>0.873</v>
          </cell>
        </row>
        <row r="335">
          <cell r="A335">
            <v>38198</v>
          </cell>
          <cell r="B335">
            <v>0.06</v>
          </cell>
          <cell r="D335">
            <v>38198</v>
          </cell>
          <cell r="E335">
            <v>0.09</v>
          </cell>
          <cell r="G335">
            <v>38173</v>
          </cell>
          <cell r="H335">
            <v>1.819</v>
          </cell>
          <cell r="J335">
            <v>38173</v>
          </cell>
          <cell r="K335">
            <v>0.91</v>
          </cell>
        </row>
        <row r="336">
          <cell r="A336">
            <v>38201</v>
          </cell>
          <cell r="B336">
            <v>0.06</v>
          </cell>
          <cell r="D336">
            <v>38201</v>
          </cell>
          <cell r="E336">
            <v>0.09</v>
          </cell>
          <cell r="G336">
            <v>38174</v>
          </cell>
          <cell r="H336">
            <v>1.7909999999999999</v>
          </cell>
          <cell r="J336">
            <v>38174</v>
          </cell>
          <cell r="K336">
            <v>0.88600000000000001</v>
          </cell>
        </row>
        <row r="337">
          <cell r="A337">
            <v>38202</v>
          </cell>
          <cell r="B337">
            <v>0.06</v>
          </cell>
          <cell r="D337">
            <v>38202</v>
          </cell>
          <cell r="E337">
            <v>0.09</v>
          </cell>
          <cell r="G337">
            <v>38175</v>
          </cell>
          <cell r="H337">
            <v>1.8399999999999999</v>
          </cell>
          <cell r="J337">
            <v>38175</v>
          </cell>
          <cell r="K337">
            <v>0.91574999999999995</v>
          </cell>
        </row>
        <row r="338">
          <cell r="A338">
            <v>38203</v>
          </cell>
          <cell r="B338">
            <v>0.06</v>
          </cell>
          <cell r="D338">
            <v>38203</v>
          </cell>
          <cell r="E338">
            <v>0.09</v>
          </cell>
          <cell r="G338">
            <v>38176</v>
          </cell>
          <cell r="H338">
            <v>1.8149999999999999</v>
          </cell>
          <cell r="J338">
            <v>38176</v>
          </cell>
          <cell r="K338">
            <v>0.90400000000000003</v>
          </cell>
        </row>
        <row r="339">
          <cell r="A339">
            <v>38204</v>
          </cell>
          <cell r="B339">
            <v>0.06</v>
          </cell>
          <cell r="D339">
            <v>38204</v>
          </cell>
          <cell r="E339">
            <v>0.09</v>
          </cell>
          <cell r="G339">
            <v>38177</v>
          </cell>
          <cell r="H339">
            <v>1.867</v>
          </cell>
          <cell r="J339">
            <v>38177</v>
          </cell>
          <cell r="K339">
            <v>0.94299999999999995</v>
          </cell>
        </row>
        <row r="340">
          <cell r="A340">
            <v>38205</v>
          </cell>
          <cell r="B340">
            <v>0.06</v>
          </cell>
          <cell r="D340">
            <v>38205</v>
          </cell>
          <cell r="E340">
            <v>0.09</v>
          </cell>
          <cell r="G340">
            <v>38180</v>
          </cell>
          <cell r="H340">
            <v>1.833</v>
          </cell>
          <cell r="J340">
            <v>38180</v>
          </cell>
          <cell r="K340">
            <v>0.91900000000000004</v>
          </cell>
        </row>
        <row r="341">
          <cell r="A341">
            <v>38208</v>
          </cell>
          <cell r="B341">
            <v>0.06</v>
          </cell>
          <cell r="D341">
            <v>38208</v>
          </cell>
          <cell r="E341">
            <v>0.09</v>
          </cell>
          <cell r="G341">
            <v>38181</v>
          </cell>
          <cell r="H341">
            <v>1.8220000000000001</v>
          </cell>
          <cell r="J341">
            <v>38181</v>
          </cell>
          <cell r="K341">
            <v>0.91700000000000004</v>
          </cell>
        </row>
        <row r="342">
          <cell r="A342">
            <v>38209</v>
          </cell>
          <cell r="B342">
            <v>0.06</v>
          </cell>
          <cell r="D342">
            <v>38209</v>
          </cell>
          <cell r="E342">
            <v>0.09</v>
          </cell>
          <cell r="G342">
            <v>38182</v>
          </cell>
          <cell r="H342">
            <v>1.83</v>
          </cell>
          <cell r="J342">
            <v>38182</v>
          </cell>
          <cell r="K342">
            <v>0.92700000000000005</v>
          </cell>
        </row>
        <row r="343">
          <cell r="A343">
            <v>38210</v>
          </cell>
          <cell r="B343">
            <v>0.06</v>
          </cell>
          <cell r="D343">
            <v>38210</v>
          </cell>
          <cell r="E343">
            <v>0.09</v>
          </cell>
          <cell r="G343">
            <v>38183</v>
          </cell>
          <cell r="H343">
            <v>1.8639999999999999</v>
          </cell>
          <cell r="J343">
            <v>38183</v>
          </cell>
          <cell r="K343">
            <v>0.94899999999999995</v>
          </cell>
        </row>
        <row r="344">
          <cell r="A344">
            <v>38211</v>
          </cell>
          <cell r="B344">
            <v>0.06</v>
          </cell>
          <cell r="D344">
            <v>38211</v>
          </cell>
          <cell r="E344">
            <v>0.09</v>
          </cell>
          <cell r="G344">
            <v>38184</v>
          </cell>
          <cell r="H344">
            <v>1.821</v>
          </cell>
          <cell r="J344">
            <v>38184</v>
          </cell>
          <cell r="K344">
            <v>0.90900000000000003</v>
          </cell>
        </row>
        <row r="345">
          <cell r="A345">
            <v>38212</v>
          </cell>
          <cell r="B345">
            <v>0.06</v>
          </cell>
          <cell r="D345">
            <v>38212</v>
          </cell>
          <cell r="E345">
            <v>0.09</v>
          </cell>
          <cell r="G345">
            <v>38187</v>
          </cell>
          <cell r="H345">
            <v>1.8159999999999998</v>
          </cell>
          <cell r="J345">
            <v>38187</v>
          </cell>
          <cell r="K345">
            <v>0.90300000000000002</v>
          </cell>
        </row>
        <row r="346">
          <cell r="A346">
            <v>38215</v>
          </cell>
          <cell r="B346">
            <v>0.06</v>
          </cell>
          <cell r="D346">
            <v>38215</v>
          </cell>
          <cell r="E346">
            <v>0.09</v>
          </cell>
          <cell r="G346">
            <v>38188</v>
          </cell>
          <cell r="H346">
            <v>1.8109999999999999</v>
          </cell>
          <cell r="J346">
            <v>38188</v>
          </cell>
          <cell r="K346">
            <v>0.90200000000000002</v>
          </cell>
        </row>
        <row r="347">
          <cell r="A347">
            <v>38216</v>
          </cell>
          <cell r="B347">
            <v>0.06</v>
          </cell>
          <cell r="D347">
            <v>38216</v>
          </cell>
          <cell r="E347">
            <v>0.09</v>
          </cell>
          <cell r="G347">
            <v>38189</v>
          </cell>
          <cell r="H347">
            <v>1.8574999999999999</v>
          </cell>
          <cell r="J347">
            <v>38189</v>
          </cell>
          <cell r="K347">
            <v>0.94499999999999995</v>
          </cell>
        </row>
        <row r="348">
          <cell r="A348">
            <v>38217</v>
          </cell>
          <cell r="B348">
            <v>0.06</v>
          </cell>
          <cell r="D348">
            <v>38217</v>
          </cell>
          <cell r="E348">
            <v>0.09</v>
          </cell>
          <cell r="G348">
            <v>38190</v>
          </cell>
          <cell r="H348">
            <v>1.85</v>
          </cell>
          <cell r="J348">
            <v>38190</v>
          </cell>
          <cell r="K348">
            <v>0.94750000000000001</v>
          </cell>
        </row>
        <row r="349">
          <cell r="A349">
            <v>38218</v>
          </cell>
          <cell r="B349">
            <v>0.06</v>
          </cell>
          <cell r="D349">
            <v>38218</v>
          </cell>
          <cell r="E349">
            <v>0.09</v>
          </cell>
          <cell r="G349">
            <v>38191</v>
          </cell>
          <cell r="H349">
            <v>1.865</v>
          </cell>
          <cell r="J349">
            <v>38191</v>
          </cell>
          <cell r="K349">
            <v>0.97250000000000003</v>
          </cell>
        </row>
        <row r="350">
          <cell r="A350">
            <v>38219</v>
          </cell>
          <cell r="B350">
            <v>0.06</v>
          </cell>
          <cell r="D350">
            <v>38219</v>
          </cell>
          <cell r="E350">
            <v>0.09</v>
          </cell>
          <cell r="G350">
            <v>38194</v>
          </cell>
          <cell r="H350">
            <v>1.8774999999999999</v>
          </cell>
          <cell r="J350">
            <v>38194</v>
          </cell>
          <cell r="K350">
            <v>0.98499999999999999</v>
          </cell>
        </row>
        <row r="351">
          <cell r="A351">
            <v>38222</v>
          </cell>
          <cell r="B351">
            <v>0.06</v>
          </cell>
          <cell r="D351">
            <v>38222</v>
          </cell>
          <cell r="E351">
            <v>0.09</v>
          </cell>
          <cell r="G351">
            <v>38195</v>
          </cell>
          <cell r="H351">
            <v>1.9024999999999999</v>
          </cell>
          <cell r="J351">
            <v>38195</v>
          </cell>
          <cell r="K351">
            <v>1.01</v>
          </cell>
        </row>
        <row r="352">
          <cell r="A352">
            <v>38223</v>
          </cell>
          <cell r="B352">
            <v>0.06</v>
          </cell>
          <cell r="D352">
            <v>38223</v>
          </cell>
          <cell r="E352">
            <v>0.09</v>
          </cell>
          <cell r="G352">
            <v>38196</v>
          </cell>
          <cell r="H352">
            <v>1.909</v>
          </cell>
          <cell r="J352">
            <v>38196</v>
          </cell>
          <cell r="K352">
            <v>1.014</v>
          </cell>
        </row>
        <row r="353">
          <cell r="A353">
            <v>38224</v>
          </cell>
          <cell r="B353">
            <v>0.06</v>
          </cell>
          <cell r="D353">
            <v>38224</v>
          </cell>
          <cell r="E353">
            <v>0.09</v>
          </cell>
          <cell r="G353">
            <v>38197</v>
          </cell>
          <cell r="H353">
            <v>1.8805000000000001</v>
          </cell>
          <cell r="J353">
            <v>38197</v>
          </cell>
          <cell r="K353">
            <v>0.98799999999999999</v>
          </cell>
        </row>
        <row r="354">
          <cell r="A354">
            <v>38225</v>
          </cell>
          <cell r="B354">
            <v>0.06</v>
          </cell>
          <cell r="D354">
            <v>38225</v>
          </cell>
          <cell r="E354">
            <v>0.09</v>
          </cell>
          <cell r="G354">
            <v>38198</v>
          </cell>
          <cell r="H354">
            <v>1.899</v>
          </cell>
          <cell r="J354">
            <v>38198</v>
          </cell>
          <cell r="K354">
            <v>1.0049999999999999</v>
          </cell>
        </row>
        <row r="355">
          <cell r="A355">
            <v>38226</v>
          </cell>
          <cell r="B355">
            <v>0.06</v>
          </cell>
          <cell r="D355">
            <v>38226</v>
          </cell>
          <cell r="E355">
            <v>0.09</v>
          </cell>
          <cell r="G355">
            <v>38201</v>
          </cell>
          <cell r="H355">
            <v>1.927</v>
          </cell>
          <cell r="J355">
            <v>38201</v>
          </cell>
          <cell r="K355">
            <v>1.0229999999999999</v>
          </cell>
        </row>
        <row r="356">
          <cell r="A356">
            <v>38229</v>
          </cell>
          <cell r="B356">
            <v>7.2499999999999995E-2</v>
          </cell>
          <cell r="D356">
            <v>38229</v>
          </cell>
          <cell r="E356">
            <v>8.8330000000000006E-2</v>
          </cell>
          <cell r="G356">
            <v>38202</v>
          </cell>
          <cell r="H356">
            <v>1.913</v>
          </cell>
          <cell r="J356">
            <v>38202</v>
          </cell>
          <cell r="K356">
            <v>1.022</v>
          </cell>
        </row>
        <row r="357">
          <cell r="A357">
            <v>38230</v>
          </cell>
          <cell r="B357">
            <v>7.0000000000000007E-2</v>
          </cell>
          <cell r="D357">
            <v>38230</v>
          </cell>
          <cell r="E357">
            <v>8.6669999999999997E-2</v>
          </cell>
          <cell r="G357">
            <v>38203</v>
          </cell>
          <cell r="H357">
            <v>1.831</v>
          </cell>
          <cell r="J357">
            <v>38203</v>
          </cell>
          <cell r="K357">
            <v>0.95099999999999996</v>
          </cell>
        </row>
        <row r="358">
          <cell r="A358">
            <v>38231</v>
          </cell>
          <cell r="B358">
            <v>7.0000000000000007E-2</v>
          </cell>
          <cell r="D358">
            <v>38231</v>
          </cell>
          <cell r="E358">
            <v>8.5830000000000004E-2</v>
          </cell>
          <cell r="G358">
            <v>38204</v>
          </cell>
          <cell r="H358">
            <v>1.7989999999999999</v>
          </cell>
          <cell r="J358">
            <v>38204</v>
          </cell>
          <cell r="K358">
            <v>0.9425</v>
          </cell>
        </row>
        <row r="359">
          <cell r="A359">
            <v>38232</v>
          </cell>
          <cell r="B359">
            <v>7.0000000000000007E-2</v>
          </cell>
          <cell r="D359">
            <v>38232</v>
          </cell>
          <cell r="E359">
            <v>8.5830000000000004E-2</v>
          </cell>
          <cell r="G359">
            <v>38205</v>
          </cell>
          <cell r="H359">
            <v>1.6970000000000001</v>
          </cell>
          <cell r="J359">
            <v>38205</v>
          </cell>
          <cell r="K359">
            <v>0.86</v>
          </cell>
        </row>
        <row r="360">
          <cell r="A360">
            <v>38233</v>
          </cell>
          <cell r="B360">
            <v>7.0000000000000007E-2</v>
          </cell>
          <cell r="D360">
            <v>38233</v>
          </cell>
          <cell r="E360">
            <v>8.5830000000000004E-2</v>
          </cell>
          <cell r="G360">
            <v>38208</v>
          </cell>
          <cell r="H360">
            <v>1.738</v>
          </cell>
          <cell r="J360">
            <v>38208</v>
          </cell>
          <cell r="K360">
            <v>0.88500000000000001</v>
          </cell>
        </row>
        <row r="361">
          <cell r="A361">
            <v>38236</v>
          </cell>
          <cell r="B361">
            <v>7.0000000000000007E-2</v>
          </cell>
          <cell r="D361">
            <v>38236</v>
          </cell>
          <cell r="E361">
            <v>8.5830000000000004E-2</v>
          </cell>
          <cell r="G361">
            <v>38209</v>
          </cell>
          <cell r="H361">
            <v>1.7410000000000001</v>
          </cell>
          <cell r="J361">
            <v>38209</v>
          </cell>
          <cell r="K361">
            <v>0.89300000000000002</v>
          </cell>
        </row>
        <row r="362">
          <cell r="A362">
            <v>38237</v>
          </cell>
          <cell r="B362">
            <v>7.0000000000000007E-2</v>
          </cell>
          <cell r="D362">
            <v>38237</v>
          </cell>
          <cell r="E362">
            <v>8.5830000000000004E-2</v>
          </cell>
          <cell r="G362">
            <v>38210</v>
          </cell>
          <cell r="H362">
            <v>1.74</v>
          </cell>
          <cell r="J362">
            <v>38210</v>
          </cell>
          <cell r="K362">
            <v>0.89</v>
          </cell>
        </row>
        <row r="363">
          <cell r="A363">
            <v>38238</v>
          </cell>
          <cell r="B363">
            <v>7.0000000000000007E-2</v>
          </cell>
          <cell r="D363">
            <v>38238</v>
          </cell>
          <cell r="E363">
            <v>8.5830000000000004E-2</v>
          </cell>
          <cell r="G363">
            <v>38211</v>
          </cell>
          <cell r="H363">
            <v>1.728</v>
          </cell>
          <cell r="J363">
            <v>38211</v>
          </cell>
          <cell r="K363">
            <v>0.874</v>
          </cell>
        </row>
        <row r="364">
          <cell r="A364">
            <v>38239</v>
          </cell>
          <cell r="B364">
            <v>7.0000000000000007E-2</v>
          </cell>
          <cell r="D364">
            <v>38239</v>
          </cell>
          <cell r="E364">
            <v>8.5000000000000006E-2</v>
          </cell>
          <cell r="G364">
            <v>38212</v>
          </cell>
          <cell r="H364">
            <v>1.64825</v>
          </cell>
          <cell r="J364">
            <v>38212</v>
          </cell>
          <cell r="K364">
            <v>0.80900000000000005</v>
          </cell>
        </row>
        <row r="365">
          <cell r="A365">
            <v>38240</v>
          </cell>
          <cell r="B365">
            <v>7.0000000000000007E-2</v>
          </cell>
          <cell r="D365">
            <v>38240</v>
          </cell>
          <cell r="E365">
            <v>8.3330000000000001E-2</v>
          </cell>
          <cell r="G365">
            <v>38215</v>
          </cell>
          <cell r="H365">
            <v>1.6400000000000001</v>
          </cell>
          <cell r="J365">
            <v>38215</v>
          </cell>
          <cell r="K365">
            <v>0.80800000000000005</v>
          </cell>
        </row>
        <row r="366">
          <cell r="A366">
            <v>38243</v>
          </cell>
          <cell r="B366">
            <v>7.0000000000000007E-2</v>
          </cell>
          <cell r="D366">
            <v>38243</v>
          </cell>
          <cell r="E366">
            <v>8.1670000000000006E-2</v>
          </cell>
          <cell r="G366">
            <v>38216</v>
          </cell>
          <cell r="H366">
            <v>1.6850000000000001</v>
          </cell>
          <cell r="J366">
            <v>38216</v>
          </cell>
          <cell r="K366">
            <v>0.84</v>
          </cell>
        </row>
        <row r="367">
          <cell r="A367">
            <v>38244</v>
          </cell>
          <cell r="B367">
            <v>7.0000000000000007E-2</v>
          </cell>
          <cell r="D367">
            <v>38244</v>
          </cell>
          <cell r="E367">
            <v>8.0829999999999999E-2</v>
          </cell>
          <cell r="G367">
            <v>38217</v>
          </cell>
          <cell r="H367">
            <v>1.65</v>
          </cell>
          <cell r="J367">
            <v>38217</v>
          </cell>
          <cell r="K367">
            <v>0.81299999999999994</v>
          </cell>
        </row>
        <row r="368">
          <cell r="A368">
            <v>38245</v>
          </cell>
          <cell r="B368">
            <v>7.0000000000000007E-2</v>
          </cell>
          <cell r="D368">
            <v>38245</v>
          </cell>
          <cell r="E368">
            <v>0.08</v>
          </cell>
          <cell r="G368">
            <v>38218</v>
          </cell>
          <cell r="H368">
            <v>1.6739999999999999</v>
          </cell>
          <cell r="J368">
            <v>38218</v>
          </cell>
          <cell r="K368">
            <v>0.83699999999999997</v>
          </cell>
        </row>
        <row r="369">
          <cell r="A369">
            <v>38246</v>
          </cell>
          <cell r="B369">
            <v>7.0000000000000007E-2</v>
          </cell>
          <cell r="D369">
            <v>38246</v>
          </cell>
          <cell r="E369">
            <v>0.08</v>
          </cell>
          <cell r="G369">
            <v>38219</v>
          </cell>
          <cell r="H369">
            <v>1.6712500000000001</v>
          </cell>
          <cell r="J369">
            <v>38219</v>
          </cell>
          <cell r="K369">
            <v>0.83</v>
          </cell>
        </row>
        <row r="370">
          <cell r="A370">
            <v>38247</v>
          </cell>
          <cell r="B370">
            <v>7.0000000000000007E-2</v>
          </cell>
          <cell r="D370">
            <v>38247</v>
          </cell>
          <cell r="E370">
            <v>0.08</v>
          </cell>
          <cell r="G370">
            <v>38222</v>
          </cell>
          <cell r="H370">
            <v>1.69</v>
          </cell>
          <cell r="J370">
            <v>38222</v>
          </cell>
          <cell r="K370">
            <v>0.85250000000000004</v>
          </cell>
        </row>
        <row r="371">
          <cell r="A371">
            <v>38251</v>
          </cell>
          <cell r="B371">
            <v>7.0000000000000007E-2</v>
          </cell>
          <cell r="D371">
            <v>38251</v>
          </cell>
          <cell r="E371">
            <v>0.08</v>
          </cell>
          <cell r="G371">
            <v>38223</v>
          </cell>
          <cell r="H371">
            <v>1.7</v>
          </cell>
          <cell r="J371">
            <v>38223</v>
          </cell>
          <cell r="K371">
            <v>0.86</v>
          </cell>
        </row>
        <row r="372">
          <cell r="A372">
            <v>38252</v>
          </cell>
          <cell r="B372">
            <v>7.0000000000000007E-2</v>
          </cell>
          <cell r="D372">
            <v>38252</v>
          </cell>
          <cell r="E372">
            <v>0.08</v>
          </cell>
          <cell r="G372">
            <v>38224</v>
          </cell>
          <cell r="H372">
            <v>1.72</v>
          </cell>
          <cell r="J372">
            <v>38224</v>
          </cell>
          <cell r="K372">
            <v>0.877</v>
          </cell>
        </row>
        <row r="373">
          <cell r="A373">
            <v>38254</v>
          </cell>
          <cell r="B373">
            <v>7.0000000000000007E-2</v>
          </cell>
          <cell r="D373">
            <v>38254</v>
          </cell>
          <cell r="E373">
            <v>0.08</v>
          </cell>
          <cell r="G373">
            <v>38225</v>
          </cell>
          <cell r="H373">
            <v>1.704</v>
          </cell>
          <cell r="J373">
            <v>38225</v>
          </cell>
          <cell r="K373">
            <v>0.86099999999999999</v>
          </cell>
        </row>
        <row r="374">
          <cell r="A374">
            <v>38257</v>
          </cell>
          <cell r="B374">
            <v>7.0000000000000007E-2</v>
          </cell>
          <cell r="D374">
            <v>38257</v>
          </cell>
          <cell r="E374">
            <v>0.08</v>
          </cell>
          <cell r="G374">
            <v>38226</v>
          </cell>
          <cell r="H374">
            <v>1.6619999999999999</v>
          </cell>
          <cell r="J374">
            <v>38226</v>
          </cell>
          <cell r="K374">
            <v>0.82499999999999996</v>
          </cell>
        </row>
        <row r="375">
          <cell r="A375">
            <v>38258</v>
          </cell>
          <cell r="B375">
            <v>7.0000000000000007E-2</v>
          </cell>
          <cell r="D375">
            <v>38258</v>
          </cell>
          <cell r="E375">
            <v>0.08</v>
          </cell>
          <cell r="G375">
            <v>38229</v>
          </cell>
          <cell r="H375">
            <v>1.6560000000000001</v>
          </cell>
          <cell r="J375">
            <v>38229</v>
          </cell>
          <cell r="K375">
            <v>0.82</v>
          </cell>
        </row>
        <row r="376">
          <cell r="A376">
            <v>38259</v>
          </cell>
          <cell r="B376">
            <v>0.06</v>
          </cell>
          <cell r="D376">
            <v>38259</v>
          </cell>
          <cell r="E376">
            <v>9.1670000000000001E-2</v>
          </cell>
          <cell r="G376">
            <v>38230</v>
          </cell>
          <cell r="H376">
            <v>1.6120000000000001</v>
          </cell>
          <cell r="J376">
            <v>38230</v>
          </cell>
          <cell r="K376">
            <v>0.77600000000000002</v>
          </cell>
        </row>
        <row r="377">
          <cell r="A377">
            <v>38260</v>
          </cell>
          <cell r="B377">
            <v>0.06</v>
          </cell>
          <cell r="D377">
            <v>38260</v>
          </cell>
          <cell r="E377">
            <v>0.09</v>
          </cell>
          <cell r="G377">
            <v>38231</v>
          </cell>
          <cell r="H377">
            <v>1.611</v>
          </cell>
          <cell r="J377">
            <v>38231</v>
          </cell>
          <cell r="K377">
            <v>0.77500000000000002</v>
          </cell>
        </row>
        <row r="378">
          <cell r="A378">
            <v>38261</v>
          </cell>
          <cell r="B378">
            <v>0.06</v>
          </cell>
          <cell r="D378">
            <v>38261</v>
          </cell>
          <cell r="E378">
            <v>0.09</v>
          </cell>
          <cell r="G378">
            <v>38232</v>
          </cell>
          <cell r="H378">
            <v>1.5760000000000001</v>
          </cell>
          <cell r="J378">
            <v>38232</v>
          </cell>
          <cell r="K378">
            <v>0.753</v>
          </cell>
        </row>
        <row r="379">
          <cell r="A379">
            <v>38264</v>
          </cell>
          <cell r="B379">
            <v>0.06</v>
          </cell>
          <cell r="D379">
            <v>38264</v>
          </cell>
          <cell r="E379">
            <v>0.09</v>
          </cell>
          <cell r="G379">
            <v>38233</v>
          </cell>
          <cell r="H379">
            <v>1.6179999999999999</v>
          </cell>
          <cell r="J379">
            <v>38233</v>
          </cell>
          <cell r="K379">
            <v>0.79500000000000004</v>
          </cell>
        </row>
        <row r="380">
          <cell r="A380">
            <v>38265</v>
          </cell>
          <cell r="B380">
            <v>0.06</v>
          </cell>
          <cell r="D380">
            <v>38265</v>
          </cell>
          <cell r="E380">
            <v>0.09</v>
          </cell>
          <cell r="G380">
            <v>38236</v>
          </cell>
          <cell r="H380">
            <v>1.651</v>
          </cell>
          <cell r="J380">
            <v>38236</v>
          </cell>
          <cell r="K380">
            <v>0.82499999999999996</v>
          </cell>
        </row>
        <row r="381">
          <cell r="A381">
            <v>38266</v>
          </cell>
          <cell r="B381">
            <v>0.06</v>
          </cell>
          <cell r="D381">
            <v>38266</v>
          </cell>
          <cell r="E381">
            <v>0.09</v>
          </cell>
          <cell r="G381">
            <v>38237</v>
          </cell>
          <cell r="H381">
            <v>1.6870000000000001</v>
          </cell>
          <cell r="J381">
            <v>38237</v>
          </cell>
          <cell r="K381">
            <v>0.84399999999999997</v>
          </cell>
        </row>
        <row r="382">
          <cell r="A382">
            <v>38267</v>
          </cell>
          <cell r="B382">
            <v>0.06</v>
          </cell>
          <cell r="D382">
            <v>38267</v>
          </cell>
          <cell r="E382">
            <v>0.09</v>
          </cell>
          <cell r="G382">
            <v>38238</v>
          </cell>
          <cell r="H382">
            <v>1.6739999999999999</v>
          </cell>
          <cell r="J382">
            <v>38238</v>
          </cell>
          <cell r="K382">
            <v>0.83199999999999996</v>
          </cell>
        </row>
        <row r="383">
          <cell r="A383">
            <v>38268</v>
          </cell>
          <cell r="B383">
            <v>0.06</v>
          </cell>
          <cell r="D383">
            <v>38268</v>
          </cell>
          <cell r="E383">
            <v>0.09</v>
          </cell>
          <cell r="G383">
            <v>38239</v>
          </cell>
          <cell r="H383">
            <v>1.6059999999999999</v>
          </cell>
          <cell r="J383">
            <v>38239</v>
          </cell>
          <cell r="K383">
            <v>0.78</v>
          </cell>
        </row>
        <row r="384">
          <cell r="A384">
            <v>38272</v>
          </cell>
          <cell r="B384">
            <v>0.06</v>
          </cell>
          <cell r="D384">
            <v>38272</v>
          </cell>
          <cell r="E384">
            <v>0.09</v>
          </cell>
          <cell r="G384">
            <v>38240</v>
          </cell>
          <cell r="H384">
            <v>1.5680000000000001</v>
          </cell>
          <cell r="J384">
            <v>38240</v>
          </cell>
          <cell r="K384">
            <v>0.752</v>
          </cell>
        </row>
        <row r="385">
          <cell r="A385">
            <v>38273</v>
          </cell>
          <cell r="B385">
            <v>0.06</v>
          </cell>
          <cell r="D385">
            <v>38273</v>
          </cell>
          <cell r="E385">
            <v>0.09</v>
          </cell>
          <cell r="G385">
            <v>38243</v>
          </cell>
          <cell r="H385">
            <v>1.5840000000000001</v>
          </cell>
          <cell r="J385">
            <v>38243</v>
          </cell>
          <cell r="K385">
            <v>0.76700000000000002</v>
          </cell>
        </row>
        <row r="386">
          <cell r="A386">
            <v>38274</v>
          </cell>
          <cell r="B386">
            <v>0.06</v>
          </cell>
          <cell r="D386">
            <v>38274</v>
          </cell>
          <cell r="E386">
            <v>0.09</v>
          </cell>
          <cell r="G386">
            <v>38244</v>
          </cell>
          <cell r="H386">
            <v>1.5840000000000001</v>
          </cell>
          <cell r="J386">
            <v>38244</v>
          </cell>
          <cell r="K386">
            <v>0.76600000000000001</v>
          </cell>
        </row>
        <row r="387">
          <cell r="A387">
            <v>38275</v>
          </cell>
          <cell r="B387">
            <v>0.06</v>
          </cell>
          <cell r="D387">
            <v>38275</v>
          </cell>
          <cell r="E387">
            <v>0.09</v>
          </cell>
          <cell r="G387">
            <v>38245</v>
          </cell>
          <cell r="H387">
            <v>1.569</v>
          </cell>
          <cell r="J387">
            <v>38245</v>
          </cell>
          <cell r="K387">
            <v>0.751</v>
          </cell>
        </row>
        <row r="388">
          <cell r="A388">
            <v>38278</v>
          </cell>
          <cell r="B388">
            <v>0.06</v>
          </cell>
          <cell r="D388">
            <v>38278</v>
          </cell>
          <cell r="E388">
            <v>0.09</v>
          </cell>
          <cell r="G388">
            <v>38246</v>
          </cell>
          <cell r="H388">
            <v>1.585</v>
          </cell>
          <cell r="J388">
            <v>38246</v>
          </cell>
          <cell r="K388">
            <v>0.75900000000000001</v>
          </cell>
        </row>
        <row r="389">
          <cell r="A389">
            <v>38279</v>
          </cell>
          <cell r="B389">
            <v>0.06</v>
          </cell>
          <cell r="D389">
            <v>38279</v>
          </cell>
          <cell r="E389">
            <v>0.09</v>
          </cell>
          <cell r="G389">
            <v>38247</v>
          </cell>
          <cell r="H389">
            <v>1.5620000000000001</v>
          </cell>
          <cell r="J389">
            <v>38247</v>
          </cell>
          <cell r="K389">
            <v>0.74</v>
          </cell>
        </row>
        <row r="390">
          <cell r="A390">
            <v>38280</v>
          </cell>
          <cell r="B390">
            <v>0.06</v>
          </cell>
          <cell r="D390">
            <v>38280</v>
          </cell>
          <cell r="E390">
            <v>0.09</v>
          </cell>
          <cell r="G390">
            <v>38250</v>
          </cell>
          <cell r="H390">
            <v>1.5550000000000002</v>
          </cell>
          <cell r="J390">
            <v>38250</v>
          </cell>
          <cell r="K390">
            <v>0.73299999999999998</v>
          </cell>
        </row>
        <row r="391">
          <cell r="A391">
            <v>38281</v>
          </cell>
          <cell r="B391">
            <v>0.06</v>
          </cell>
          <cell r="D391">
            <v>38281</v>
          </cell>
          <cell r="E391">
            <v>0.09</v>
          </cell>
          <cell r="G391">
            <v>38251</v>
          </cell>
          <cell r="H391">
            <v>1.546</v>
          </cell>
          <cell r="J391">
            <v>38251</v>
          </cell>
          <cell r="K391">
            <v>0.73099999999999998</v>
          </cell>
        </row>
        <row r="392">
          <cell r="A392">
            <v>38282</v>
          </cell>
          <cell r="B392">
            <v>0.06</v>
          </cell>
          <cell r="D392">
            <v>38282</v>
          </cell>
          <cell r="E392">
            <v>0.09</v>
          </cell>
          <cell r="G392">
            <v>38252</v>
          </cell>
          <cell r="H392">
            <v>1.524</v>
          </cell>
          <cell r="J392">
            <v>38252</v>
          </cell>
          <cell r="K392">
            <v>0.70399999999999996</v>
          </cell>
        </row>
        <row r="393">
          <cell r="A393">
            <v>38285</v>
          </cell>
          <cell r="B393">
            <v>0.06</v>
          </cell>
          <cell r="D393">
            <v>38285</v>
          </cell>
          <cell r="E393">
            <v>0.09</v>
          </cell>
          <cell r="G393">
            <v>38253</v>
          </cell>
          <cell r="H393">
            <v>1.518</v>
          </cell>
          <cell r="J393">
            <v>38253</v>
          </cell>
          <cell r="K393">
            <v>0.69799999999999995</v>
          </cell>
        </row>
        <row r="394">
          <cell r="A394">
            <v>38286</v>
          </cell>
          <cell r="B394">
            <v>0.06</v>
          </cell>
          <cell r="D394">
            <v>38286</v>
          </cell>
          <cell r="E394">
            <v>0.09</v>
          </cell>
          <cell r="G394">
            <v>38254</v>
          </cell>
          <cell r="H394">
            <v>1.504</v>
          </cell>
          <cell r="J394">
            <v>38254</v>
          </cell>
          <cell r="K394">
            <v>0.70150000000000001</v>
          </cell>
        </row>
        <row r="395">
          <cell r="A395">
            <v>38287</v>
          </cell>
          <cell r="B395">
            <v>0.06</v>
          </cell>
          <cell r="D395">
            <v>38287</v>
          </cell>
          <cell r="E395">
            <v>0.09</v>
          </cell>
          <cell r="G395">
            <v>38257</v>
          </cell>
          <cell r="H395">
            <v>1.472</v>
          </cell>
          <cell r="J395">
            <v>38257</v>
          </cell>
          <cell r="K395">
            <v>0.68600000000000005</v>
          </cell>
        </row>
        <row r="396">
          <cell r="A396">
            <v>38288</v>
          </cell>
          <cell r="B396">
            <v>0.06</v>
          </cell>
          <cell r="D396">
            <v>38288</v>
          </cell>
          <cell r="E396">
            <v>8.8330000000000006E-2</v>
          </cell>
          <cell r="G396">
            <v>38258</v>
          </cell>
          <cell r="H396">
            <v>1.488</v>
          </cell>
          <cell r="J396">
            <v>38258</v>
          </cell>
          <cell r="K396">
            <v>0.69599999999999995</v>
          </cell>
        </row>
        <row r="397">
          <cell r="A397">
            <v>38289</v>
          </cell>
          <cell r="B397">
            <v>0.06</v>
          </cell>
          <cell r="D397">
            <v>38289</v>
          </cell>
          <cell r="E397">
            <v>8.8330000000000006E-2</v>
          </cell>
          <cell r="G397">
            <v>38259</v>
          </cell>
          <cell r="H397">
            <v>1.5129999999999999</v>
          </cell>
          <cell r="J397">
            <v>38259</v>
          </cell>
          <cell r="K397">
            <v>0.71499999999999997</v>
          </cell>
        </row>
        <row r="398">
          <cell r="A398">
            <v>38292</v>
          </cell>
          <cell r="B398">
            <v>0.06</v>
          </cell>
          <cell r="D398">
            <v>38292</v>
          </cell>
          <cell r="E398">
            <v>8.8330000000000006E-2</v>
          </cell>
          <cell r="G398">
            <v>38260</v>
          </cell>
          <cell r="H398">
            <v>1.524</v>
          </cell>
          <cell r="J398">
            <v>38260</v>
          </cell>
          <cell r="K398">
            <v>0.72199999999999998</v>
          </cell>
        </row>
        <row r="399">
          <cell r="A399">
            <v>38293</v>
          </cell>
          <cell r="B399">
            <v>0.06</v>
          </cell>
          <cell r="D399">
            <v>38293</v>
          </cell>
          <cell r="E399">
            <v>8.9169999999999999E-2</v>
          </cell>
          <cell r="G399">
            <v>38261</v>
          </cell>
          <cell r="H399">
            <v>1.5629999999999999</v>
          </cell>
          <cell r="J399">
            <v>38261</v>
          </cell>
          <cell r="K399">
            <v>0.75</v>
          </cell>
        </row>
        <row r="400">
          <cell r="A400">
            <v>38295</v>
          </cell>
          <cell r="B400">
            <v>0.06</v>
          </cell>
          <cell r="D400">
            <v>38295</v>
          </cell>
          <cell r="E400">
            <v>8.8330000000000006E-2</v>
          </cell>
          <cell r="G400">
            <v>38264</v>
          </cell>
          <cell r="H400">
            <v>1.6120000000000001</v>
          </cell>
          <cell r="J400">
            <v>38264</v>
          </cell>
          <cell r="K400">
            <v>0.78500000000000003</v>
          </cell>
        </row>
        <row r="401">
          <cell r="A401">
            <v>38296</v>
          </cell>
          <cell r="B401">
            <v>0.06</v>
          </cell>
          <cell r="D401">
            <v>38296</v>
          </cell>
          <cell r="E401">
            <v>8.8330000000000006E-2</v>
          </cell>
          <cell r="G401">
            <v>38265</v>
          </cell>
          <cell r="H401">
            <v>1.6339999999999999</v>
          </cell>
          <cell r="J401">
            <v>38265</v>
          </cell>
          <cell r="K401">
            <v>0.79700000000000004</v>
          </cell>
        </row>
        <row r="402">
          <cell r="A402">
            <v>38299</v>
          </cell>
          <cell r="B402">
            <v>0.06</v>
          </cell>
          <cell r="D402">
            <v>38299</v>
          </cell>
          <cell r="E402">
            <v>8.8330000000000006E-2</v>
          </cell>
          <cell r="G402">
            <v>38266</v>
          </cell>
          <cell r="H402">
            <v>1.6339999999999999</v>
          </cell>
          <cell r="J402">
            <v>38266</v>
          </cell>
          <cell r="K402">
            <v>0.78400000000000003</v>
          </cell>
        </row>
        <row r="403">
          <cell r="A403">
            <v>38300</v>
          </cell>
          <cell r="B403">
            <v>0.06</v>
          </cell>
          <cell r="D403">
            <v>38300</v>
          </cell>
          <cell r="E403">
            <v>8.8330000000000006E-2</v>
          </cell>
          <cell r="G403">
            <v>38267</v>
          </cell>
          <cell r="H403">
            <v>1.6360000000000001</v>
          </cell>
          <cell r="J403">
            <v>38267</v>
          </cell>
          <cell r="K403">
            <v>0.78400000000000003</v>
          </cell>
        </row>
        <row r="404">
          <cell r="A404">
            <v>38301</v>
          </cell>
          <cell r="B404">
            <v>0.06</v>
          </cell>
          <cell r="D404">
            <v>38301</v>
          </cell>
          <cell r="E404">
            <v>8.8330000000000006E-2</v>
          </cell>
          <cell r="G404">
            <v>38268</v>
          </cell>
          <cell r="H404">
            <v>1.58</v>
          </cell>
          <cell r="J404">
            <v>38268</v>
          </cell>
          <cell r="K404">
            <v>0.74250000000000005</v>
          </cell>
        </row>
        <row r="405">
          <cell r="A405">
            <v>38302</v>
          </cell>
          <cell r="B405">
            <v>0.06</v>
          </cell>
          <cell r="D405">
            <v>38302</v>
          </cell>
          <cell r="E405">
            <v>8.8330000000000006E-2</v>
          </cell>
          <cell r="G405">
            <v>38271</v>
          </cell>
          <cell r="H405">
            <v>1.581</v>
          </cell>
          <cell r="J405">
            <v>38271</v>
          </cell>
          <cell r="K405">
            <v>0.748</v>
          </cell>
        </row>
        <row r="406">
          <cell r="A406">
            <v>38303</v>
          </cell>
          <cell r="B406">
            <v>0.06</v>
          </cell>
          <cell r="D406">
            <v>38303</v>
          </cell>
          <cell r="E406">
            <v>8.7499999999999994E-2</v>
          </cell>
          <cell r="G406">
            <v>38272</v>
          </cell>
          <cell r="H406">
            <v>1.5209999999999999</v>
          </cell>
          <cell r="J406">
            <v>38272</v>
          </cell>
          <cell r="K406">
            <v>0.70099999999999996</v>
          </cell>
        </row>
        <row r="407">
          <cell r="A407">
            <v>38306</v>
          </cell>
          <cell r="B407">
            <v>0.06</v>
          </cell>
          <cell r="D407">
            <v>38306</v>
          </cell>
          <cell r="E407">
            <v>8.7499999999999994E-2</v>
          </cell>
          <cell r="G407">
            <v>38273</v>
          </cell>
          <cell r="H407">
            <v>1.544</v>
          </cell>
          <cell r="J407">
            <v>38273</v>
          </cell>
          <cell r="K407">
            <v>0.72199999999999998</v>
          </cell>
        </row>
        <row r="408">
          <cell r="A408">
            <v>38307</v>
          </cell>
          <cell r="B408">
            <v>0.06</v>
          </cell>
          <cell r="D408">
            <v>38307</v>
          </cell>
          <cell r="E408">
            <v>8.7499999999999994E-2</v>
          </cell>
          <cell r="G408">
            <v>38274</v>
          </cell>
          <cell r="H408">
            <v>1.51</v>
          </cell>
          <cell r="J408">
            <v>38274</v>
          </cell>
          <cell r="K408">
            <v>0.69750000000000001</v>
          </cell>
        </row>
        <row r="409">
          <cell r="A409">
            <v>38308</v>
          </cell>
          <cell r="B409">
            <v>0.06</v>
          </cell>
          <cell r="D409">
            <v>38308</v>
          </cell>
          <cell r="E409">
            <v>8.7499999999999994E-2</v>
          </cell>
          <cell r="G409">
            <v>38275</v>
          </cell>
          <cell r="H409">
            <v>1.5150000000000001</v>
          </cell>
          <cell r="J409">
            <v>38275</v>
          </cell>
          <cell r="K409">
            <v>0.70099999999999996</v>
          </cell>
        </row>
        <row r="410">
          <cell r="A410">
            <v>38309</v>
          </cell>
          <cell r="B410">
            <v>0.06</v>
          </cell>
          <cell r="D410">
            <v>38309</v>
          </cell>
          <cell r="E410">
            <v>8.7499999999999994E-2</v>
          </cell>
          <cell r="G410">
            <v>38278</v>
          </cell>
          <cell r="H410">
            <v>1.526</v>
          </cell>
          <cell r="J410">
            <v>38278</v>
          </cell>
          <cell r="K410">
            <v>0.70399999999999996</v>
          </cell>
        </row>
        <row r="411">
          <cell r="A411">
            <v>38310</v>
          </cell>
          <cell r="B411">
            <v>0.06</v>
          </cell>
          <cell r="D411">
            <v>38310</v>
          </cell>
          <cell r="E411">
            <v>8.7499999999999994E-2</v>
          </cell>
          <cell r="G411">
            <v>38279</v>
          </cell>
          <cell r="H411">
            <v>1.56</v>
          </cell>
          <cell r="J411">
            <v>38279</v>
          </cell>
          <cell r="K411">
            <v>0.73</v>
          </cell>
        </row>
        <row r="412">
          <cell r="A412">
            <v>38313</v>
          </cell>
          <cell r="B412">
            <v>0.06</v>
          </cell>
          <cell r="D412">
            <v>38313</v>
          </cell>
          <cell r="E412">
            <v>8.7499999999999994E-2</v>
          </cell>
          <cell r="G412">
            <v>38280</v>
          </cell>
          <cell r="H412">
            <v>1.5049999999999999</v>
          </cell>
          <cell r="J412">
            <v>38280</v>
          </cell>
          <cell r="K412">
            <v>0.6925</v>
          </cell>
        </row>
        <row r="413">
          <cell r="A413">
            <v>38315</v>
          </cell>
          <cell r="B413">
            <v>0.06</v>
          </cell>
          <cell r="D413">
            <v>38315</v>
          </cell>
          <cell r="E413">
            <v>8.7499999999999994E-2</v>
          </cell>
          <cell r="G413">
            <v>38281</v>
          </cell>
          <cell r="H413">
            <v>1.4990000000000001</v>
          </cell>
          <cell r="J413">
            <v>38281</v>
          </cell>
          <cell r="K413">
            <v>0.68899999999999995</v>
          </cell>
        </row>
        <row r="414">
          <cell r="A414">
            <v>38316</v>
          </cell>
          <cell r="B414">
            <v>0.06</v>
          </cell>
          <cell r="D414">
            <v>38316</v>
          </cell>
          <cell r="E414">
            <v>8.7499999999999994E-2</v>
          </cell>
          <cell r="G414">
            <v>38282</v>
          </cell>
          <cell r="H414">
            <v>1.5369999999999999</v>
          </cell>
          <cell r="J414">
            <v>38282</v>
          </cell>
          <cell r="K414">
            <v>0.71499999999999997</v>
          </cell>
        </row>
        <row r="415">
          <cell r="A415">
            <v>38317</v>
          </cell>
          <cell r="B415">
            <v>0.06</v>
          </cell>
          <cell r="D415">
            <v>38317</v>
          </cell>
          <cell r="E415">
            <v>8.7499999999999994E-2</v>
          </cell>
          <cell r="G415">
            <v>38285</v>
          </cell>
          <cell r="H415">
            <v>1.484</v>
          </cell>
          <cell r="J415">
            <v>38285</v>
          </cell>
          <cell r="K415">
            <v>0.67600000000000005</v>
          </cell>
        </row>
        <row r="416">
          <cell r="A416">
            <v>38320</v>
          </cell>
          <cell r="B416">
            <v>6.8330000000000002E-2</v>
          </cell>
          <cell r="D416">
            <v>38320</v>
          </cell>
          <cell r="E416">
            <v>8.6669999999999997E-2</v>
          </cell>
          <cell r="G416">
            <v>38286</v>
          </cell>
          <cell r="H416">
            <v>1.4889999999999999</v>
          </cell>
          <cell r="J416">
            <v>38286</v>
          </cell>
          <cell r="K416">
            <v>0.68300000000000005</v>
          </cell>
        </row>
        <row r="417">
          <cell r="A417">
            <v>38321</v>
          </cell>
          <cell r="B417">
            <v>6.8330000000000002E-2</v>
          </cell>
          <cell r="D417">
            <v>38321</v>
          </cell>
          <cell r="E417">
            <v>8.6669999999999997E-2</v>
          </cell>
          <cell r="G417">
            <v>38287</v>
          </cell>
          <cell r="H417">
            <v>1.4990000000000001</v>
          </cell>
          <cell r="J417">
            <v>38287</v>
          </cell>
          <cell r="K417">
            <v>0.68799999999999994</v>
          </cell>
        </row>
        <row r="418">
          <cell r="A418">
            <v>38322</v>
          </cell>
          <cell r="B418">
            <v>6.8330000000000002E-2</v>
          </cell>
          <cell r="D418">
            <v>38322</v>
          </cell>
          <cell r="E418">
            <v>8.6669999999999997E-2</v>
          </cell>
          <cell r="G418">
            <v>38288</v>
          </cell>
          <cell r="H418">
            <v>1.5609999999999999</v>
          </cell>
          <cell r="J418">
            <v>38288</v>
          </cell>
          <cell r="K418">
            <v>0.72799999999999998</v>
          </cell>
        </row>
        <row r="419">
          <cell r="A419">
            <v>38323</v>
          </cell>
          <cell r="B419">
            <v>6.8330000000000002E-2</v>
          </cell>
          <cell r="D419">
            <v>38323</v>
          </cell>
          <cell r="E419">
            <v>8.6669999999999997E-2</v>
          </cell>
          <cell r="G419">
            <v>38289</v>
          </cell>
          <cell r="H419">
            <v>1.5230000000000001</v>
          </cell>
          <cell r="J419">
            <v>38289</v>
          </cell>
          <cell r="K419">
            <v>0.71</v>
          </cell>
        </row>
        <row r="420">
          <cell r="A420">
            <v>38324</v>
          </cell>
          <cell r="B420">
            <v>6.8330000000000002E-2</v>
          </cell>
          <cell r="D420">
            <v>38324</v>
          </cell>
          <cell r="E420">
            <v>8.6669999999999997E-2</v>
          </cell>
          <cell r="G420">
            <v>38292</v>
          </cell>
          <cell r="H420">
            <v>1.5725</v>
          </cell>
          <cell r="J420">
            <v>38292</v>
          </cell>
          <cell r="K420">
            <v>0.73499999999999999</v>
          </cell>
        </row>
        <row r="421">
          <cell r="A421">
            <v>38327</v>
          </cell>
          <cell r="B421">
            <v>6.8330000000000002E-2</v>
          </cell>
          <cell r="D421">
            <v>38327</v>
          </cell>
          <cell r="E421">
            <v>8.6669999999999997E-2</v>
          </cell>
          <cell r="G421">
            <v>38293</v>
          </cell>
          <cell r="H421">
            <v>1.6059999999999999</v>
          </cell>
          <cell r="J421">
            <v>38293</v>
          </cell>
          <cell r="K421">
            <v>0.76200000000000001</v>
          </cell>
        </row>
        <row r="422">
          <cell r="A422">
            <v>38328</v>
          </cell>
          <cell r="B422">
            <v>6.8330000000000002E-2</v>
          </cell>
          <cell r="D422">
            <v>38328</v>
          </cell>
          <cell r="E422">
            <v>8.6669999999999997E-2</v>
          </cell>
          <cell r="G422">
            <v>38294</v>
          </cell>
          <cell r="H422">
            <v>1.611</v>
          </cell>
          <cell r="J422">
            <v>38294</v>
          </cell>
          <cell r="K422">
            <v>0.76500000000000001</v>
          </cell>
        </row>
        <row r="423">
          <cell r="A423">
            <v>38329</v>
          </cell>
          <cell r="B423">
            <v>6.8330000000000002E-2</v>
          </cell>
          <cell r="D423">
            <v>38329</v>
          </cell>
          <cell r="E423">
            <v>8.6669999999999997E-2</v>
          </cell>
          <cell r="G423">
            <v>38295</v>
          </cell>
          <cell r="H423">
            <v>1.5659999999999998</v>
          </cell>
          <cell r="J423">
            <v>38295</v>
          </cell>
          <cell r="K423">
            <v>0.73799999999999999</v>
          </cell>
        </row>
        <row r="424">
          <cell r="A424">
            <v>38330</v>
          </cell>
          <cell r="B424">
            <v>6.7500000000000004E-2</v>
          </cell>
          <cell r="D424">
            <v>38330</v>
          </cell>
          <cell r="E424">
            <v>8.6669999999999997E-2</v>
          </cell>
          <cell r="G424">
            <v>38296</v>
          </cell>
          <cell r="H424">
            <v>1.623</v>
          </cell>
          <cell r="J424">
            <v>38296</v>
          </cell>
          <cell r="K424">
            <v>0.78300000000000003</v>
          </cell>
        </row>
        <row r="425">
          <cell r="A425">
            <v>38331</v>
          </cell>
          <cell r="B425">
            <v>6.7500000000000004E-2</v>
          </cell>
          <cell r="D425">
            <v>38331</v>
          </cell>
          <cell r="E425">
            <v>8.6669999999999997E-2</v>
          </cell>
          <cell r="G425">
            <v>38299</v>
          </cell>
          <cell r="H425">
            <v>1.6</v>
          </cell>
          <cell r="J425">
            <v>38299</v>
          </cell>
          <cell r="K425">
            <v>0.77</v>
          </cell>
        </row>
        <row r="426">
          <cell r="A426">
            <v>38334</v>
          </cell>
          <cell r="B426">
            <v>6.7500000000000004E-2</v>
          </cell>
          <cell r="D426">
            <v>38334</v>
          </cell>
          <cell r="E426">
            <v>8.6669999999999997E-2</v>
          </cell>
          <cell r="G426">
            <v>38300</v>
          </cell>
          <cell r="H426">
            <v>1.5550000000000002</v>
          </cell>
          <cell r="J426">
            <v>38300</v>
          </cell>
          <cell r="K426">
            <v>0.73</v>
          </cell>
        </row>
        <row r="427">
          <cell r="A427">
            <v>38335</v>
          </cell>
          <cell r="B427">
            <v>6.7500000000000004E-2</v>
          </cell>
          <cell r="D427">
            <v>38335</v>
          </cell>
          <cell r="E427">
            <v>8.6669999999999997E-2</v>
          </cell>
          <cell r="G427">
            <v>38301</v>
          </cell>
          <cell r="H427">
            <v>1.5659999999999998</v>
          </cell>
          <cell r="J427">
            <v>38301</v>
          </cell>
          <cell r="K427">
            <v>0.73499999999999999</v>
          </cell>
        </row>
        <row r="428">
          <cell r="A428">
            <v>38336</v>
          </cell>
          <cell r="B428">
            <v>6.7500000000000004E-2</v>
          </cell>
          <cell r="D428">
            <v>38336</v>
          </cell>
          <cell r="E428">
            <v>8.6669999999999997E-2</v>
          </cell>
          <cell r="G428">
            <v>38302</v>
          </cell>
          <cell r="H428">
            <v>1.5289999999999999</v>
          </cell>
          <cell r="J428">
            <v>38302</v>
          </cell>
          <cell r="K428">
            <v>0.70599999999999996</v>
          </cell>
        </row>
        <row r="429">
          <cell r="A429">
            <v>38337</v>
          </cell>
          <cell r="B429">
            <v>6.7500000000000004E-2</v>
          </cell>
          <cell r="D429">
            <v>38337</v>
          </cell>
          <cell r="E429">
            <v>8.6669999999999997E-2</v>
          </cell>
          <cell r="G429">
            <v>38303</v>
          </cell>
          <cell r="H429">
            <v>1.5415000000000001</v>
          </cell>
          <cell r="J429">
            <v>38303</v>
          </cell>
          <cell r="K429">
            <v>0.71399999999999997</v>
          </cell>
        </row>
        <row r="430">
          <cell r="A430">
            <v>38338</v>
          </cell>
          <cell r="B430">
            <v>6.7500000000000004E-2</v>
          </cell>
          <cell r="D430">
            <v>38338</v>
          </cell>
          <cell r="E430">
            <v>8.6669999999999997E-2</v>
          </cell>
          <cell r="G430">
            <v>38306</v>
          </cell>
          <cell r="H430">
            <v>1.5609999999999999</v>
          </cell>
          <cell r="J430">
            <v>38306</v>
          </cell>
          <cell r="K430">
            <v>0.72799999999999998</v>
          </cell>
        </row>
        <row r="431">
          <cell r="A431">
            <v>38341</v>
          </cell>
          <cell r="B431">
            <v>6.7500000000000004E-2</v>
          </cell>
          <cell r="D431">
            <v>38341</v>
          </cell>
          <cell r="E431">
            <v>8.6669999999999997E-2</v>
          </cell>
          <cell r="G431">
            <v>38307</v>
          </cell>
          <cell r="H431">
            <v>1.5409999999999999</v>
          </cell>
          <cell r="J431">
            <v>38307</v>
          </cell>
          <cell r="K431">
            <v>0.71499999999999997</v>
          </cell>
        </row>
        <row r="432">
          <cell r="A432">
            <v>38342</v>
          </cell>
          <cell r="B432">
            <v>6.7500000000000004E-2</v>
          </cell>
          <cell r="D432">
            <v>38342</v>
          </cell>
          <cell r="E432">
            <v>8.6669999999999997E-2</v>
          </cell>
          <cell r="G432">
            <v>38308</v>
          </cell>
          <cell r="H432">
            <v>1.5289999999999999</v>
          </cell>
          <cell r="J432">
            <v>38308</v>
          </cell>
          <cell r="K432">
            <v>0.70499999999999996</v>
          </cell>
        </row>
        <row r="433">
          <cell r="A433">
            <v>38343</v>
          </cell>
          <cell r="B433">
            <v>6.7500000000000004E-2</v>
          </cell>
          <cell r="D433">
            <v>38343</v>
          </cell>
          <cell r="E433">
            <v>8.6669999999999997E-2</v>
          </cell>
          <cell r="G433">
            <v>38309</v>
          </cell>
          <cell r="H433">
            <v>1.516</v>
          </cell>
          <cell r="J433">
            <v>38309</v>
          </cell>
          <cell r="K433">
            <v>0.69899999999999995</v>
          </cell>
        </row>
        <row r="434">
          <cell r="A434">
            <v>38345</v>
          </cell>
          <cell r="B434">
            <v>6.7500000000000004E-2</v>
          </cell>
          <cell r="D434">
            <v>38345</v>
          </cell>
          <cell r="E434">
            <v>8.6669999999999997E-2</v>
          </cell>
          <cell r="G434">
            <v>38310</v>
          </cell>
          <cell r="H434">
            <v>1.51</v>
          </cell>
          <cell r="J434">
            <v>38310</v>
          </cell>
          <cell r="K434">
            <v>0.69199999999999995</v>
          </cell>
        </row>
        <row r="435">
          <cell r="A435">
            <v>38348</v>
          </cell>
          <cell r="B435">
            <v>6.7500000000000004E-2</v>
          </cell>
          <cell r="D435">
            <v>38348</v>
          </cell>
          <cell r="E435">
            <v>8.6669999999999997E-2</v>
          </cell>
          <cell r="G435">
            <v>38313</v>
          </cell>
          <cell r="H435">
            <v>1.4849999999999999</v>
          </cell>
          <cell r="J435">
            <v>38313</v>
          </cell>
          <cell r="K435">
            <v>0.66900000000000004</v>
          </cell>
        </row>
        <row r="436">
          <cell r="A436">
            <v>38349</v>
          </cell>
          <cell r="B436">
            <v>6.7500000000000004E-2</v>
          </cell>
          <cell r="D436">
            <v>38349</v>
          </cell>
          <cell r="E436">
            <v>8.6669999999999997E-2</v>
          </cell>
          <cell r="G436">
            <v>38314</v>
          </cell>
          <cell r="H436">
            <v>1.4870000000000001</v>
          </cell>
          <cell r="J436">
            <v>38314</v>
          </cell>
          <cell r="K436">
            <v>0.67100000000000004</v>
          </cell>
        </row>
        <row r="437">
          <cell r="A437">
            <v>38350</v>
          </cell>
          <cell r="B437">
            <v>6.1670000000000003E-2</v>
          </cell>
          <cell r="D437">
            <v>38350</v>
          </cell>
          <cell r="E437">
            <v>0.10333000000000001</v>
          </cell>
          <cell r="G437">
            <v>38315</v>
          </cell>
          <cell r="H437">
            <v>1.486</v>
          </cell>
          <cell r="J437">
            <v>38315</v>
          </cell>
          <cell r="K437">
            <v>0.66700000000000004</v>
          </cell>
        </row>
        <row r="438">
          <cell r="A438">
            <v>38351</v>
          </cell>
          <cell r="B438">
            <v>6.0830000000000002E-2</v>
          </cell>
          <cell r="D438">
            <v>38351</v>
          </cell>
          <cell r="E438">
            <v>0.10167</v>
          </cell>
          <cell r="G438">
            <v>38316</v>
          </cell>
          <cell r="H438">
            <v>1.5089999999999999</v>
          </cell>
          <cell r="J438">
            <v>38316</v>
          </cell>
          <cell r="K438">
            <v>0.69199999999999995</v>
          </cell>
        </row>
        <row r="439">
          <cell r="A439">
            <v>38356</v>
          </cell>
          <cell r="B439">
            <v>0.06</v>
          </cell>
          <cell r="D439">
            <v>38356</v>
          </cell>
          <cell r="E439">
            <v>0.1</v>
          </cell>
          <cell r="G439">
            <v>38317</v>
          </cell>
          <cell r="H439">
            <v>1.5329999999999999</v>
          </cell>
          <cell r="J439">
            <v>38317</v>
          </cell>
          <cell r="K439">
            <v>0.71399999999999997</v>
          </cell>
        </row>
        <row r="440">
          <cell r="A440">
            <v>38357</v>
          </cell>
          <cell r="B440">
            <v>0.06</v>
          </cell>
          <cell r="D440">
            <v>38357</v>
          </cell>
          <cell r="E440">
            <v>0.1</v>
          </cell>
          <cell r="G440">
            <v>38320</v>
          </cell>
          <cell r="H440">
            <v>1.5470000000000002</v>
          </cell>
          <cell r="J440">
            <v>38320</v>
          </cell>
          <cell r="K440">
            <v>0.72499999999999998</v>
          </cell>
        </row>
        <row r="441">
          <cell r="A441">
            <v>38358</v>
          </cell>
          <cell r="B441">
            <v>0.06</v>
          </cell>
          <cell r="D441">
            <v>38358</v>
          </cell>
          <cell r="E441">
            <v>0.1</v>
          </cell>
          <cell r="G441">
            <v>38321</v>
          </cell>
          <cell r="H441">
            <v>1.538</v>
          </cell>
          <cell r="J441">
            <v>38321</v>
          </cell>
          <cell r="K441">
            <v>0.71499999999999997</v>
          </cell>
        </row>
        <row r="442">
          <cell r="A442">
            <v>38359</v>
          </cell>
          <cell r="B442">
            <v>0.06</v>
          </cell>
          <cell r="D442">
            <v>38359</v>
          </cell>
          <cell r="E442">
            <v>0.1</v>
          </cell>
          <cell r="G442">
            <v>38322</v>
          </cell>
          <cell r="H442">
            <v>1.5249999999999999</v>
          </cell>
          <cell r="J442">
            <v>38322</v>
          </cell>
          <cell r="K442">
            <v>0.70399999999999996</v>
          </cell>
        </row>
        <row r="443">
          <cell r="A443">
            <v>38363</v>
          </cell>
          <cell r="B443">
            <v>0.06</v>
          </cell>
          <cell r="D443">
            <v>38363</v>
          </cell>
          <cell r="E443">
            <v>0.1</v>
          </cell>
          <cell r="G443">
            <v>38323</v>
          </cell>
          <cell r="H443">
            <v>1.5049999999999999</v>
          </cell>
          <cell r="J443">
            <v>38323</v>
          </cell>
          <cell r="K443">
            <v>0.68899999999999995</v>
          </cell>
        </row>
        <row r="444">
          <cell r="A444">
            <v>38364</v>
          </cell>
          <cell r="B444">
            <v>0.06</v>
          </cell>
          <cell r="D444">
            <v>38364</v>
          </cell>
          <cell r="E444">
            <v>0.1</v>
          </cell>
          <cell r="G444">
            <v>38324</v>
          </cell>
          <cell r="H444">
            <v>1.484</v>
          </cell>
          <cell r="J444">
            <v>38324</v>
          </cell>
          <cell r="K444">
            <v>0.67300000000000004</v>
          </cell>
        </row>
        <row r="445">
          <cell r="A445">
            <v>38365</v>
          </cell>
          <cell r="B445">
            <v>0.06</v>
          </cell>
          <cell r="D445">
            <v>38365</v>
          </cell>
          <cell r="E445">
            <v>0.1</v>
          </cell>
          <cell r="G445">
            <v>38327</v>
          </cell>
          <cell r="H445">
            <v>1.5024999999999999</v>
          </cell>
          <cell r="J445">
            <v>38327</v>
          </cell>
          <cell r="K445">
            <v>0.68500000000000005</v>
          </cell>
        </row>
        <row r="446">
          <cell r="A446">
            <v>38366</v>
          </cell>
          <cell r="B446">
            <v>0.06</v>
          </cell>
          <cell r="D446">
            <v>38366</v>
          </cell>
          <cell r="E446">
            <v>0.1</v>
          </cell>
          <cell r="G446">
            <v>38328</v>
          </cell>
          <cell r="H446">
            <v>1.484</v>
          </cell>
          <cell r="J446">
            <v>38328</v>
          </cell>
          <cell r="K446">
            <v>0.67400000000000004</v>
          </cell>
        </row>
        <row r="447">
          <cell r="A447">
            <v>38369</v>
          </cell>
          <cell r="B447">
            <v>0.06</v>
          </cell>
          <cell r="D447">
            <v>38369</v>
          </cell>
          <cell r="E447">
            <v>0.1</v>
          </cell>
          <cell r="G447">
            <v>38329</v>
          </cell>
          <cell r="H447">
            <v>1.4849999999999999</v>
          </cell>
          <cell r="J447">
            <v>38329</v>
          </cell>
          <cell r="K447">
            <v>0.66700000000000004</v>
          </cell>
        </row>
        <row r="448">
          <cell r="A448">
            <v>38370</v>
          </cell>
          <cell r="B448">
            <v>0.06</v>
          </cell>
          <cell r="D448">
            <v>38370</v>
          </cell>
          <cell r="E448">
            <v>0.1</v>
          </cell>
          <cell r="G448">
            <v>38330</v>
          </cell>
          <cell r="H448">
            <v>1.4325000000000001</v>
          </cell>
          <cell r="J448">
            <v>38330</v>
          </cell>
          <cell r="K448">
            <v>0.62749999999999995</v>
          </cell>
        </row>
        <row r="449">
          <cell r="A449">
            <v>38371</v>
          </cell>
          <cell r="B449">
            <v>0.06</v>
          </cell>
          <cell r="D449">
            <v>38371</v>
          </cell>
          <cell r="E449">
            <v>0.1</v>
          </cell>
          <cell r="G449">
            <v>38331</v>
          </cell>
          <cell r="H449">
            <v>1.4239999999999999</v>
          </cell>
          <cell r="J449">
            <v>38331</v>
          </cell>
          <cell r="K449">
            <v>0.622</v>
          </cell>
        </row>
        <row r="450">
          <cell r="A450">
            <v>38372</v>
          </cell>
          <cell r="B450">
            <v>0.06</v>
          </cell>
          <cell r="D450">
            <v>38372</v>
          </cell>
          <cell r="E450">
            <v>0.1</v>
          </cell>
          <cell r="G450">
            <v>38334</v>
          </cell>
          <cell r="H450">
            <v>1.4119999999999999</v>
          </cell>
          <cell r="J450">
            <v>38334</v>
          </cell>
          <cell r="K450">
            <v>0.60899999999999999</v>
          </cell>
        </row>
        <row r="451">
          <cell r="A451">
            <v>38373</v>
          </cell>
          <cell r="B451">
            <v>0.06</v>
          </cell>
          <cell r="D451">
            <v>38373</v>
          </cell>
          <cell r="E451">
            <v>0.1</v>
          </cell>
          <cell r="G451">
            <v>38335</v>
          </cell>
          <cell r="H451">
            <v>1.413</v>
          </cell>
          <cell r="J451">
            <v>38335</v>
          </cell>
          <cell r="K451">
            <v>0.61799999999999999</v>
          </cell>
        </row>
        <row r="452">
          <cell r="A452">
            <v>38376</v>
          </cell>
          <cell r="B452">
            <v>0.06</v>
          </cell>
          <cell r="D452">
            <v>38376</v>
          </cell>
          <cell r="E452">
            <v>0.1</v>
          </cell>
          <cell r="G452">
            <v>38336</v>
          </cell>
          <cell r="H452">
            <v>1.4079999999999999</v>
          </cell>
          <cell r="J452">
            <v>38336</v>
          </cell>
          <cell r="K452">
            <v>0.62</v>
          </cell>
        </row>
        <row r="453">
          <cell r="A453">
            <v>38377</v>
          </cell>
          <cell r="B453">
            <v>0.06</v>
          </cell>
          <cell r="D453">
            <v>38377</v>
          </cell>
          <cell r="E453">
            <v>0.1</v>
          </cell>
          <cell r="G453">
            <v>38337</v>
          </cell>
          <cell r="H453">
            <v>1.4350000000000001</v>
          </cell>
          <cell r="J453">
            <v>38337</v>
          </cell>
          <cell r="K453">
            <v>0.64</v>
          </cell>
        </row>
        <row r="454">
          <cell r="A454">
            <v>38378</v>
          </cell>
          <cell r="B454">
            <v>0.06</v>
          </cell>
          <cell r="D454">
            <v>38378</v>
          </cell>
          <cell r="E454">
            <v>0.1</v>
          </cell>
          <cell r="G454">
            <v>38338</v>
          </cell>
          <cell r="H454">
            <v>1.4575</v>
          </cell>
          <cell r="J454">
            <v>38338</v>
          </cell>
          <cell r="K454">
            <v>0.65749999999999997</v>
          </cell>
        </row>
        <row r="455">
          <cell r="A455">
            <v>38379</v>
          </cell>
          <cell r="B455">
            <v>0.06</v>
          </cell>
          <cell r="D455">
            <v>38379</v>
          </cell>
          <cell r="E455">
            <v>0.1</v>
          </cell>
          <cell r="G455">
            <v>38341</v>
          </cell>
          <cell r="H455">
            <v>1.4339999999999999</v>
          </cell>
          <cell r="J455">
            <v>38341</v>
          </cell>
          <cell r="K455">
            <v>0.63600000000000001</v>
          </cell>
        </row>
        <row r="456">
          <cell r="A456">
            <v>38380</v>
          </cell>
          <cell r="B456">
            <v>0.06</v>
          </cell>
          <cell r="D456">
            <v>38380</v>
          </cell>
          <cell r="E456">
            <v>9.8330000000000001E-2</v>
          </cell>
          <cell r="G456">
            <v>38342</v>
          </cell>
          <cell r="H456">
            <v>1.411</v>
          </cell>
          <cell r="J456">
            <v>38342</v>
          </cell>
          <cell r="K456">
            <v>0.61699999999999999</v>
          </cell>
        </row>
        <row r="457">
          <cell r="A457">
            <v>38383</v>
          </cell>
          <cell r="B457">
            <v>0.06</v>
          </cell>
          <cell r="D457">
            <v>38383</v>
          </cell>
          <cell r="E457">
            <v>9.9169999999999994E-2</v>
          </cell>
          <cell r="G457">
            <v>38343</v>
          </cell>
          <cell r="H457">
            <v>1.417</v>
          </cell>
          <cell r="J457">
            <v>38343</v>
          </cell>
          <cell r="K457">
            <v>0.62250000000000005</v>
          </cell>
        </row>
        <row r="458">
          <cell r="A458">
            <v>38384</v>
          </cell>
          <cell r="B458">
            <v>0.06</v>
          </cell>
          <cell r="D458">
            <v>38384</v>
          </cell>
          <cell r="E458">
            <v>9.9169999999999994E-2</v>
          </cell>
          <cell r="G458">
            <v>38344</v>
          </cell>
          <cell r="H458">
            <v>1.4179999999999999</v>
          </cell>
          <cell r="J458">
            <v>38344</v>
          </cell>
          <cell r="K458">
            <v>0.625</v>
          </cell>
        </row>
        <row r="459">
          <cell r="A459">
            <v>38385</v>
          </cell>
          <cell r="B459">
            <v>0.06</v>
          </cell>
          <cell r="D459">
            <v>38385</v>
          </cell>
          <cell r="E459">
            <v>9.9169999999999994E-2</v>
          </cell>
          <cell r="G459">
            <v>38345</v>
          </cell>
          <cell r="H459">
            <v>1.429</v>
          </cell>
          <cell r="J459">
            <v>38345</v>
          </cell>
          <cell r="K459">
            <v>0.63300000000000001</v>
          </cell>
        </row>
        <row r="460">
          <cell r="A460">
            <v>38386</v>
          </cell>
          <cell r="B460">
            <v>0.06</v>
          </cell>
          <cell r="D460">
            <v>38386</v>
          </cell>
          <cell r="E460">
            <v>9.9169999999999994E-2</v>
          </cell>
          <cell r="G460">
            <v>38348</v>
          </cell>
          <cell r="H460">
            <v>1.4637500000000001</v>
          </cell>
          <cell r="J460">
            <v>38348</v>
          </cell>
          <cell r="K460">
            <v>0.66125</v>
          </cell>
        </row>
        <row r="461">
          <cell r="A461">
            <v>38387</v>
          </cell>
          <cell r="B461">
            <v>0.06</v>
          </cell>
          <cell r="D461">
            <v>38387</v>
          </cell>
          <cell r="E461">
            <v>9.9169999999999994E-2</v>
          </cell>
          <cell r="G461">
            <v>38349</v>
          </cell>
          <cell r="H461">
            <v>1.4849999999999999</v>
          </cell>
          <cell r="J461">
            <v>38349</v>
          </cell>
          <cell r="K461">
            <v>0.68</v>
          </cell>
        </row>
        <row r="462">
          <cell r="A462">
            <v>38390</v>
          </cell>
          <cell r="B462">
            <v>0.06</v>
          </cell>
          <cell r="D462">
            <v>38390</v>
          </cell>
          <cell r="E462">
            <v>9.9169999999999994E-2</v>
          </cell>
          <cell r="G462">
            <v>38350</v>
          </cell>
          <cell r="H462">
            <v>1.484</v>
          </cell>
          <cell r="J462">
            <v>38350</v>
          </cell>
          <cell r="K462">
            <v>0.67700000000000005</v>
          </cell>
        </row>
        <row r="463">
          <cell r="A463">
            <v>38391</v>
          </cell>
          <cell r="B463">
            <v>0.06</v>
          </cell>
          <cell r="D463">
            <v>38391</v>
          </cell>
          <cell r="E463">
            <v>9.9169999999999994E-2</v>
          </cell>
          <cell r="G463">
            <v>38351</v>
          </cell>
          <cell r="H463">
            <v>1.49</v>
          </cell>
          <cell r="J463">
            <v>38351</v>
          </cell>
          <cell r="K463">
            <v>0.67800000000000005</v>
          </cell>
        </row>
        <row r="464">
          <cell r="A464">
            <v>38392</v>
          </cell>
          <cell r="B464">
            <v>0.06</v>
          </cell>
          <cell r="D464">
            <v>38392</v>
          </cell>
          <cell r="E464">
            <v>9.9169999999999994E-2</v>
          </cell>
          <cell r="G464">
            <v>38352</v>
          </cell>
          <cell r="H464">
            <v>1.4849999999999999</v>
          </cell>
          <cell r="J464">
            <v>38352</v>
          </cell>
          <cell r="K464">
            <v>0.67300000000000004</v>
          </cell>
        </row>
        <row r="465">
          <cell r="A465">
            <v>38393</v>
          </cell>
          <cell r="B465">
            <v>0.06</v>
          </cell>
          <cell r="D465">
            <v>38393</v>
          </cell>
          <cell r="E465">
            <v>9.9169999999999994E-2</v>
          </cell>
          <cell r="G465">
            <v>38355</v>
          </cell>
          <cell r="H465">
            <v>1.4870000000000001</v>
          </cell>
          <cell r="J465">
            <v>38355</v>
          </cell>
          <cell r="K465">
            <v>0.67500000000000004</v>
          </cell>
        </row>
        <row r="466">
          <cell r="A466">
            <v>38397</v>
          </cell>
          <cell r="B466">
            <v>0.06</v>
          </cell>
          <cell r="D466">
            <v>38397</v>
          </cell>
          <cell r="E466">
            <v>9.9169999999999994E-2</v>
          </cell>
          <cell r="G466">
            <v>38356</v>
          </cell>
          <cell r="H466">
            <v>1.462</v>
          </cell>
          <cell r="J466">
            <v>38356</v>
          </cell>
          <cell r="K466">
            <v>0.65400000000000003</v>
          </cell>
        </row>
        <row r="467">
          <cell r="A467">
            <v>38398</v>
          </cell>
          <cell r="B467">
            <v>0.06</v>
          </cell>
          <cell r="D467">
            <v>38398</v>
          </cell>
          <cell r="E467">
            <v>9.9169999999999994E-2</v>
          </cell>
          <cell r="G467">
            <v>38357</v>
          </cell>
          <cell r="H467">
            <v>1.4675</v>
          </cell>
          <cell r="J467">
            <v>38357</v>
          </cell>
          <cell r="K467">
            <v>0.66</v>
          </cell>
        </row>
        <row r="468">
          <cell r="A468">
            <v>38399</v>
          </cell>
          <cell r="B468">
            <v>0.06</v>
          </cell>
          <cell r="D468">
            <v>38399</v>
          </cell>
          <cell r="E468">
            <v>9.9169999999999994E-2</v>
          </cell>
          <cell r="G468">
            <v>38358</v>
          </cell>
          <cell r="H468">
            <v>1.4750000000000001</v>
          </cell>
          <cell r="J468">
            <v>38358</v>
          </cell>
          <cell r="K468">
            <v>0.66500000000000004</v>
          </cell>
        </row>
        <row r="469">
          <cell r="A469">
            <v>38400</v>
          </cell>
          <cell r="B469">
            <v>0.06</v>
          </cell>
          <cell r="D469">
            <v>38400</v>
          </cell>
          <cell r="E469">
            <v>9.9169999999999994E-2</v>
          </cell>
          <cell r="G469">
            <v>38359</v>
          </cell>
          <cell r="H469">
            <v>1.47</v>
          </cell>
          <cell r="J469">
            <v>38359</v>
          </cell>
          <cell r="K469">
            <v>0.65749999999999997</v>
          </cell>
        </row>
        <row r="470">
          <cell r="A470">
            <v>38401</v>
          </cell>
          <cell r="B470">
            <v>0.06</v>
          </cell>
          <cell r="D470">
            <v>38401</v>
          </cell>
          <cell r="E470">
            <v>9.9169999999999994E-2</v>
          </cell>
          <cell r="G470">
            <v>38362</v>
          </cell>
          <cell r="H470">
            <v>1.47</v>
          </cell>
          <cell r="J470">
            <v>38362</v>
          </cell>
          <cell r="K470">
            <v>0.69599999999999995</v>
          </cell>
        </row>
        <row r="471">
          <cell r="A471">
            <v>38404</v>
          </cell>
          <cell r="B471">
            <v>0.06</v>
          </cell>
          <cell r="D471">
            <v>38404</v>
          </cell>
          <cell r="E471">
            <v>9.9169999999999994E-2</v>
          </cell>
          <cell r="G471">
            <v>38363</v>
          </cell>
          <cell r="H471">
            <v>1.454</v>
          </cell>
          <cell r="J471">
            <v>38363</v>
          </cell>
          <cell r="K471">
            <v>0.64500000000000002</v>
          </cell>
        </row>
        <row r="472">
          <cell r="A472">
            <v>38405</v>
          </cell>
          <cell r="B472">
            <v>0.06</v>
          </cell>
          <cell r="D472">
            <v>38405</v>
          </cell>
          <cell r="E472">
            <v>9.9169999999999994E-2</v>
          </cell>
          <cell r="G472">
            <v>38364</v>
          </cell>
          <cell r="H472">
            <v>1.427</v>
          </cell>
          <cell r="J472">
            <v>38364</v>
          </cell>
          <cell r="K472">
            <v>0.62250000000000005</v>
          </cell>
        </row>
        <row r="473">
          <cell r="A473">
            <v>38406</v>
          </cell>
          <cell r="B473">
            <v>0.06</v>
          </cell>
          <cell r="D473">
            <v>38406</v>
          </cell>
          <cell r="E473">
            <v>9.9169999999999994E-2</v>
          </cell>
          <cell r="G473">
            <v>38365</v>
          </cell>
          <cell r="H473">
            <v>1.4410000000000001</v>
          </cell>
          <cell r="J473">
            <v>38365</v>
          </cell>
          <cell r="K473">
            <v>0.63800000000000001</v>
          </cell>
        </row>
        <row r="474">
          <cell r="A474">
            <v>38407</v>
          </cell>
          <cell r="B474">
            <v>0.06</v>
          </cell>
          <cell r="D474">
            <v>38407</v>
          </cell>
          <cell r="E474">
            <v>9.9169999999999994E-2</v>
          </cell>
          <cell r="G474">
            <v>38366</v>
          </cell>
          <cell r="H474">
            <v>1.462</v>
          </cell>
          <cell r="J474">
            <v>38366</v>
          </cell>
          <cell r="K474">
            <v>0.65600000000000003</v>
          </cell>
        </row>
        <row r="475">
          <cell r="A475">
            <v>38408</v>
          </cell>
          <cell r="B475">
            <v>8.1670000000000006E-2</v>
          </cell>
          <cell r="D475">
            <v>38408</v>
          </cell>
          <cell r="E475">
            <v>9.7500000000000003E-2</v>
          </cell>
          <cell r="G475">
            <v>38369</v>
          </cell>
          <cell r="H475">
            <v>1.4530000000000001</v>
          </cell>
          <cell r="J475">
            <v>38369</v>
          </cell>
          <cell r="K475">
            <v>0.65</v>
          </cell>
        </row>
        <row r="476">
          <cell r="A476">
            <v>38411</v>
          </cell>
          <cell r="B476">
            <v>7.9170000000000004E-2</v>
          </cell>
          <cell r="D476">
            <v>38411</v>
          </cell>
          <cell r="E476">
            <v>9.7500000000000003E-2</v>
          </cell>
          <cell r="G476">
            <v>38370</v>
          </cell>
          <cell r="H476">
            <v>1.4350000000000001</v>
          </cell>
          <cell r="J476">
            <v>38370</v>
          </cell>
          <cell r="K476">
            <v>0.63900000000000001</v>
          </cell>
        </row>
        <row r="477">
          <cell r="A477">
            <v>38412</v>
          </cell>
          <cell r="B477">
            <v>7.9170000000000004E-2</v>
          </cell>
          <cell r="D477">
            <v>38412</v>
          </cell>
          <cell r="E477">
            <v>9.6670000000000006E-2</v>
          </cell>
          <cell r="G477">
            <v>38371</v>
          </cell>
          <cell r="H477">
            <v>1.4359999999999999</v>
          </cell>
          <cell r="J477">
            <v>38371</v>
          </cell>
          <cell r="K477">
            <v>0.62875000000000003</v>
          </cell>
        </row>
        <row r="478">
          <cell r="A478">
            <v>38413</v>
          </cell>
          <cell r="B478">
            <v>7.9170000000000004E-2</v>
          </cell>
          <cell r="D478">
            <v>38413</v>
          </cell>
          <cell r="E478">
            <v>9.5829999999999999E-2</v>
          </cell>
          <cell r="G478">
            <v>38372</v>
          </cell>
          <cell r="H478">
            <v>1.425</v>
          </cell>
          <cell r="J478">
            <v>38372</v>
          </cell>
          <cell r="K478">
            <v>0.628</v>
          </cell>
        </row>
        <row r="479">
          <cell r="A479">
            <v>38414</v>
          </cell>
          <cell r="B479">
            <v>7.9170000000000004E-2</v>
          </cell>
          <cell r="D479">
            <v>38414</v>
          </cell>
          <cell r="E479">
            <v>9.5829999999999999E-2</v>
          </cell>
          <cell r="G479">
            <v>38373</v>
          </cell>
          <cell r="H479">
            <v>1.4159999999999999</v>
          </cell>
          <cell r="J479">
            <v>38373</v>
          </cell>
          <cell r="K479">
            <v>0.61899999999999999</v>
          </cell>
        </row>
        <row r="480">
          <cell r="A480">
            <v>38415</v>
          </cell>
          <cell r="B480">
            <v>7.9170000000000004E-2</v>
          </cell>
          <cell r="D480">
            <v>38415</v>
          </cell>
          <cell r="E480">
            <v>9.5829999999999999E-2</v>
          </cell>
          <cell r="G480">
            <v>38376</v>
          </cell>
          <cell r="H480">
            <v>1.421</v>
          </cell>
          <cell r="J480">
            <v>38376</v>
          </cell>
          <cell r="K480">
            <v>0.621</v>
          </cell>
        </row>
        <row r="481">
          <cell r="A481">
            <v>38418</v>
          </cell>
          <cell r="B481">
            <v>7.9170000000000004E-2</v>
          </cell>
          <cell r="D481">
            <v>38418</v>
          </cell>
          <cell r="E481">
            <v>9.5000000000000001E-2</v>
          </cell>
          <cell r="G481">
            <v>38377</v>
          </cell>
          <cell r="H481">
            <v>1.4125000000000001</v>
          </cell>
          <cell r="J481">
            <v>38377</v>
          </cell>
          <cell r="K481">
            <v>0.60899999999999999</v>
          </cell>
        </row>
        <row r="482">
          <cell r="A482">
            <v>38419</v>
          </cell>
          <cell r="B482">
            <v>7.9170000000000004E-2</v>
          </cell>
          <cell r="D482">
            <v>38419</v>
          </cell>
          <cell r="E482">
            <v>9.5000000000000001E-2</v>
          </cell>
          <cell r="G482">
            <v>38378</v>
          </cell>
          <cell r="H482">
            <v>1.4159999999999999</v>
          </cell>
          <cell r="J482">
            <v>38378</v>
          </cell>
          <cell r="K482">
            <v>0.623</v>
          </cell>
        </row>
        <row r="483">
          <cell r="A483">
            <v>38420</v>
          </cell>
          <cell r="B483">
            <v>7.9170000000000004E-2</v>
          </cell>
          <cell r="D483">
            <v>38420</v>
          </cell>
          <cell r="E483">
            <v>9.4170000000000004E-2</v>
          </cell>
          <cell r="G483">
            <v>38379</v>
          </cell>
          <cell r="H483">
            <v>1.395</v>
          </cell>
          <cell r="J483">
            <v>38379</v>
          </cell>
          <cell r="K483">
            <v>0.60399999999999998</v>
          </cell>
        </row>
        <row r="484">
          <cell r="A484">
            <v>38421</v>
          </cell>
          <cell r="B484">
            <v>7.9170000000000004E-2</v>
          </cell>
          <cell r="D484">
            <v>38421</v>
          </cell>
          <cell r="E484">
            <v>9.4170000000000004E-2</v>
          </cell>
          <cell r="G484">
            <v>38380</v>
          </cell>
          <cell r="H484">
            <v>1.37</v>
          </cell>
          <cell r="J484">
            <v>38380</v>
          </cell>
          <cell r="K484">
            <v>0.59099999999999997</v>
          </cell>
        </row>
        <row r="485">
          <cell r="A485">
            <v>38422</v>
          </cell>
          <cell r="B485">
            <v>7.9170000000000004E-2</v>
          </cell>
          <cell r="D485">
            <v>38422</v>
          </cell>
          <cell r="E485">
            <v>9.4170000000000004E-2</v>
          </cell>
          <cell r="G485">
            <v>38383</v>
          </cell>
          <cell r="H485">
            <v>1.391</v>
          </cell>
          <cell r="J485">
            <v>38383</v>
          </cell>
          <cell r="K485">
            <v>0.60899999999999999</v>
          </cell>
        </row>
        <row r="486">
          <cell r="A486">
            <v>38425</v>
          </cell>
          <cell r="B486">
            <v>7.9170000000000004E-2</v>
          </cell>
          <cell r="D486">
            <v>38425</v>
          </cell>
          <cell r="E486">
            <v>9.4170000000000004E-2</v>
          </cell>
          <cell r="G486">
            <v>38384</v>
          </cell>
          <cell r="H486">
            <v>1.363</v>
          </cell>
          <cell r="J486">
            <v>38384</v>
          </cell>
          <cell r="K486">
            <v>0.58799999999999997</v>
          </cell>
        </row>
        <row r="487">
          <cell r="A487">
            <v>38426</v>
          </cell>
          <cell r="B487">
            <v>7.9170000000000004E-2</v>
          </cell>
          <cell r="D487">
            <v>38426</v>
          </cell>
          <cell r="E487">
            <v>9.4170000000000004E-2</v>
          </cell>
          <cell r="G487">
            <v>38385</v>
          </cell>
          <cell r="H487">
            <v>1.35</v>
          </cell>
          <cell r="J487">
            <v>38385</v>
          </cell>
          <cell r="K487">
            <v>0.58499999999999996</v>
          </cell>
        </row>
        <row r="488">
          <cell r="A488">
            <v>38427</v>
          </cell>
          <cell r="B488">
            <v>7.9170000000000004E-2</v>
          </cell>
          <cell r="D488">
            <v>38427</v>
          </cell>
          <cell r="E488">
            <v>9.4170000000000004E-2</v>
          </cell>
          <cell r="G488">
            <v>38386</v>
          </cell>
          <cell r="H488">
            <v>1.3740000000000001</v>
          </cell>
          <cell r="J488">
            <v>38386</v>
          </cell>
          <cell r="K488">
            <v>0.60499999999999998</v>
          </cell>
        </row>
        <row r="489">
          <cell r="A489">
            <v>38428</v>
          </cell>
          <cell r="B489">
            <v>7.9170000000000004E-2</v>
          </cell>
          <cell r="D489">
            <v>38428</v>
          </cell>
          <cell r="E489">
            <v>9.4170000000000004E-2</v>
          </cell>
          <cell r="G489">
            <v>38387</v>
          </cell>
          <cell r="H489">
            <v>1.3559999999999999</v>
          </cell>
          <cell r="J489">
            <v>38387</v>
          </cell>
          <cell r="K489">
            <v>0.6</v>
          </cell>
        </row>
        <row r="490">
          <cell r="A490">
            <v>38429</v>
          </cell>
          <cell r="B490">
            <v>7.9170000000000004E-2</v>
          </cell>
          <cell r="D490">
            <v>38429</v>
          </cell>
          <cell r="E490">
            <v>9.3329999999999996E-2</v>
          </cell>
          <cell r="G490">
            <v>38390</v>
          </cell>
          <cell r="H490">
            <v>1.385</v>
          </cell>
          <cell r="J490">
            <v>38390</v>
          </cell>
          <cell r="K490">
            <v>0.626</v>
          </cell>
        </row>
        <row r="491">
          <cell r="A491">
            <v>38433</v>
          </cell>
          <cell r="B491">
            <v>7.9170000000000004E-2</v>
          </cell>
          <cell r="D491">
            <v>38433</v>
          </cell>
          <cell r="E491">
            <v>9.3329999999999996E-2</v>
          </cell>
          <cell r="G491">
            <v>38391</v>
          </cell>
          <cell r="H491">
            <v>1.409</v>
          </cell>
          <cell r="J491">
            <v>38391</v>
          </cell>
          <cell r="K491">
            <v>0.66849999999999998</v>
          </cell>
        </row>
        <row r="492">
          <cell r="A492">
            <v>38434</v>
          </cell>
          <cell r="B492">
            <v>7.9170000000000004E-2</v>
          </cell>
          <cell r="D492">
            <v>38434</v>
          </cell>
          <cell r="E492">
            <v>9.3329999999999996E-2</v>
          </cell>
          <cell r="G492">
            <v>38392</v>
          </cell>
          <cell r="H492">
            <v>1.431</v>
          </cell>
          <cell r="J492">
            <v>38392</v>
          </cell>
          <cell r="K492">
            <v>0.67649999999999999</v>
          </cell>
        </row>
        <row r="493">
          <cell r="A493">
            <v>38435</v>
          </cell>
          <cell r="B493">
            <v>7.9170000000000004E-2</v>
          </cell>
          <cell r="D493">
            <v>38435</v>
          </cell>
          <cell r="E493">
            <v>9.3329999999999996E-2</v>
          </cell>
          <cell r="G493">
            <v>38393</v>
          </cell>
          <cell r="H493">
            <v>1.4624999999999999</v>
          </cell>
          <cell r="J493">
            <v>38393</v>
          </cell>
          <cell r="K493">
            <v>0.68</v>
          </cell>
        </row>
        <row r="494">
          <cell r="A494">
            <v>38436</v>
          </cell>
          <cell r="B494">
            <v>7.9170000000000004E-2</v>
          </cell>
          <cell r="D494">
            <v>38436</v>
          </cell>
          <cell r="E494">
            <v>9.3329999999999996E-2</v>
          </cell>
          <cell r="G494">
            <v>38394</v>
          </cell>
          <cell r="H494">
            <v>1.4670000000000001</v>
          </cell>
          <cell r="J494">
            <v>38394</v>
          </cell>
          <cell r="K494">
            <v>0.68500000000000005</v>
          </cell>
        </row>
        <row r="495">
          <cell r="A495">
            <v>38439</v>
          </cell>
          <cell r="B495">
            <v>7.9170000000000004E-2</v>
          </cell>
          <cell r="D495">
            <v>38439</v>
          </cell>
          <cell r="E495">
            <v>9.3329999999999996E-2</v>
          </cell>
          <cell r="G495">
            <v>38397</v>
          </cell>
          <cell r="H495">
            <v>1.4990000000000001</v>
          </cell>
          <cell r="J495">
            <v>38397</v>
          </cell>
          <cell r="K495">
            <v>0.70499999999999996</v>
          </cell>
        </row>
        <row r="496">
          <cell r="A496">
            <v>38440</v>
          </cell>
          <cell r="B496">
            <v>7.9170000000000004E-2</v>
          </cell>
          <cell r="D496">
            <v>38440</v>
          </cell>
          <cell r="E496">
            <v>9.3329999999999996E-2</v>
          </cell>
          <cell r="G496">
            <v>38398</v>
          </cell>
          <cell r="H496">
            <v>1.4929999999999999</v>
          </cell>
          <cell r="J496">
            <v>38398</v>
          </cell>
          <cell r="K496">
            <v>0.72599999999999998</v>
          </cell>
        </row>
        <row r="497">
          <cell r="A497">
            <v>38441</v>
          </cell>
          <cell r="B497">
            <v>6.4170000000000005E-2</v>
          </cell>
          <cell r="D497">
            <v>38441</v>
          </cell>
          <cell r="E497">
            <v>8.5000000000000006E-2</v>
          </cell>
          <cell r="G497">
            <v>38399</v>
          </cell>
          <cell r="H497">
            <v>1.4895</v>
          </cell>
          <cell r="J497">
            <v>38399</v>
          </cell>
          <cell r="K497">
            <v>0.68300000000000005</v>
          </cell>
        </row>
        <row r="498">
          <cell r="A498">
            <v>38442</v>
          </cell>
          <cell r="B498">
            <v>6.25E-2</v>
          </cell>
          <cell r="D498">
            <v>38442</v>
          </cell>
          <cell r="E498">
            <v>8.4169999999999995E-2</v>
          </cell>
          <cell r="G498">
            <v>38400</v>
          </cell>
          <cell r="H498">
            <v>1.4650000000000001</v>
          </cell>
          <cell r="J498">
            <v>38400</v>
          </cell>
          <cell r="K498">
            <v>0.67100000000000004</v>
          </cell>
        </row>
        <row r="499">
          <cell r="A499">
            <v>38443</v>
          </cell>
          <cell r="B499">
            <v>6.1670000000000003E-2</v>
          </cell>
          <cell r="D499">
            <v>38443</v>
          </cell>
          <cell r="E499">
            <v>8.1670000000000006E-2</v>
          </cell>
          <cell r="G499">
            <v>38401</v>
          </cell>
          <cell r="H499">
            <v>1.496</v>
          </cell>
          <cell r="J499">
            <v>38401</v>
          </cell>
          <cell r="K499">
            <v>0.69199999999999995</v>
          </cell>
        </row>
        <row r="500">
          <cell r="A500">
            <v>38446</v>
          </cell>
          <cell r="B500">
            <v>0.06</v>
          </cell>
          <cell r="D500">
            <v>38446</v>
          </cell>
          <cell r="E500">
            <v>8.0829999999999999E-2</v>
          </cell>
          <cell r="G500">
            <v>38404</v>
          </cell>
          <cell r="H500">
            <v>1.512</v>
          </cell>
          <cell r="J500">
            <v>38404</v>
          </cell>
          <cell r="K500">
            <v>0.72599999999999998</v>
          </cell>
        </row>
        <row r="501">
          <cell r="A501">
            <v>38447</v>
          </cell>
          <cell r="B501">
            <v>0.06</v>
          </cell>
          <cell r="D501">
            <v>38447</v>
          </cell>
          <cell r="E501">
            <v>0.08</v>
          </cell>
          <cell r="G501">
            <v>38405</v>
          </cell>
          <cell r="H501">
            <v>1.4950000000000001</v>
          </cell>
          <cell r="J501">
            <v>38405</v>
          </cell>
          <cell r="K501">
            <v>0.72599999999999998</v>
          </cell>
        </row>
        <row r="502">
          <cell r="A502">
            <v>38448</v>
          </cell>
          <cell r="B502">
            <v>0.06</v>
          </cell>
          <cell r="D502">
            <v>38448</v>
          </cell>
          <cell r="E502">
            <v>0.08</v>
          </cell>
          <cell r="G502">
            <v>38406</v>
          </cell>
          <cell r="H502">
            <v>1.4790000000000001</v>
          </cell>
          <cell r="J502">
            <v>38406</v>
          </cell>
          <cell r="K502">
            <v>0.67300000000000004</v>
          </cell>
        </row>
        <row r="503">
          <cell r="A503">
            <v>38449</v>
          </cell>
          <cell r="B503">
            <v>0.06</v>
          </cell>
          <cell r="D503">
            <v>38449</v>
          </cell>
          <cell r="E503">
            <v>0.08</v>
          </cell>
          <cell r="G503">
            <v>38407</v>
          </cell>
          <cell r="H503">
            <v>1.476</v>
          </cell>
          <cell r="J503">
            <v>38407</v>
          </cell>
          <cell r="K503">
            <v>0.66900000000000004</v>
          </cell>
        </row>
        <row r="504">
          <cell r="A504">
            <v>38450</v>
          </cell>
          <cell r="B504">
            <v>0.06</v>
          </cell>
          <cell r="D504">
            <v>38450</v>
          </cell>
          <cell r="E504">
            <v>0.08</v>
          </cell>
          <cell r="G504">
            <v>38408</v>
          </cell>
          <cell r="H504">
            <v>1.4969999999999999</v>
          </cell>
          <cell r="J504">
            <v>38408</v>
          </cell>
          <cell r="K504">
            <v>0.68700000000000006</v>
          </cell>
        </row>
        <row r="505">
          <cell r="A505">
            <v>38453</v>
          </cell>
          <cell r="B505">
            <v>0.06</v>
          </cell>
          <cell r="D505">
            <v>38453</v>
          </cell>
          <cell r="E505">
            <v>0.08</v>
          </cell>
          <cell r="G505">
            <v>38411</v>
          </cell>
          <cell r="H505">
            <v>1.5489999999999999</v>
          </cell>
          <cell r="J505">
            <v>38411</v>
          </cell>
          <cell r="K505">
            <v>0.73899999999999999</v>
          </cell>
        </row>
        <row r="506">
          <cell r="A506">
            <v>38454</v>
          </cell>
          <cell r="B506">
            <v>0.06</v>
          </cell>
          <cell r="D506">
            <v>38454</v>
          </cell>
          <cell r="E506">
            <v>0.08</v>
          </cell>
          <cell r="G506">
            <v>38412</v>
          </cell>
          <cell r="H506">
            <v>1.5649999999999999</v>
          </cell>
          <cell r="J506">
            <v>38412</v>
          </cell>
          <cell r="K506">
            <v>0.752</v>
          </cell>
        </row>
        <row r="507">
          <cell r="A507">
            <v>38455</v>
          </cell>
          <cell r="B507">
            <v>0.06</v>
          </cell>
          <cell r="D507">
            <v>38455</v>
          </cell>
          <cell r="E507">
            <v>0.08</v>
          </cell>
          <cell r="G507">
            <v>38413</v>
          </cell>
          <cell r="H507">
            <v>1.5699999999999998</v>
          </cell>
          <cell r="J507">
            <v>38413</v>
          </cell>
          <cell r="K507">
            <v>0.75700000000000001</v>
          </cell>
        </row>
        <row r="508">
          <cell r="A508">
            <v>38456</v>
          </cell>
          <cell r="B508">
            <v>0.06</v>
          </cell>
          <cell r="D508">
            <v>38456</v>
          </cell>
          <cell r="E508">
            <v>0.08</v>
          </cell>
          <cell r="G508">
            <v>38414</v>
          </cell>
          <cell r="H508">
            <v>1.5720000000000001</v>
          </cell>
          <cell r="J508">
            <v>38414</v>
          </cell>
          <cell r="K508">
            <v>0.76100000000000001</v>
          </cell>
        </row>
        <row r="509">
          <cell r="A509">
            <v>38457</v>
          </cell>
          <cell r="B509">
            <v>0.06</v>
          </cell>
          <cell r="D509">
            <v>38457</v>
          </cell>
          <cell r="E509">
            <v>0.08</v>
          </cell>
          <cell r="G509">
            <v>38415</v>
          </cell>
          <cell r="H509">
            <v>1.544</v>
          </cell>
          <cell r="J509">
            <v>38415</v>
          </cell>
          <cell r="K509">
            <v>0.73499999999999999</v>
          </cell>
        </row>
        <row r="510">
          <cell r="A510">
            <v>38460</v>
          </cell>
          <cell r="B510">
            <v>0.06</v>
          </cell>
          <cell r="D510">
            <v>38460</v>
          </cell>
          <cell r="E510">
            <v>0.08</v>
          </cell>
          <cell r="G510">
            <v>38418</v>
          </cell>
          <cell r="H510">
            <v>1.536</v>
          </cell>
          <cell r="J510">
            <v>38418</v>
          </cell>
          <cell r="K510">
            <v>0.73</v>
          </cell>
        </row>
        <row r="511">
          <cell r="A511">
            <v>38461</v>
          </cell>
          <cell r="B511">
            <v>0.06</v>
          </cell>
          <cell r="D511">
            <v>38461</v>
          </cell>
          <cell r="E511">
            <v>0.08</v>
          </cell>
          <cell r="G511">
            <v>38419</v>
          </cell>
          <cell r="H511">
            <v>1.5470000000000002</v>
          </cell>
          <cell r="J511">
            <v>38419</v>
          </cell>
          <cell r="K511">
            <v>0.74299999999999999</v>
          </cell>
        </row>
        <row r="512">
          <cell r="A512">
            <v>38462</v>
          </cell>
          <cell r="B512">
            <v>0.06</v>
          </cell>
          <cell r="D512">
            <v>38462</v>
          </cell>
          <cell r="E512">
            <v>0.08</v>
          </cell>
          <cell r="G512">
            <v>38420</v>
          </cell>
          <cell r="H512">
            <v>1.554</v>
          </cell>
          <cell r="J512">
            <v>38420</v>
          </cell>
          <cell r="K512">
            <v>0.748</v>
          </cell>
        </row>
        <row r="513">
          <cell r="A513">
            <v>38463</v>
          </cell>
          <cell r="B513">
            <v>0.06</v>
          </cell>
          <cell r="D513">
            <v>38463</v>
          </cell>
          <cell r="E513">
            <v>0.08</v>
          </cell>
          <cell r="G513">
            <v>38421</v>
          </cell>
          <cell r="H513">
            <v>1.522</v>
          </cell>
          <cell r="J513">
            <v>38421</v>
          </cell>
          <cell r="K513">
            <v>0.72799999999999998</v>
          </cell>
        </row>
        <row r="514">
          <cell r="A514">
            <v>38464</v>
          </cell>
          <cell r="B514">
            <v>0.06</v>
          </cell>
          <cell r="D514">
            <v>38464</v>
          </cell>
          <cell r="E514">
            <v>0.08</v>
          </cell>
          <cell r="G514">
            <v>38422</v>
          </cell>
          <cell r="H514">
            <v>1.5270000000000001</v>
          </cell>
          <cell r="J514">
            <v>38422</v>
          </cell>
          <cell r="K514">
            <v>0.73299999999999998</v>
          </cell>
        </row>
        <row r="515">
          <cell r="A515">
            <v>38467</v>
          </cell>
          <cell r="B515">
            <v>0.06</v>
          </cell>
          <cell r="D515">
            <v>38467</v>
          </cell>
          <cell r="E515">
            <v>0.08</v>
          </cell>
          <cell r="G515">
            <v>38425</v>
          </cell>
          <cell r="H515">
            <v>1.5434999999999999</v>
          </cell>
          <cell r="J515">
            <v>38425</v>
          </cell>
          <cell r="K515">
            <v>0.74450000000000005</v>
          </cell>
        </row>
        <row r="516">
          <cell r="A516">
            <v>38468</v>
          </cell>
          <cell r="B516">
            <v>0.06</v>
          </cell>
          <cell r="D516">
            <v>38468</v>
          </cell>
          <cell r="E516">
            <v>0.08</v>
          </cell>
          <cell r="G516">
            <v>38426</v>
          </cell>
          <cell r="H516">
            <v>1.5070000000000001</v>
          </cell>
          <cell r="J516">
            <v>38426</v>
          </cell>
          <cell r="K516">
            <v>0.71599999999999997</v>
          </cell>
        </row>
        <row r="517">
          <cell r="A517">
            <v>38469</v>
          </cell>
          <cell r="B517">
            <v>0.06</v>
          </cell>
          <cell r="D517">
            <v>38469</v>
          </cell>
          <cell r="E517">
            <v>0.08</v>
          </cell>
          <cell r="G517">
            <v>38427</v>
          </cell>
          <cell r="H517">
            <v>1.5024999999999999</v>
          </cell>
          <cell r="J517">
            <v>38427</v>
          </cell>
          <cell r="K517">
            <v>0.71499999999999997</v>
          </cell>
        </row>
        <row r="518">
          <cell r="A518">
            <v>38470</v>
          </cell>
          <cell r="B518">
            <v>0.06</v>
          </cell>
          <cell r="D518">
            <v>38470</v>
          </cell>
          <cell r="E518">
            <v>0.08</v>
          </cell>
          <cell r="G518">
            <v>38428</v>
          </cell>
          <cell r="H518">
            <v>1.4610000000000001</v>
          </cell>
          <cell r="J518">
            <v>38428</v>
          </cell>
          <cell r="K518">
            <v>0.68</v>
          </cell>
        </row>
        <row r="519">
          <cell r="A519">
            <v>38474</v>
          </cell>
          <cell r="B519">
            <v>0.06</v>
          </cell>
          <cell r="D519">
            <v>38474</v>
          </cell>
          <cell r="E519">
            <v>0.08</v>
          </cell>
          <cell r="G519">
            <v>38429</v>
          </cell>
          <cell r="H519">
            <v>1.4849999999999999</v>
          </cell>
          <cell r="J519">
            <v>38429</v>
          </cell>
          <cell r="K519">
            <v>0.69750000000000001</v>
          </cell>
        </row>
        <row r="520">
          <cell r="A520">
            <v>38478</v>
          </cell>
          <cell r="B520">
            <v>0.06</v>
          </cell>
          <cell r="D520">
            <v>38478</v>
          </cell>
          <cell r="E520">
            <v>0.08</v>
          </cell>
          <cell r="G520">
            <v>38432</v>
          </cell>
          <cell r="H520">
            <v>1.48</v>
          </cell>
          <cell r="J520">
            <v>38432</v>
          </cell>
          <cell r="K520">
            <v>0.69499999999999995</v>
          </cell>
        </row>
        <row r="521">
          <cell r="A521">
            <v>38481</v>
          </cell>
          <cell r="B521">
            <v>0.06</v>
          </cell>
          <cell r="D521">
            <v>38481</v>
          </cell>
          <cell r="E521">
            <v>0.08</v>
          </cell>
          <cell r="G521">
            <v>38433</v>
          </cell>
          <cell r="H521">
            <v>1.4724999999999999</v>
          </cell>
          <cell r="J521">
            <v>38433</v>
          </cell>
          <cell r="K521">
            <v>0.6925</v>
          </cell>
        </row>
        <row r="522">
          <cell r="A522">
            <v>38482</v>
          </cell>
          <cell r="B522">
            <v>0.06</v>
          </cell>
          <cell r="D522">
            <v>38482</v>
          </cell>
          <cell r="E522">
            <v>0.08</v>
          </cell>
          <cell r="G522">
            <v>38434</v>
          </cell>
          <cell r="H522">
            <v>1.4735</v>
          </cell>
          <cell r="J522">
            <v>38434</v>
          </cell>
          <cell r="K522">
            <v>0.6915</v>
          </cell>
        </row>
        <row r="523">
          <cell r="A523">
            <v>38483</v>
          </cell>
          <cell r="B523">
            <v>0.06</v>
          </cell>
          <cell r="D523">
            <v>38483</v>
          </cell>
          <cell r="E523">
            <v>0.08</v>
          </cell>
          <cell r="G523">
            <v>38435</v>
          </cell>
          <cell r="H523">
            <v>1.44</v>
          </cell>
          <cell r="J523">
            <v>38435</v>
          </cell>
          <cell r="K523">
            <v>0.66600000000000004</v>
          </cell>
        </row>
        <row r="524">
          <cell r="A524">
            <v>38484</v>
          </cell>
          <cell r="B524">
            <v>0.06</v>
          </cell>
          <cell r="D524">
            <v>38484</v>
          </cell>
          <cell r="E524">
            <v>0.08</v>
          </cell>
          <cell r="G524">
            <v>38436</v>
          </cell>
          <cell r="H524">
            <v>1.425</v>
          </cell>
          <cell r="J524">
            <v>38436</v>
          </cell>
          <cell r="K524">
            <v>0.65125</v>
          </cell>
        </row>
        <row r="525">
          <cell r="A525">
            <v>38485</v>
          </cell>
          <cell r="B525">
            <v>0.06</v>
          </cell>
          <cell r="D525">
            <v>38485</v>
          </cell>
          <cell r="E525">
            <v>0.08</v>
          </cell>
          <cell r="G525">
            <v>38439</v>
          </cell>
          <cell r="H525">
            <v>1.425</v>
          </cell>
          <cell r="J525">
            <v>38439</v>
          </cell>
          <cell r="K525">
            <v>0.64875000000000005</v>
          </cell>
        </row>
        <row r="526">
          <cell r="A526">
            <v>38488</v>
          </cell>
          <cell r="B526">
            <v>0.06</v>
          </cell>
          <cell r="D526">
            <v>38488</v>
          </cell>
          <cell r="E526">
            <v>0.08</v>
          </cell>
          <cell r="G526">
            <v>38440</v>
          </cell>
          <cell r="H526">
            <v>1.4079999999999999</v>
          </cell>
          <cell r="J526">
            <v>38440</v>
          </cell>
          <cell r="K526">
            <v>0.63400000000000001</v>
          </cell>
        </row>
        <row r="527">
          <cell r="A527">
            <v>38489</v>
          </cell>
          <cell r="B527">
            <v>0.06</v>
          </cell>
          <cell r="D527">
            <v>38489</v>
          </cell>
          <cell r="E527">
            <v>0.08</v>
          </cell>
          <cell r="G527">
            <v>38441</v>
          </cell>
          <cell r="H527">
            <v>1.415</v>
          </cell>
          <cell r="J527">
            <v>38441</v>
          </cell>
          <cell r="K527">
            <v>0.63800000000000001</v>
          </cell>
        </row>
        <row r="528">
          <cell r="A528">
            <v>38490</v>
          </cell>
          <cell r="B528">
            <v>0.06</v>
          </cell>
          <cell r="D528">
            <v>38490</v>
          </cell>
          <cell r="E528">
            <v>0.08</v>
          </cell>
          <cell r="G528">
            <v>38442</v>
          </cell>
          <cell r="H528">
            <v>1.395</v>
          </cell>
          <cell r="J528">
            <v>38442</v>
          </cell>
          <cell r="K528">
            <v>0.62749999999999995</v>
          </cell>
        </row>
        <row r="529">
          <cell r="A529">
            <v>38491</v>
          </cell>
          <cell r="B529">
            <v>0.06</v>
          </cell>
          <cell r="D529">
            <v>38491</v>
          </cell>
          <cell r="E529">
            <v>0.08</v>
          </cell>
          <cell r="G529">
            <v>38443</v>
          </cell>
          <cell r="H529">
            <v>1.387</v>
          </cell>
          <cell r="J529">
            <v>38443</v>
          </cell>
          <cell r="K529">
            <v>0.61899999999999999</v>
          </cell>
        </row>
        <row r="530">
          <cell r="A530">
            <v>38492</v>
          </cell>
          <cell r="B530">
            <v>0.06</v>
          </cell>
          <cell r="D530">
            <v>38492</v>
          </cell>
          <cell r="E530">
            <v>0.08</v>
          </cell>
          <cell r="G530">
            <v>38446</v>
          </cell>
          <cell r="H530">
            <v>1.385</v>
          </cell>
          <cell r="J530">
            <v>38446</v>
          </cell>
          <cell r="K530">
            <v>0.60399999999999998</v>
          </cell>
        </row>
        <row r="531">
          <cell r="A531">
            <v>38495</v>
          </cell>
          <cell r="B531">
            <v>0.06</v>
          </cell>
          <cell r="D531">
            <v>38495</v>
          </cell>
          <cell r="E531">
            <v>0.08</v>
          </cell>
          <cell r="G531">
            <v>38447</v>
          </cell>
          <cell r="H531">
            <v>1.423</v>
          </cell>
          <cell r="J531">
            <v>38447</v>
          </cell>
          <cell r="K531">
            <v>0.627</v>
          </cell>
        </row>
        <row r="532">
          <cell r="A532">
            <v>38496</v>
          </cell>
          <cell r="B532">
            <v>0.06</v>
          </cell>
          <cell r="D532">
            <v>38496</v>
          </cell>
          <cell r="E532">
            <v>0.08</v>
          </cell>
          <cell r="G532">
            <v>38448</v>
          </cell>
          <cell r="H532">
            <v>1.4275</v>
          </cell>
          <cell r="J532">
            <v>38448</v>
          </cell>
          <cell r="K532">
            <v>0.63249999999999995</v>
          </cell>
        </row>
        <row r="533">
          <cell r="A533">
            <v>38497</v>
          </cell>
          <cell r="B533">
            <v>0.06</v>
          </cell>
          <cell r="D533">
            <v>38497</v>
          </cell>
          <cell r="E533">
            <v>0.08</v>
          </cell>
          <cell r="G533">
            <v>38449</v>
          </cell>
          <cell r="H533">
            <v>1.405</v>
          </cell>
          <cell r="J533">
            <v>38449</v>
          </cell>
          <cell r="K533">
            <v>0.61699999999999999</v>
          </cell>
        </row>
        <row r="534">
          <cell r="A534">
            <v>38498</v>
          </cell>
          <cell r="B534">
            <v>0.06</v>
          </cell>
          <cell r="D534">
            <v>38498</v>
          </cell>
          <cell r="E534">
            <v>0.08</v>
          </cell>
          <cell r="G534">
            <v>38450</v>
          </cell>
          <cell r="H534">
            <v>1.4119999999999999</v>
          </cell>
          <cell r="J534">
            <v>38450</v>
          </cell>
          <cell r="K534">
            <v>0.625</v>
          </cell>
        </row>
        <row r="535">
          <cell r="A535">
            <v>38499</v>
          </cell>
          <cell r="B535">
            <v>0.06</v>
          </cell>
          <cell r="D535">
            <v>38499</v>
          </cell>
          <cell r="E535">
            <v>0.08</v>
          </cell>
          <cell r="G535">
            <v>38453</v>
          </cell>
          <cell r="H535">
            <v>1.4119999999999999</v>
          </cell>
          <cell r="J535">
            <v>38453</v>
          </cell>
          <cell r="K535">
            <v>0.623</v>
          </cell>
        </row>
        <row r="536">
          <cell r="A536">
            <v>38502</v>
          </cell>
          <cell r="B536">
            <v>0.06</v>
          </cell>
          <cell r="D536">
            <v>38502</v>
          </cell>
          <cell r="E536">
            <v>0.08</v>
          </cell>
          <cell r="G536">
            <v>38454</v>
          </cell>
          <cell r="H536">
            <v>1.3895</v>
          </cell>
          <cell r="J536">
            <v>38454</v>
          </cell>
          <cell r="K536">
            <v>0.60750000000000004</v>
          </cell>
        </row>
        <row r="537">
          <cell r="A537">
            <v>38503</v>
          </cell>
          <cell r="B537">
            <v>5.917E-2</v>
          </cell>
          <cell r="D537">
            <v>38503</v>
          </cell>
          <cell r="E537">
            <v>0.08</v>
          </cell>
          <cell r="G537">
            <v>38455</v>
          </cell>
          <cell r="H537">
            <v>1.3985000000000001</v>
          </cell>
          <cell r="J537">
            <v>38455</v>
          </cell>
          <cell r="K537">
            <v>0.61150000000000004</v>
          </cell>
        </row>
        <row r="538">
          <cell r="A538">
            <v>38504</v>
          </cell>
          <cell r="B538">
            <v>0.06</v>
          </cell>
          <cell r="D538">
            <v>38504</v>
          </cell>
          <cell r="E538">
            <v>0.08</v>
          </cell>
          <cell r="G538">
            <v>38456</v>
          </cell>
          <cell r="H538">
            <v>1.3980000000000001</v>
          </cell>
          <cell r="J538">
            <v>38456</v>
          </cell>
          <cell r="K538">
            <v>0.60699999999999998</v>
          </cell>
        </row>
        <row r="539">
          <cell r="A539">
            <v>38505</v>
          </cell>
          <cell r="B539">
            <v>0.06</v>
          </cell>
          <cell r="D539">
            <v>38505</v>
          </cell>
          <cell r="E539">
            <v>0.08</v>
          </cell>
          <cell r="G539">
            <v>38457</v>
          </cell>
          <cell r="H539">
            <v>1.365</v>
          </cell>
          <cell r="J539">
            <v>38457</v>
          </cell>
          <cell r="K539">
            <v>0.58799999999999997</v>
          </cell>
        </row>
        <row r="540">
          <cell r="A540">
            <v>38506</v>
          </cell>
          <cell r="B540">
            <v>0.06</v>
          </cell>
          <cell r="D540">
            <v>38506</v>
          </cell>
          <cell r="E540">
            <v>0.08</v>
          </cell>
          <cell r="G540">
            <v>38460</v>
          </cell>
          <cell r="H540">
            <v>1.3214999999999999</v>
          </cell>
          <cell r="J540">
            <v>38460</v>
          </cell>
          <cell r="K540">
            <v>0.5575</v>
          </cell>
        </row>
        <row r="541">
          <cell r="A541">
            <v>38509</v>
          </cell>
          <cell r="B541">
            <v>0.06</v>
          </cell>
          <cell r="D541">
            <v>38509</v>
          </cell>
          <cell r="E541">
            <v>0.08</v>
          </cell>
          <cell r="G541">
            <v>38461</v>
          </cell>
          <cell r="H541">
            <v>1.331</v>
          </cell>
          <cell r="J541">
            <v>38461</v>
          </cell>
          <cell r="K541">
            <v>0.5595</v>
          </cell>
        </row>
        <row r="542">
          <cell r="A542">
            <v>38510</v>
          </cell>
          <cell r="B542">
            <v>0.06</v>
          </cell>
          <cell r="D542">
            <v>38510</v>
          </cell>
          <cell r="E542">
            <v>0.08</v>
          </cell>
          <cell r="G542">
            <v>38462</v>
          </cell>
          <cell r="H542">
            <v>1.3169999999999999</v>
          </cell>
          <cell r="J542">
            <v>38462</v>
          </cell>
          <cell r="K542">
            <v>0.55100000000000005</v>
          </cell>
        </row>
        <row r="543">
          <cell r="A543">
            <v>38511</v>
          </cell>
          <cell r="B543">
            <v>0.06</v>
          </cell>
          <cell r="D543">
            <v>38511</v>
          </cell>
          <cell r="E543">
            <v>0.08</v>
          </cell>
          <cell r="G543">
            <v>38463</v>
          </cell>
          <cell r="H543">
            <v>1.345</v>
          </cell>
          <cell r="J543">
            <v>38463</v>
          </cell>
          <cell r="K543">
            <v>0.57199999999999995</v>
          </cell>
        </row>
        <row r="544">
          <cell r="A544">
            <v>38512</v>
          </cell>
          <cell r="B544">
            <v>0.06</v>
          </cell>
          <cell r="D544">
            <v>38512</v>
          </cell>
          <cell r="E544">
            <v>0.08</v>
          </cell>
          <cell r="G544">
            <v>38464</v>
          </cell>
          <cell r="H544">
            <v>1.3425</v>
          </cell>
          <cell r="J544">
            <v>38464</v>
          </cell>
          <cell r="K544">
            <v>0.56499999999999995</v>
          </cell>
        </row>
        <row r="545">
          <cell r="A545">
            <v>38513</v>
          </cell>
          <cell r="B545">
            <v>0.06</v>
          </cell>
          <cell r="D545">
            <v>38513</v>
          </cell>
          <cell r="E545">
            <v>0.08</v>
          </cell>
          <cell r="G545">
            <v>38467</v>
          </cell>
          <cell r="H545">
            <v>1.33</v>
          </cell>
          <cell r="J545">
            <v>38467</v>
          </cell>
          <cell r="K545">
            <v>0.55600000000000005</v>
          </cell>
        </row>
        <row r="546">
          <cell r="A546">
            <v>38516</v>
          </cell>
          <cell r="B546">
            <v>0.06</v>
          </cell>
          <cell r="D546">
            <v>38516</v>
          </cell>
          <cell r="E546">
            <v>0.08</v>
          </cell>
          <cell r="G546">
            <v>38468</v>
          </cell>
          <cell r="H546">
            <v>1.3205</v>
          </cell>
          <cell r="J546">
            <v>38468</v>
          </cell>
          <cell r="K546">
            <v>0.55149999999999999</v>
          </cell>
        </row>
        <row r="547">
          <cell r="A547">
            <v>38517</v>
          </cell>
          <cell r="B547">
            <v>0.06</v>
          </cell>
          <cell r="D547">
            <v>38517</v>
          </cell>
          <cell r="E547">
            <v>0.08</v>
          </cell>
          <cell r="G547">
            <v>38469</v>
          </cell>
          <cell r="H547">
            <v>1.3235000000000001</v>
          </cell>
          <cell r="J547">
            <v>38469</v>
          </cell>
          <cell r="K547">
            <v>0.55349999999999999</v>
          </cell>
        </row>
        <row r="548">
          <cell r="A548">
            <v>38518</v>
          </cell>
          <cell r="B548">
            <v>0.06</v>
          </cell>
          <cell r="D548">
            <v>38518</v>
          </cell>
          <cell r="E548">
            <v>0.08</v>
          </cell>
          <cell r="G548">
            <v>38470</v>
          </cell>
          <cell r="H548">
            <v>1.2925</v>
          </cell>
          <cell r="J548">
            <v>38470</v>
          </cell>
          <cell r="K548">
            <v>0.53</v>
          </cell>
        </row>
        <row r="549">
          <cell r="A549">
            <v>38519</v>
          </cell>
          <cell r="B549">
            <v>0.06</v>
          </cell>
          <cell r="D549">
            <v>38519</v>
          </cell>
          <cell r="E549">
            <v>0.08</v>
          </cell>
          <cell r="G549">
            <v>38471</v>
          </cell>
          <cell r="H549">
            <v>1.286</v>
          </cell>
          <cell r="J549">
            <v>38471</v>
          </cell>
          <cell r="K549">
            <v>0.52300000000000002</v>
          </cell>
        </row>
        <row r="550">
          <cell r="A550">
            <v>38520</v>
          </cell>
          <cell r="B550">
            <v>0.06</v>
          </cell>
          <cell r="D550">
            <v>38520</v>
          </cell>
          <cell r="E550">
            <v>0.08</v>
          </cell>
          <cell r="G550">
            <v>38474</v>
          </cell>
          <cell r="H550">
            <v>1.29</v>
          </cell>
          <cell r="J550">
            <v>38474</v>
          </cell>
          <cell r="K550">
            <v>0.52700000000000002</v>
          </cell>
        </row>
        <row r="551">
          <cell r="A551">
            <v>38523</v>
          </cell>
          <cell r="B551">
            <v>0.06</v>
          </cell>
          <cell r="D551">
            <v>38523</v>
          </cell>
          <cell r="E551">
            <v>0.08</v>
          </cell>
          <cell r="G551">
            <v>38475</v>
          </cell>
          <cell r="H551">
            <v>1.2949999999999999</v>
          </cell>
          <cell r="J551">
            <v>38475</v>
          </cell>
          <cell r="K551">
            <v>0.53100000000000003</v>
          </cell>
        </row>
        <row r="552">
          <cell r="A552">
            <v>38524</v>
          </cell>
          <cell r="B552">
            <v>0.06</v>
          </cell>
          <cell r="D552">
            <v>38524</v>
          </cell>
          <cell r="E552">
            <v>0.08</v>
          </cell>
          <cell r="G552">
            <v>38476</v>
          </cell>
          <cell r="H552">
            <v>1.298</v>
          </cell>
          <cell r="J552">
            <v>38476</v>
          </cell>
          <cell r="K552">
            <v>0.53400000000000003</v>
          </cell>
        </row>
        <row r="553">
          <cell r="A553">
            <v>38525</v>
          </cell>
          <cell r="B553">
            <v>0.06</v>
          </cell>
          <cell r="D553">
            <v>38525</v>
          </cell>
          <cell r="E553">
            <v>0.08</v>
          </cell>
          <cell r="G553">
            <v>38477</v>
          </cell>
          <cell r="H553">
            <v>1.2969999999999999</v>
          </cell>
          <cell r="J553">
            <v>38477</v>
          </cell>
          <cell r="K553">
            <v>0.52100000000000002</v>
          </cell>
        </row>
        <row r="554">
          <cell r="A554">
            <v>38526</v>
          </cell>
          <cell r="B554">
            <v>0.06</v>
          </cell>
          <cell r="D554">
            <v>38526</v>
          </cell>
          <cell r="E554">
            <v>0.08</v>
          </cell>
          <cell r="G554">
            <v>38478</v>
          </cell>
          <cell r="H554">
            <v>1.2969999999999999</v>
          </cell>
          <cell r="J554">
            <v>38478</v>
          </cell>
          <cell r="K554">
            <v>0.52949999999999997</v>
          </cell>
        </row>
        <row r="555">
          <cell r="A555">
            <v>38527</v>
          </cell>
          <cell r="B555">
            <v>0.06</v>
          </cell>
          <cell r="D555">
            <v>38527</v>
          </cell>
          <cell r="E555">
            <v>0.08</v>
          </cell>
          <cell r="G555">
            <v>38481</v>
          </cell>
          <cell r="H555">
            <v>1.3439999999999999</v>
          </cell>
          <cell r="J555">
            <v>38481</v>
          </cell>
          <cell r="K555">
            <v>0.56299999999999994</v>
          </cell>
        </row>
        <row r="556">
          <cell r="A556">
            <v>38530</v>
          </cell>
          <cell r="B556">
            <v>0.06</v>
          </cell>
          <cell r="D556">
            <v>38530</v>
          </cell>
          <cell r="E556">
            <v>0.08</v>
          </cell>
          <cell r="G556">
            <v>38482</v>
          </cell>
          <cell r="H556">
            <v>1.33</v>
          </cell>
          <cell r="J556">
            <v>38482</v>
          </cell>
          <cell r="K556">
            <v>0.55000000000000004</v>
          </cell>
        </row>
        <row r="557">
          <cell r="A557">
            <v>38531</v>
          </cell>
          <cell r="B557">
            <v>0.06</v>
          </cell>
          <cell r="D557">
            <v>38531</v>
          </cell>
          <cell r="E557">
            <v>0.08</v>
          </cell>
          <cell r="G557">
            <v>38483</v>
          </cell>
          <cell r="H557">
            <v>1.335</v>
          </cell>
          <cell r="J557">
            <v>38483</v>
          </cell>
          <cell r="K557">
            <v>0.54900000000000004</v>
          </cell>
        </row>
        <row r="558">
          <cell r="A558">
            <v>38532</v>
          </cell>
          <cell r="B558">
            <v>0.06</v>
          </cell>
          <cell r="D558">
            <v>38532</v>
          </cell>
          <cell r="E558">
            <v>0.09</v>
          </cell>
          <cell r="G558">
            <v>38484</v>
          </cell>
          <cell r="H558">
            <v>1.3479999999999999</v>
          </cell>
          <cell r="J558">
            <v>38484</v>
          </cell>
          <cell r="K558">
            <v>0.55000000000000004</v>
          </cell>
        </row>
        <row r="559">
          <cell r="A559">
            <v>38533</v>
          </cell>
          <cell r="B559">
            <v>0.06</v>
          </cell>
          <cell r="D559">
            <v>38533</v>
          </cell>
          <cell r="E559">
            <v>0.09</v>
          </cell>
          <cell r="G559">
            <v>38485</v>
          </cell>
          <cell r="H559">
            <v>1.3325</v>
          </cell>
          <cell r="J559">
            <v>38485</v>
          </cell>
          <cell r="K559">
            <v>0.54249999999999998</v>
          </cell>
        </row>
        <row r="560">
          <cell r="A560">
            <v>38534</v>
          </cell>
          <cell r="B560">
            <v>0.06</v>
          </cell>
          <cell r="D560">
            <v>38534</v>
          </cell>
          <cell r="E560">
            <v>0.09</v>
          </cell>
          <cell r="G560">
            <v>38488</v>
          </cell>
          <cell r="H560">
            <v>1.379</v>
          </cell>
          <cell r="J560">
            <v>38488</v>
          </cell>
          <cell r="K560">
            <v>0.57999999999999996</v>
          </cell>
        </row>
        <row r="561">
          <cell r="A561">
            <v>38537</v>
          </cell>
          <cell r="B561">
            <v>0.06</v>
          </cell>
          <cell r="D561">
            <v>38537</v>
          </cell>
          <cell r="E561">
            <v>0.09</v>
          </cell>
          <cell r="G561">
            <v>38489</v>
          </cell>
          <cell r="H561">
            <v>1.3519999999999999</v>
          </cell>
          <cell r="J561">
            <v>38489</v>
          </cell>
          <cell r="K561">
            <v>0.56899999999999995</v>
          </cell>
        </row>
        <row r="562">
          <cell r="A562">
            <v>38538</v>
          </cell>
          <cell r="B562">
            <v>0.06</v>
          </cell>
          <cell r="D562">
            <v>38538</v>
          </cell>
          <cell r="E562">
            <v>0.09</v>
          </cell>
          <cell r="G562">
            <v>38490</v>
          </cell>
          <cell r="H562">
            <v>1.3374999999999999</v>
          </cell>
          <cell r="J562">
            <v>38490</v>
          </cell>
          <cell r="K562">
            <v>0.56899999999999995</v>
          </cell>
        </row>
        <row r="563">
          <cell r="A563">
            <v>38539</v>
          </cell>
          <cell r="B563">
            <v>0.06</v>
          </cell>
          <cell r="D563">
            <v>38539</v>
          </cell>
          <cell r="E563">
            <v>0.09</v>
          </cell>
          <cell r="G563">
            <v>38491</v>
          </cell>
          <cell r="H563">
            <v>1.333</v>
          </cell>
          <cell r="J563">
            <v>38491</v>
          </cell>
          <cell r="K563">
            <v>0.56899999999999995</v>
          </cell>
        </row>
        <row r="564">
          <cell r="A564">
            <v>38540</v>
          </cell>
          <cell r="B564">
            <v>0.06</v>
          </cell>
          <cell r="D564">
            <v>38540</v>
          </cell>
          <cell r="E564">
            <v>0.09</v>
          </cell>
          <cell r="G564">
            <v>38492</v>
          </cell>
          <cell r="H564">
            <v>1.343</v>
          </cell>
          <cell r="J564">
            <v>38492</v>
          </cell>
          <cell r="K564">
            <v>0.56999999999999995</v>
          </cell>
        </row>
        <row r="565">
          <cell r="A565">
            <v>38541</v>
          </cell>
          <cell r="B565">
            <v>0.06</v>
          </cell>
          <cell r="D565">
            <v>38541</v>
          </cell>
          <cell r="E565">
            <v>0.09</v>
          </cell>
          <cell r="G565">
            <v>38495</v>
          </cell>
          <cell r="H565">
            <v>1.359</v>
          </cell>
          <cell r="J565">
            <v>38495</v>
          </cell>
          <cell r="K565">
            <v>0.57699999999999996</v>
          </cell>
        </row>
        <row r="566">
          <cell r="A566">
            <v>38544</v>
          </cell>
          <cell r="B566">
            <v>0.06</v>
          </cell>
          <cell r="D566">
            <v>38544</v>
          </cell>
          <cell r="E566">
            <v>0.09</v>
          </cell>
          <cell r="G566">
            <v>38496</v>
          </cell>
          <cell r="H566">
            <v>1.3160000000000001</v>
          </cell>
          <cell r="J566">
            <v>38496</v>
          </cell>
          <cell r="K566">
            <v>0.54100000000000004</v>
          </cell>
        </row>
        <row r="567">
          <cell r="A567">
            <v>38545</v>
          </cell>
          <cell r="B567">
            <v>0.06</v>
          </cell>
          <cell r="D567">
            <v>38545</v>
          </cell>
          <cell r="E567">
            <v>0.09</v>
          </cell>
          <cell r="G567">
            <v>38497</v>
          </cell>
          <cell r="H567">
            <v>1.282</v>
          </cell>
          <cell r="J567">
            <v>38497</v>
          </cell>
          <cell r="K567">
            <v>0.51400000000000001</v>
          </cell>
        </row>
        <row r="568">
          <cell r="A568">
            <v>38546</v>
          </cell>
          <cell r="B568">
            <v>0.06</v>
          </cell>
          <cell r="D568">
            <v>38546</v>
          </cell>
          <cell r="E568">
            <v>0.09</v>
          </cell>
          <cell r="G568">
            <v>38498</v>
          </cell>
          <cell r="H568">
            <v>1.3140000000000001</v>
          </cell>
          <cell r="J568">
            <v>38498</v>
          </cell>
          <cell r="K568">
            <v>0.53500000000000003</v>
          </cell>
        </row>
        <row r="569">
          <cell r="A569">
            <v>38547</v>
          </cell>
          <cell r="B569">
            <v>0.06</v>
          </cell>
          <cell r="D569">
            <v>38547</v>
          </cell>
          <cell r="E569">
            <v>0.09</v>
          </cell>
          <cell r="G569">
            <v>38499</v>
          </cell>
          <cell r="H569">
            <v>1.3220000000000001</v>
          </cell>
          <cell r="J569">
            <v>38499</v>
          </cell>
          <cell r="K569">
            <v>0.54</v>
          </cell>
        </row>
        <row r="570">
          <cell r="A570">
            <v>38548</v>
          </cell>
          <cell r="B570">
            <v>0.06</v>
          </cell>
          <cell r="D570">
            <v>38548</v>
          </cell>
          <cell r="E570">
            <v>0.09</v>
          </cell>
          <cell r="G570">
            <v>38502</v>
          </cell>
          <cell r="H570">
            <v>1.3160000000000001</v>
          </cell>
          <cell r="J570">
            <v>38502</v>
          </cell>
          <cell r="K570">
            <v>0.53400000000000003</v>
          </cell>
        </row>
        <row r="571">
          <cell r="A571">
            <v>38552</v>
          </cell>
          <cell r="B571">
            <v>0.06</v>
          </cell>
          <cell r="D571">
            <v>38552</v>
          </cell>
          <cell r="E571">
            <v>0.09</v>
          </cell>
          <cell r="G571">
            <v>38503</v>
          </cell>
          <cell r="H571">
            <v>1.3080000000000001</v>
          </cell>
          <cell r="J571">
            <v>38503</v>
          </cell>
          <cell r="K571">
            <v>0.53300000000000003</v>
          </cell>
        </row>
        <row r="572">
          <cell r="A572">
            <v>38553</v>
          </cell>
          <cell r="B572">
            <v>0.06</v>
          </cell>
          <cell r="D572">
            <v>38553</v>
          </cell>
          <cell r="E572">
            <v>0.09</v>
          </cell>
          <cell r="G572">
            <v>38504</v>
          </cell>
          <cell r="H572">
            <v>1.2749999999999999</v>
          </cell>
          <cell r="J572">
            <v>38504</v>
          </cell>
          <cell r="K572">
            <v>0.505</v>
          </cell>
        </row>
        <row r="573">
          <cell r="A573">
            <v>38554</v>
          </cell>
          <cell r="B573">
            <v>0.06</v>
          </cell>
          <cell r="D573">
            <v>38554</v>
          </cell>
          <cell r="E573">
            <v>0.09</v>
          </cell>
          <cell r="G573">
            <v>38505</v>
          </cell>
          <cell r="H573">
            <v>1.296</v>
          </cell>
          <cell r="J573">
            <v>38505</v>
          </cell>
          <cell r="K573">
            <v>0.52700000000000002</v>
          </cell>
        </row>
        <row r="574">
          <cell r="A574">
            <v>38555</v>
          </cell>
          <cell r="B574">
            <v>0.06</v>
          </cell>
          <cell r="D574">
            <v>38555</v>
          </cell>
          <cell r="E574">
            <v>0.09</v>
          </cell>
          <cell r="G574">
            <v>38506</v>
          </cell>
          <cell r="H574">
            <v>1.28125</v>
          </cell>
          <cell r="J574">
            <v>38506</v>
          </cell>
          <cell r="K574">
            <v>0.52375000000000005</v>
          </cell>
        </row>
        <row r="575">
          <cell r="A575">
            <v>38558</v>
          </cell>
          <cell r="B575">
            <v>0.06</v>
          </cell>
          <cell r="D575">
            <v>38558</v>
          </cell>
          <cell r="E575">
            <v>0.09</v>
          </cell>
          <cell r="G575">
            <v>38509</v>
          </cell>
          <cell r="H575">
            <v>1.294</v>
          </cell>
          <cell r="J575">
            <v>38509</v>
          </cell>
          <cell r="K575">
            <v>0.53300000000000003</v>
          </cell>
        </row>
        <row r="576">
          <cell r="A576">
            <v>38559</v>
          </cell>
          <cell r="B576">
            <v>0.06</v>
          </cell>
          <cell r="D576">
            <v>38559</v>
          </cell>
          <cell r="E576">
            <v>0.09</v>
          </cell>
          <cell r="G576">
            <v>38510</v>
          </cell>
          <cell r="H576">
            <v>1.2662499999999999</v>
          </cell>
          <cell r="J576">
            <v>38510</v>
          </cell>
          <cell r="K576">
            <v>0.50624999999999998</v>
          </cell>
        </row>
        <row r="577">
          <cell r="A577">
            <v>38560</v>
          </cell>
          <cell r="B577">
            <v>0.06</v>
          </cell>
          <cell r="D577">
            <v>38560</v>
          </cell>
          <cell r="E577">
            <v>0.09</v>
          </cell>
          <cell r="G577">
            <v>38511</v>
          </cell>
          <cell r="H577">
            <v>1.2690000000000001</v>
          </cell>
          <cell r="J577">
            <v>38511</v>
          </cell>
          <cell r="K577">
            <v>0.51400000000000001</v>
          </cell>
        </row>
        <row r="578">
          <cell r="A578">
            <v>38561</v>
          </cell>
          <cell r="B578">
            <v>0.06</v>
          </cell>
          <cell r="D578">
            <v>38561</v>
          </cell>
          <cell r="E578">
            <v>0.09</v>
          </cell>
          <cell r="G578">
            <v>38512</v>
          </cell>
          <cell r="H578">
            <v>1.272</v>
          </cell>
          <cell r="J578">
            <v>38512</v>
          </cell>
          <cell r="K578">
            <v>0.51600000000000001</v>
          </cell>
        </row>
        <row r="579">
          <cell r="A579">
            <v>38562</v>
          </cell>
          <cell r="B579">
            <v>5.917E-2</v>
          </cell>
          <cell r="D579">
            <v>38562</v>
          </cell>
          <cell r="E579">
            <v>0.09</v>
          </cell>
          <cell r="G579">
            <v>38513</v>
          </cell>
          <cell r="H579">
            <v>1.2709999999999999</v>
          </cell>
          <cell r="J579">
            <v>38513</v>
          </cell>
          <cell r="K579">
            <v>0.51800000000000002</v>
          </cell>
        </row>
        <row r="580">
          <cell r="A580">
            <v>38565</v>
          </cell>
          <cell r="B580">
            <v>5.917E-2</v>
          </cell>
          <cell r="D580">
            <v>38565</v>
          </cell>
          <cell r="E580">
            <v>0.09</v>
          </cell>
          <cell r="G580">
            <v>38516</v>
          </cell>
          <cell r="H580">
            <v>1.2889999999999999</v>
          </cell>
          <cell r="J580">
            <v>38516</v>
          </cell>
          <cell r="K580">
            <v>0.53</v>
          </cell>
        </row>
        <row r="581">
          <cell r="A581">
            <v>38566</v>
          </cell>
          <cell r="B581">
            <v>5.917E-2</v>
          </cell>
          <cell r="D581">
            <v>38566</v>
          </cell>
          <cell r="E581">
            <v>0.09</v>
          </cell>
          <cell r="G581">
            <v>38517</v>
          </cell>
          <cell r="H581">
            <v>1.282</v>
          </cell>
          <cell r="J581">
            <v>38517</v>
          </cell>
          <cell r="K581">
            <v>0.52200000000000002</v>
          </cell>
        </row>
        <row r="582">
          <cell r="A582">
            <v>38567</v>
          </cell>
          <cell r="B582">
            <v>5.917E-2</v>
          </cell>
          <cell r="D582">
            <v>38567</v>
          </cell>
          <cell r="E582">
            <v>0.09</v>
          </cell>
          <cell r="G582">
            <v>38518</v>
          </cell>
          <cell r="H582">
            <v>1.2989999999999999</v>
          </cell>
          <cell r="J582">
            <v>38518</v>
          </cell>
          <cell r="K582">
            <v>0.53300000000000003</v>
          </cell>
        </row>
        <row r="583">
          <cell r="A583">
            <v>38568</v>
          </cell>
          <cell r="B583">
            <v>5.917E-2</v>
          </cell>
          <cell r="D583">
            <v>38568</v>
          </cell>
          <cell r="E583">
            <v>0.09</v>
          </cell>
          <cell r="G583">
            <v>38519</v>
          </cell>
          <cell r="H583">
            <v>1.357</v>
          </cell>
          <cell r="J583">
            <v>38519</v>
          </cell>
          <cell r="K583">
            <v>0.57599999999999996</v>
          </cell>
        </row>
        <row r="584">
          <cell r="A584">
            <v>38569</v>
          </cell>
          <cell r="B584">
            <v>5.917E-2</v>
          </cell>
          <cell r="D584">
            <v>38569</v>
          </cell>
          <cell r="E584">
            <v>0.09</v>
          </cell>
          <cell r="G584">
            <v>38520</v>
          </cell>
          <cell r="H584">
            <v>1.339</v>
          </cell>
          <cell r="J584">
            <v>38520</v>
          </cell>
          <cell r="K584">
            <v>0.56999999999999995</v>
          </cell>
        </row>
        <row r="585">
          <cell r="A585">
            <v>38572</v>
          </cell>
          <cell r="B585">
            <v>5.917E-2</v>
          </cell>
          <cell r="D585">
            <v>38572</v>
          </cell>
          <cell r="E585">
            <v>0.09</v>
          </cell>
          <cell r="G585">
            <v>38523</v>
          </cell>
          <cell r="H585">
            <v>1.3380000000000001</v>
          </cell>
          <cell r="J585">
            <v>38523</v>
          </cell>
          <cell r="K585">
            <v>0.56899999999999995</v>
          </cell>
        </row>
        <row r="586">
          <cell r="A586">
            <v>38573</v>
          </cell>
          <cell r="B586">
            <v>5.917E-2</v>
          </cell>
          <cell r="D586">
            <v>38573</v>
          </cell>
          <cell r="E586">
            <v>0.09</v>
          </cell>
          <cell r="G586">
            <v>38524</v>
          </cell>
          <cell r="H586">
            <v>1.33</v>
          </cell>
          <cell r="J586">
            <v>38524</v>
          </cell>
          <cell r="K586">
            <v>0.56000000000000005</v>
          </cell>
        </row>
        <row r="587">
          <cell r="A587">
            <v>38574</v>
          </cell>
          <cell r="B587">
            <v>5.917E-2</v>
          </cell>
          <cell r="D587">
            <v>38574</v>
          </cell>
          <cell r="E587">
            <v>0.09</v>
          </cell>
          <cell r="G587">
            <v>38525</v>
          </cell>
          <cell r="H587">
            <v>1.3029999999999999</v>
          </cell>
          <cell r="J587">
            <v>38525</v>
          </cell>
          <cell r="K587">
            <v>0.53900000000000003</v>
          </cell>
        </row>
        <row r="588">
          <cell r="A588">
            <v>38575</v>
          </cell>
          <cell r="B588">
            <v>5.917E-2</v>
          </cell>
          <cell r="D588">
            <v>38575</v>
          </cell>
          <cell r="E588">
            <v>0.09</v>
          </cell>
          <cell r="G588">
            <v>38526</v>
          </cell>
          <cell r="H588">
            <v>1.274</v>
          </cell>
          <cell r="J588">
            <v>38526</v>
          </cell>
          <cell r="K588">
            <v>0.51300000000000001</v>
          </cell>
        </row>
        <row r="589">
          <cell r="A589">
            <v>38576</v>
          </cell>
          <cell r="B589">
            <v>5.917E-2</v>
          </cell>
          <cell r="D589">
            <v>38576</v>
          </cell>
          <cell r="E589">
            <v>0.09</v>
          </cell>
          <cell r="G589">
            <v>38527</v>
          </cell>
          <cell r="H589">
            <v>1.2537499999999999</v>
          </cell>
          <cell r="J589">
            <v>38527</v>
          </cell>
          <cell r="K589">
            <v>0.49875000000000003</v>
          </cell>
        </row>
        <row r="590">
          <cell r="A590">
            <v>38579</v>
          </cell>
          <cell r="B590">
            <v>5.917E-2</v>
          </cell>
          <cell r="D590">
            <v>38579</v>
          </cell>
          <cell r="E590">
            <v>0.09</v>
          </cell>
          <cell r="G590">
            <v>38530</v>
          </cell>
          <cell r="H590">
            <v>1.2310000000000001</v>
          </cell>
          <cell r="J590">
            <v>38530</v>
          </cell>
          <cell r="K590">
            <v>0.48199999999999998</v>
          </cell>
        </row>
        <row r="591">
          <cell r="A591">
            <v>38580</v>
          </cell>
          <cell r="B591">
            <v>5.917E-2</v>
          </cell>
          <cell r="D591">
            <v>38580</v>
          </cell>
          <cell r="E591">
            <v>0.09</v>
          </cell>
          <cell r="G591">
            <v>38531</v>
          </cell>
          <cell r="H591">
            <v>1.26</v>
          </cell>
          <cell r="J591">
            <v>38531</v>
          </cell>
          <cell r="K591">
            <v>0.50249999999999995</v>
          </cell>
        </row>
        <row r="592">
          <cell r="A592">
            <v>38581</v>
          </cell>
          <cell r="B592">
            <v>5.917E-2</v>
          </cell>
          <cell r="D592">
            <v>38581</v>
          </cell>
          <cell r="E592">
            <v>0.09</v>
          </cell>
          <cell r="G592">
            <v>38532</v>
          </cell>
          <cell r="H592">
            <v>1.22</v>
          </cell>
          <cell r="J592">
            <v>38532</v>
          </cell>
          <cell r="K592">
            <v>0.47399999999999998</v>
          </cell>
        </row>
        <row r="593">
          <cell r="A593">
            <v>38582</v>
          </cell>
          <cell r="B593">
            <v>5.917E-2</v>
          </cell>
          <cell r="D593">
            <v>38582</v>
          </cell>
          <cell r="E593">
            <v>0.09</v>
          </cell>
          <cell r="G593">
            <v>38533</v>
          </cell>
          <cell r="H593">
            <v>1.212</v>
          </cell>
          <cell r="J593">
            <v>38533</v>
          </cell>
          <cell r="K593">
            <v>0.46899999999999997</v>
          </cell>
        </row>
        <row r="594">
          <cell r="A594">
            <v>38583</v>
          </cell>
          <cell r="B594">
            <v>5.917E-2</v>
          </cell>
          <cell r="D594">
            <v>38583</v>
          </cell>
          <cell r="E594">
            <v>0.09</v>
          </cell>
          <cell r="G594">
            <v>38534</v>
          </cell>
          <cell r="H594">
            <v>1.2349999999999999</v>
          </cell>
          <cell r="J594">
            <v>38534</v>
          </cell>
          <cell r="K594">
            <v>0.49</v>
          </cell>
        </row>
        <row r="595">
          <cell r="A595">
            <v>38586</v>
          </cell>
          <cell r="B595">
            <v>5.917E-2</v>
          </cell>
          <cell r="D595">
            <v>38586</v>
          </cell>
          <cell r="E595">
            <v>0.09</v>
          </cell>
          <cell r="G595">
            <v>38537</v>
          </cell>
          <cell r="H595">
            <v>1.2650000000000001</v>
          </cell>
          <cell r="J595">
            <v>38537</v>
          </cell>
          <cell r="K595">
            <v>0.51300000000000001</v>
          </cell>
        </row>
        <row r="596">
          <cell r="A596">
            <v>38587</v>
          </cell>
          <cell r="B596">
            <v>5.917E-2</v>
          </cell>
          <cell r="D596">
            <v>38587</v>
          </cell>
          <cell r="E596">
            <v>0.09</v>
          </cell>
          <cell r="G596">
            <v>38538</v>
          </cell>
          <cell r="H596">
            <v>1.2909999999999999</v>
          </cell>
          <cell r="J596">
            <v>38538</v>
          </cell>
          <cell r="K596">
            <v>0.53500000000000003</v>
          </cell>
        </row>
        <row r="597">
          <cell r="A597">
            <v>38588</v>
          </cell>
          <cell r="B597">
            <v>5.917E-2</v>
          </cell>
          <cell r="D597">
            <v>38588</v>
          </cell>
          <cell r="E597">
            <v>0.09</v>
          </cell>
          <cell r="G597">
            <v>38539</v>
          </cell>
          <cell r="H597">
            <v>1.274</v>
          </cell>
          <cell r="J597">
            <v>38539</v>
          </cell>
          <cell r="K597">
            <v>0.52600000000000002</v>
          </cell>
        </row>
        <row r="598">
          <cell r="A598">
            <v>38589</v>
          </cell>
          <cell r="B598">
            <v>5.917E-2</v>
          </cell>
          <cell r="D598">
            <v>38589</v>
          </cell>
          <cell r="E598">
            <v>0.09</v>
          </cell>
          <cell r="G598">
            <v>38540</v>
          </cell>
          <cell r="H598">
            <v>1.2389999999999999</v>
          </cell>
          <cell r="J598">
            <v>38540</v>
          </cell>
          <cell r="K598">
            <v>0.504</v>
          </cell>
        </row>
        <row r="599">
          <cell r="A599">
            <v>38590</v>
          </cell>
          <cell r="B599">
            <v>5.917E-2</v>
          </cell>
          <cell r="D599">
            <v>38590</v>
          </cell>
          <cell r="E599">
            <v>0.09</v>
          </cell>
          <cell r="G599">
            <v>38541</v>
          </cell>
          <cell r="H599">
            <v>1.2490000000000001</v>
          </cell>
          <cell r="J599">
            <v>38541</v>
          </cell>
          <cell r="K599">
            <v>0.502</v>
          </cell>
        </row>
        <row r="600">
          <cell r="A600">
            <v>38593</v>
          </cell>
          <cell r="B600">
            <v>5.917E-2</v>
          </cell>
          <cell r="D600">
            <v>38593</v>
          </cell>
          <cell r="E600">
            <v>0.09</v>
          </cell>
          <cell r="G600">
            <v>38544</v>
          </cell>
          <cell r="H600">
            <v>1.2869999999999999</v>
          </cell>
          <cell r="J600">
            <v>38544</v>
          </cell>
          <cell r="K600">
            <v>0.53300000000000003</v>
          </cell>
        </row>
        <row r="601">
          <cell r="A601">
            <v>38594</v>
          </cell>
          <cell r="B601">
            <v>7.0830000000000004E-2</v>
          </cell>
          <cell r="D601">
            <v>38594</v>
          </cell>
          <cell r="E601">
            <v>0.09</v>
          </cell>
          <cell r="G601">
            <v>38545</v>
          </cell>
          <cell r="H601">
            <v>1.282</v>
          </cell>
          <cell r="J601">
            <v>38545</v>
          </cell>
          <cell r="K601">
            <v>0.52900000000000003</v>
          </cell>
        </row>
        <row r="602">
          <cell r="A602">
            <v>38595</v>
          </cell>
          <cell r="B602">
            <v>7.0830000000000004E-2</v>
          </cell>
          <cell r="D602">
            <v>38595</v>
          </cell>
          <cell r="E602">
            <v>0.09</v>
          </cell>
          <cell r="G602">
            <v>38546</v>
          </cell>
          <cell r="H602">
            <v>1.31</v>
          </cell>
          <cell r="J602">
            <v>38546</v>
          </cell>
          <cell r="K602">
            <v>0.55100000000000005</v>
          </cell>
        </row>
        <row r="603">
          <cell r="A603">
            <v>38596</v>
          </cell>
          <cell r="B603">
            <v>7.0830000000000004E-2</v>
          </cell>
          <cell r="D603">
            <v>38596</v>
          </cell>
          <cell r="E603">
            <v>0.09</v>
          </cell>
          <cell r="G603">
            <v>38547</v>
          </cell>
          <cell r="H603">
            <v>1.3069999999999999</v>
          </cell>
          <cell r="J603">
            <v>38547</v>
          </cell>
          <cell r="K603">
            <v>0.55000000000000004</v>
          </cell>
        </row>
        <row r="604">
          <cell r="A604">
            <v>38597</v>
          </cell>
          <cell r="B604">
            <v>7.0000000000000007E-2</v>
          </cell>
          <cell r="D604">
            <v>38597</v>
          </cell>
          <cell r="E604">
            <v>0.09</v>
          </cell>
          <cell r="G604">
            <v>38548</v>
          </cell>
          <cell r="H604">
            <v>1.3180000000000001</v>
          </cell>
          <cell r="J604">
            <v>38548</v>
          </cell>
          <cell r="K604">
            <v>0.55900000000000005</v>
          </cell>
        </row>
        <row r="605">
          <cell r="A605">
            <v>38600</v>
          </cell>
          <cell r="B605">
            <v>6.9169999999999995E-2</v>
          </cell>
          <cell r="D605">
            <v>38600</v>
          </cell>
          <cell r="E605">
            <v>0.09</v>
          </cell>
          <cell r="G605">
            <v>38551</v>
          </cell>
          <cell r="H605">
            <v>1.3080000000000001</v>
          </cell>
          <cell r="J605">
            <v>38551</v>
          </cell>
          <cell r="K605">
            <v>0.55100000000000005</v>
          </cell>
        </row>
        <row r="606">
          <cell r="A606">
            <v>38601</v>
          </cell>
          <cell r="B606">
            <v>6.9169999999999995E-2</v>
          </cell>
          <cell r="D606">
            <v>38601</v>
          </cell>
          <cell r="E606">
            <v>0.09</v>
          </cell>
          <cell r="G606">
            <v>38552</v>
          </cell>
          <cell r="H606">
            <v>1.323</v>
          </cell>
          <cell r="J606">
            <v>38552</v>
          </cell>
          <cell r="K606">
            <v>0.56599999999999995</v>
          </cell>
        </row>
        <row r="607">
          <cell r="A607">
            <v>38602</v>
          </cell>
          <cell r="B607">
            <v>6.9169999999999995E-2</v>
          </cell>
          <cell r="D607">
            <v>38602</v>
          </cell>
          <cell r="E607">
            <v>0.09</v>
          </cell>
          <cell r="G607">
            <v>38553</v>
          </cell>
          <cell r="H607">
            <v>1.325</v>
          </cell>
          <cell r="J607">
            <v>38553</v>
          </cell>
          <cell r="K607">
            <v>0.5675</v>
          </cell>
        </row>
        <row r="608">
          <cell r="A608">
            <v>38603</v>
          </cell>
          <cell r="B608">
            <v>6.9169999999999995E-2</v>
          </cell>
          <cell r="D608">
            <v>38603</v>
          </cell>
          <cell r="E608">
            <v>0.09</v>
          </cell>
          <cell r="G608">
            <v>38554</v>
          </cell>
          <cell r="H608">
            <v>1.32125</v>
          </cell>
          <cell r="J608">
            <v>38554</v>
          </cell>
          <cell r="K608">
            <v>0.56625000000000003</v>
          </cell>
        </row>
        <row r="609">
          <cell r="A609">
            <v>38604</v>
          </cell>
          <cell r="B609">
            <v>6.9169999999999995E-2</v>
          </cell>
          <cell r="D609">
            <v>38604</v>
          </cell>
          <cell r="E609">
            <v>0.09</v>
          </cell>
          <cell r="G609">
            <v>38555</v>
          </cell>
          <cell r="H609">
            <v>1.2749999999999999</v>
          </cell>
          <cell r="J609">
            <v>38555</v>
          </cell>
          <cell r="K609">
            <v>0.53400000000000003</v>
          </cell>
        </row>
        <row r="610">
          <cell r="A610">
            <v>38607</v>
          </cell>
          <cell r="B610">
            <v>6.9169999999999995E-2</v>
          </cell>
          <cell r="D610">
            <v>38607</v>
          </cell>
          <cell r="E610">
            <v>0.09</v>
          </cell>
          <cell r="G610">
            <v>38558</v>
          </cell>
          <cell r="H610">
            <v>1.3</v>
          </cell>
          <cell r="J610">
            <v>38558</v>
          </cell>
          <cell r="K610">
            <v>0.55000000000000004</v>
          </cell>
        </row>
        <row r="611">
          <cell r="A611">
            <v>38608</v>
          </cell>
          <cell r="B611">
            <v>6.9169999999999995E-2</v>
          </cell>
          <cell r="D611">
            <v>38608</v>
          </cell>
          <cell r="E611">
            <v>0.09</v>
          </cell>
          <cell r="G611">
            <v>38559</v>
          </cell>
          <cell r="H611">
            <v>1.32</v>
          </cell>
          <cell r="J611">
            <v>38559</v>
          </cell>
          <cell r="K611">
            <v>0.56000000000000005</v>
          </cell>
        </row>
        <row r="612">
          <cell r="A612">
            <v>38609</v>
          </cell>
          <cell r="B612">
            <v>6.9169999999999995E-2</v>
          </cell>
          <cell r="D612">
            <v>38609</v>
          </cell>
          <cell r="E612">
            <v>0.09</v>
          </cell>
          <cell r="G612">
            <v>38560</v>
          </cell>
          <cell r="H612">
            <v>1.351</v>
          </cell>
          <cell r="J612">
            <v>38560</v>
          </cell>
          <cell r="K612">
            <v>0.59399999999999997</v>
          </cell>
        </row>
        <row r="613">
          <cell r="A613">
            <v>38610</v>
          </cell>
          <cell r="B613">
            <v>6.9169999999999995E-2</v>
          </cell>
          <cell r="D613">
            <v>38610</v>
          </cell>
          <cell r="E613">
            <v>0.09</v>
          </cell>
          <cell r="G613">
            <v>38561</v>
          </cell>
          <cell r="H613">
            <v>1.3462499999999999</v>
          </cell>
          <cell r="J613">
            <v>38561</v>
          </cell>
          <cell r="K613">
            <v>0.59375</v>
          </cell>
        </row>
        <row r="614">
          <cell r="A614">
            <v>38611</v>
          </cell>
          <cell r="B614">
            <v>6.9169999999999995E-2</v>
          </cell>
          <cell r="D614">
            <v>38611</v>
          </cell>
          <cell r="E614">
            <v>0.09</v>
          </cell>
          <cell r="G614">
            <v>38562</v>
          </cell>
          <cell r="H614">
            <v>1.37</v>
          </cell>
          <cell r="J614">
            <v>38562</v>
          </cell>
          <cell r="K614">
            <v>0.61599999999999999</v>
          </cell>
        </row>
        <row r="615">
          <cell r="A615">
            <v>38615</v>
          </cell>
          <cell r="B615">
            <v>6.9169999999999995E-2</v>
          </cell>
          <cell r="D615">
            <v>38615</v>
          </cell>
          <cell r="E615">
            <v>0.09</v>
          </cell>
          <cell r="G615">
            <v>38565</v>
          </cell>
          <cell r="H615">
            <v>1.3940000000000001</v>
          </cell>
          <cell r="J615">
            <v>38565</v>
          </cell>
          <cell r="K615">
            <v>0.63800000000000001</v>
          </cell>
        </row>
        <row r="616">
          <cell r="A616">
            <v>38616</v>
          </cell>
          <cell r="B616">
            <v>6.9169999999999995E-2</v>
          </cell>
          <cell r="D616">
            <v>38616</v>
          </cell>
          <cell r="E616">
            <v>0.09</v>
          </cell>
          <cell r="G616">
            <v>38566</v>
          </cell>
          <cell r="H616">
            <v>1.411</v>
          </cell>
          <cell r="J616">
            <v>38566</v>
          </cell>
          <cell r="K616">
            <v>0.65700000000000003</v>
          </cell>
        </row>
        <row r="617">
          <cell r="A617">
            <v>38617</v>
          </cell>
          <cell r="B617">
            <v>6.9169999999999995E-2</v>
          </cell>
          <cell r="D617">
            <v>38617</v>
          </cell>
          <cell r="E617">
            <v>0.09</v>
          </cell>
          <cell r="G617">
            <v>38567</v>
          </cell>
          <cell r="H617">
            <v>1.4239999999999999</v>
          </cell>
          <cell r="J617">
            <v>38567</v>
          </cell>
          <cell r="K617">
            <v>0.66500000000000004</v>
          </cell>
        </row>
        <row r="618">
          <cell r="A618">
            <v>38621</v>
          </cell>
          <cell r="B618">
            <v>6.9169999999999995E-2</v>
          </cell>
          <cell r="D618">
            <v>38621</v>
          </cell>
          <cell r="E618">
            <v>0.09</v>
          </cell>
          <cell r="G618">
            <v>38568</v>
          </cell>
          <cell r="H618">
            <v>1.429</v>
          </cell>
          <cell r="J618">
            <v>38568</v>
          </cell>
          <cell r="K618">
            <v>0.66900000000000004</v>
          </cell>
        </row>
        <row r="619">
          <cell r="A619">
            <v>38622</v>
          </cell>
          <cell r="B619">
            <v>6.9169999999999995E-2</v>
          </cell>
          <cell r="D619">
            <v>38622</v>
          </cell>
          <cell r="E619">
            <v>0.09</v>
          </cell>
          <cell r="G619">
            <v>38569</v>
          </cell>
          <cell r="H619">
            <v>1.43</v>
          </cell>
          <cell r="J619">
            <v>38569</v>
          </cell>
          <cell r="K619">
            <v>0.66900000000000004</v>
          </cell>
        </row>
        <row r="620">
          <cell r="A620">
            <v>38623</v>
          </cell>
          <cell r="B620">
            <v>6.9169999999999995E-2</v>
          </cell>
          <cell r="D620">
            <v>38623</v>
          </cell>
          <cell r="E620">
            <v>0.09</v>
          </cell>
          <cell r="G620">
            <v>38572</v>
          </cell>
          <cell r="H620">
            <v>1.4530000000000001</v>
          </cell>
          <cell r="J620">
            <v>38572</v>
          </cell>
          <cell r="K620">
            <v>0.68400000000000005</v>
          </cell>
        </row>
        <row r="621">
          <cell r="A621">
            <v>38624</v>
          </cell>
          <cell r="B621">
            <v>6.1670000000000003E-2</v>
          </cell>
          <cell r="D621">
            <v>38624</v>
          </cell>
          <cell r="E621">
            <v>9.1670000000000001E-2</v>
          </cell>
          <cell r="G621">
            <v>38573</v>
          </cell>
          <cell r="H621">
            <v>1.4550000000000001</v>
          </cell>
          <cell r="J621">
            <v>38573</v>
          </cell>
          <cell r="K621">
            <v>0.68400000000000005</v>
          </cell>
        </row>
        <row r="622">
          <cell r="A622">
            <v>38625</v>
          </cell>
          <cell r="B622">
            <v>6.0830000000000002E-2</v>
          </cell>
          <cell r="D622">
            <v>38625</v>
          </cell>
          <cell r="E622">
            <v>9.0829999999999994E-2</v>
          </cell>
          <cell r="G622">
            <v>38574</v>
          </cell>
          <cell r="H622">
            <v>1.4950000000000001</v>
          </cell>
          <cell r="J622">
            <v>38574</v>
          </cell>
          <cell r="K622">
            <v>0.73</v>
          </cell>
        </row>
        <row r="623">
          <cell r="A623">
            <v>38628</v>
          </cell>
          <cell r="B623">
            <v>0.06</v>
          </cell>
          <cell r="D623">
            <v>38628</v>
          </cell>
          <cell r="E623">
            <v>0.09</v>
          </cell>
          <cell r="G623">
            <v>38575</v>
          </cell>
          <cell r="H623">
            <v>1.5209999999999999</v>
          </cell>
          <cell r="J623">
            <v>38575</v>
          </cell>
          <cell r="K623">
            <v>0.76800000000000002</v>
          </cell>
        </row>
        <row r="624">
          <cell r="A624">
            <v>38629</v>
          </cell>
          <cell r="B624">
            <v>0.06</v>
          </cell>
          <cell r="D624">
            <v>38629</v>
          </cell>
          <cell r="E624">
            <v>0.09</v>
          </cell>
          <cell r="G624">
            <v>38576</v>
          </cell>
          <cell r="H624">
            <v>1.4762500000000001</v>
          </cell>
          <cell r="J624">
            <v>38576</v>
          </cell>
          <cell r="K624">
            <v>0.72250999999999999</v>
          </cell>
        </row>
        <row r="625">
          <cell r="A625">
            <v>38630</v>
          </cell>
          <cell r="B625">
            <v>0.06</v>
          </cell>
          <cell r="D625">
            <v>38630</v>
          </cell>
          <cell r="E625">
            <v>0.09</v>
          </cell>
          <cell r="G625">
            <v>38579</v>
          </cell>
          <cell r="H625">
            <v>1.502</v>
          </cell>
          <cell r="J625">
            <v>38579</v>
          </cell>
          <cell r="K625">
            <v>0.73899999999999999</v>
          </cell>
        </row>
        <row r="626">
          <cell r="A626">
            <v>38631</v>
          </cell>
          <cell r="B626">
            <v>0.06</v>
          </cell>
          <cell r="D626">
            <v>38631</v>
          </cell>
          <cell r="E626">
            <v>0.09</v>
          </cell>
          <cell r="G626">
            <v>38580</v>
          </cell>
          <cell r="H626">
            <v>1.5</v>
          </cell>
          <cell r="J626">
            <v>38580</v>
          </cell>
          <cell r="K626">
            <v>0.745</v>
          </cell>
        </row>
        <row r="627">
          <cell r="A627">
            <v>38632</v>
          </cell>
          <cell r="B627">
            <v>0.06</v>
          </cell>
          <cell r="D627">
            <v>38632</v>
          </cell>
          <cell r="E627">
            <v>0.09</v>
          </cell>
          <cell r="G627">
            <v>38581</v>
          </cell>
          <cell r="H627">
            <v>1.476</v>
          </cell>
          <cell r="J627">
            <v>38581</v>
          </cell>
          <cell r="K627">
            <v>0.71899999999999997</v>
          </cell>
        </row>
        <row r="628">
          <cell r="A628">
            <v>38636</v>
          </cell>
          <cell r="B628">
            <v>0.06</v>
          </cell>
          <cell r="D628">
            <v>38636</v>
          </cell>
          <cell r="E628">
            <v>0.09</v>
          </cell>
          <cell r="G628">
            <v>38582</v>
          </cell>
          <cell r="H628">
            <v>1.4689999999999999</v>
          </cell>
          <cell r="J628">
            <v>38582</v>
          </cell>
          <cell r="K628">
            <v>0.72599999999999998</v>
          </cell>
        </row>
        <row r="629">
          <cell r="A629">
            <v>38637</v>
          </cell>
          <cell r="B629">
            <v>0.06</v>
          </cell>
          <cell r="D629">
            <v>38637</v>
          </cell>
          <cell r="E629">
            <v>0.09</v>
          </cell>
          <cell r="G629">
            <v>38583</v>
          </cell>
          <cell r="H629">
            <v>1.4830000000000001</v>
          </cell>
          <cell r="J629">
            <v>38583</v>
          </cell>
          <cell r="K629">
            <v>0.72199999999999998</v>
          </cell>
        </row>
        <row r="630">
          <cell r="A630">
            <v>38638</v>
          </cell>
          <cell r="B630">
            <v>0.06</v>
          </cell>
          <cell r="D630">
            <v>38638</v>
          </cell>
          <cell r="E630">
            <v>0.09</v>
          </cell>
          <cell r="G630">
            <v>38586</v>
          </cell>
          <cell r="H630">
            <v>1.5249999999999999</v>
          </cell>
          <cell r="J630">
            <v>38586</v>
          </cell>
          <cell r="K630">
            <v>0.76</v>
          </cell>
        </row>
        <row r="631">
          <cell r="A631">
            <v>38639</v>
          </cell>
          <cell r="B631">
            <v>0.06</v>
          </cell>
          <cell r="D631">
            <v>38639</v>
          </cell>
          <cell r="E631">
            <v>0.09</v>
          </cell>
          <cell r="G631">
            <v>38587</v>
          </cell>
          <cell r="H631">
            <v>1.49</v>
          </cell>
          <cell r="J631">
            <v>38587</v>
          </cell>
          <cell r="K631">
            <v>0.73699999999999999</v>
          </cell>
        </row>
        <row r="632">
          <cell r="A632">
            <v>38642</v>
          </cell>
          <cell r="B632">
            <v>0.06</v>
          </cell>
          <cell r="D632">
            <v>38642</v>
          </cell>
          <cell r="E632">
            <v>0.09</v>
          </cell>
          <cell r="G632">
            <v>38588</v>
          </cell>
          <cell r="H632">
            <v>1.4729999999999999</v>
          </cell>
          <cell r="J632">
            <v>38588</v>
          </cell>
          <cell r="K632">
            <v>0.71799999999999997</v>
          </cell>
        </row>
        <row r="633">
          <cell r="A633">
            <v>38643</v>
          </cell>
          <cell r="B633">
            <v>0.06</v>
          </cell>
          <cell r="D633">
            <v>38643</v>
          </cell>
          <cell r="E633">
            <v>0.09</v>
          </cell>
          <cell r="G633">
            <v>38589</v>
          </cell>
          <cell r="H633">
            <v>1.4809999999999999</v>
          </cell>
          <cell r="J633">
            <v>38589</v>
          </cell>
          <cell r="K633">
            <v>0.73099999999999998</v>
          </cell>
        </row>
        <row r="634">
          <cell r="A634">
            <v>38644</v>
          </cell>
          <cell r="B634">
            <v>0.06</v>
          </cell>
          <cell r="D634">
            <v>38644</v>
          </cell>
          <cell r="E634">
            <v>0.09</v>
          </cell>
          <cell r="G634">
            <v>38590</v>
          </cell>
          <cell r="H634">
            <v>1.476</v>
          </cell>
          <cell r="J634">
            <v>38590</v>
          </cell>
          <cell r="K634">
            <v>0.73</v>
          </cell>
        </row>
        <row r="635">
          <cell r="A635">
            <v>38645</v>
          </cell>
          <cell r="B635">
            <v>0.06</v>
          </cell>
          <cell r="D635">
            <v>38645</v>
          </cell>
          <cell r="E635">
            <v>0.09</v>
          </cell>
          <cell r="G635">
            <v>38593</v>
          </cell>
          <cell r="H635">
            <v>1.4125000000000001</v>
          </cell>
          <cell r="J635">
            <v>38593</v>
          </cell>
          <cell r="K635">
            <v>0.67625999999999997</v>
          </cell>
        </row>
        <row r="636">
          <cell r="A636">
            <v>38646</v>
          </cell>
          <cell r="B636">
            <v>0.06</v>
          </cell>
          <cell r="D636">
            <v>38646</v>
          </cell>
          <cell r="E636">
            <v>0.09</v>
          </cell>
          <cell r="G636">
            <v>38594</v>
          </cell>
          <cell r="H636">
            <v>1.4237500000000001</v>
          </cell>
          <cell r="J636">
            <v>38594</v>
          </cell>
          <cell r="K636">
            <v>0.68125000000000002</v>
          </cell>
        </row>
        <row r="637">
          <cell r="A637">
            <v>38649</v>
          </cell>
          <cell r="B637">
            <v>0.06</v>
          </cell>
          <cell r="D637">
            <v>38649</v>
          </cell>
          <cell r="E637">
            <v>0.09</v>
          </cell>
          <cell r="G637">
            <v>38595</v>
          </cell>
          <cell r="H637">
            <v>1.38625</v>
          </cell>
          <cell r="J637">
            <v>38595</v>
          </cell>
          <cell r="K637">
            <v>0.64375000000000004</v>
          </cell>
        </row>
        <row r="638">
          <cell r="A638">
            <v>38650</v>
          </cell>
          <cell r="B638">
            <v>0.06</v>
          </cell>
          <cell r="D638">
            <v>38650</v>
          </cell>
          <cell r="E638">
            <v>0.09</v>
          </cell>
          <cell r="G638">
            <v>38596</v>
          </cell>
          <cell r="H638">
            <v>1.3787499999999999</v>
          </cell>
          <cell r="J638">
            <v>38596</v>
          </cell>
          <cell r="K638">
            <v>0.63124999999999998</v>
          </cell>
        </row>
        <row r="639">
          <cell r="A639">
            <v>38651</v>
          </cell>
          <cell r="B639">
            <v>0.06</v>
          </cell>
          <cell r="D639">
            <v>38651</v>
          </cell>
          <cell r="E639">
            <v>0.09</v>
          </cell>
          <cell r="G639">
            <v>38597</v>
          </cell>
          <cell r="H639">
            <v>1.36625</v>
          </cell>
          <cell r="J639">
            <v>38597</v>
          </cell>
          <cell r="K639">
            <v>0.61812999999999996</v>
          </cell>
        </row>
        <row r="640">
          <cell r="A640">
            <v>38652</v>
          </cell>
          <cell r="B640">
            <v>0.06</v>
          </cell>
          <cell r="D640">
            <v>38652</v>
          </cell>
          <cell r="E640">
            <v>0.09</v>
          </cell>
          <cell r="G640">
            <v>38600</v>
          </cell>
          <cell r="H640">
            <v>1.3712500000000001</v>
          </cell>
          <cell r="J640">
            <v>38600</v>
          </cell>
          <cell r="K640">
            <v>0.63124999999999998</v>
          </cell>
        </row>
        <row r="641">
          <cell r="A641">
            <v>38653</v>
          </cell>
          <cell r="B641">
            <v>6.0830000000000002E-2</v>
          </cell>
          <cell r="D641">
            <v>38653</v>
          </cell>
          <cell r="E641">
            <v>0.09</v>
          </cell>
          <cell r="G641">
            <v>38601</v>
          </cell>
          <cell r="H641">
            <v>1.3719999999999999</v>
          </cell>
          <cell r="J641">
            <v>38601</v>
          </cell>
          <cell r="K641">
            <v>0.64</v>
          </cell>
        </row>
        <row r="642">
          <cell r="A642">
            <v>38656</v>
          </cell>
          <cell r="B642">
            <v>0.06</v>
          </cell>
          <cell r="D642">
            <v>38656</v>
          </cell>
          <cell r="E642">
            <v>0.09</v>
          </cell>
          <cell r="G642">
            <v>38602</v>
          </cell>
          <cell r="H642">
            <v>1.37</v>
          </cell>
          <cell r="J642">
            <v>38602</v>
          </cell>
          <cell r="K642">
            <v>0.63500000000000001</v>
          </cell>
        </row>
        <row r="643">
          <cell r="A643">
            <v>38657</v>
          </cell>
          <cell r="B643">
            <v>0.06</v>
          </cell>
          <cell r="D643">
            <v>38657</v>
          </cell>
          <cell r="E643">
            <v>0.09</v>
          </cell>
          <cell r="G643">
            <v>38603</v>
          </cell>
          <cell r="H643">
            <v>1.381</v>
          </cell>
          <cell r="J643">
            <v>38603</v>
          </cell>
          <cell r="K643">
            <v>0.64300000000000002</v>
          </cell>
        </row>
        <row r="644">
          <cell r="A644">
            <v>38658</v>
          </cell>
          <cell r="B644">
            <v>0.06</v>
          </cell>
          <cell r="D644">
            <v>38658</v>
          </cell>
          <cell r="E644">
            <v>0.09</v>
          </cell>
          <cell r="G644">
            <v>38604</v>
          </cell>
          <cell r="H644">
            <v>1.3959999999999999</v>
          </cell>
          <cell r="J644">
            <v>38604</v>
          </cell>
          <cell r="K644">
            <v>0.66200000000000003</v>
          </cell>
        </row>
        <row r="645">
          <cell r="A645">
            <v>38660</v>
          </cell>
          <cell r="B645">
            <v>0.06</v>
          </cell>
          <cell r="D645">
            <v>38660</v>
          </cell>
          <cell r="E645">
            <v>0.09</v>
          </cell>
          <cell r="G645">
            <v>38607</v>
          </cell>
          <cell r="H645">
            <v>1.4390000000000001</v>
          </cell>
          <cell r="J645">
            <v>38607</v>
          </cell>
          <cell r="K645">
            <v>0.71</v>
          </cell>
        </row>
        <row r="646">
          <cell r="A646">
            <v>38663</v>
          </cell>
          <cell r="B646">
            <v>0.06</v>
          </cell>
          <cell r="D646">
            <v>38663</v>
          </cell>
          <cell r="E646">
            <v>0.09</v>
          </cell>
          <cell r="G646">
            <v>38608</v>
          </cell>
          <cell r="H646">
            <v>1.411</v>
          </cell>
          <cell r="J646">
            <v>38608</v>
          </cell>
          <cell r="K646">
            <v>0.67874999999999996</v>
          </cell>
        </row>
        <row r="647">
          <cell r="A647">
            <v>38664</v>
          </cell>
          <cell r="B647">
            <v>0.06</v>
          </cell>
          <cell r="D647">
            <v>38664</v>
          </cell>
          <cell r="E647">
            <v>0.09</v>
          </cell>
          <cell r="G647">
            <v>38609</v>
          </cell>
          <cell r="H647">
            <v>1.4119999999999999</v>
          </cell>
          <cell r="J647">
            <v>38609</v>
          </cell>
          <cell r="K647">
            <v>0.7</v>
          </cell>
        </row>
        <row r="648">
          <cell r="A648">
            <v>38665</v>
          </cell>
          <cell r="B648">
            <v>0.06</v>
          </cell>
          <cell r="D648">
            <v>38665</v>
          </cell>
          <cell r="E648">
            <v>0.09</v>
          </cell>
          <cell r="G648">
            <v>38610</v>
          </cell>
          <cell r="H648">
            <v>1.4020000000000001</v>
          </cell>
          <cell r="J648">
            <v>38610</v>
          </cell>
          <cell r="K648">
            <v>0.71</v>
          </cell>
        </row>
        <row r="649">
          <cell r="A649">
            <v>38666</v>
          </cell>
          <cell r="B649">
            <v>0.06</v>
          </cell>
          <cell r="D649">
            <v>38666</v>
          </cell>
          <cell r="E649">
            <v>0.09</v>
          </cell>
          <cell r="G649">
            <v>38611</v>
          </cell>
          <cell r="H649">
            <v>1.419</v>
          </cell>
          <cell r="J649">
            <v>38611</v>
          </cell>
          <cell r="K649">
            <v>0.71299999999999997</v>
          </cell>
        </row>
        <row r="650">
          <cell r="A650">
            <v>38667</v>
          </cell>
          <cell r="B650">
            <v>0.06</v>
          </cell>
          <cell r="D650">
            <v>38667</v>
          </cell>
          <cell r="E650">
            <v>0.09</v>
          </cell>
          <cell r="G650">
            <v>38614</v>
          </cell>
          <cell r="H650">
            <v>1.4259999999999999</v>
          </cell>
          <cell r="J650">
            <v>38614</v>
          </cell>
          <cell r="K650">
            <v>0.72399999999999998</v>
          </cell>
        </row>
        <row r="651">
          <cell r="A651">
            <v>38670</v>
          </cell>
          <cell r="B651">
            <v>0.06</v>
          </cell>
          <cell r="D651">
            <v>38670</v>
          </cell>
          <cell r="E651">
            <v>0.09</v>
          </cell>
          <cell r="G651">
            <v>38615</v>
          </cell>
          <cell r="H651">
            <v>1.4179999999999999</v>
          </cell>
          <cell r="J651">
            <v>38615</v>
          </cell>
          <cell r="K651">
            <v>0.69599999999999995</v>
          </cell>
        </row>
        <row r="652">
          <cell r="A652">
            <v>38671</v>
          </cell>
          <cell r="B652">
            <v>0.06</v>
          </cell>
          <cell r="D652">
            <v>38671</v>
          </cell>
          <cell r="E652">
            <v>0.09</v>
          </cell>
          <cell r="G652">
            <v>38616</v>
          </cell>
          <cell r="H652">
            <v>1.423</v>
          </cell>
          <cell r="J652">
            <v>38616</v>
          </cell>
          <cell r="K652">
            <v>0.73699999999999999</v>
          </cell>
        </row>
        <row r="653">
          <cell r="A653">
            <v>38672</v>
          </cell>
          <cell r="B653">
            <v>0.06</v>
          </cell>
          <cell r="D653">
            <v>38672</v>
          </cell>
          <cell r="E653">
            <v>0.09</v>
          </cell>
          <cell r="G653">
            <v>38617</v>
          </cell>
          <cell r="H653">
            <v>1.4175</v>
          </cell>
          <cell r="J653">
            <v>38617</v>
          </cell>
          <cell r="K653">
            <v>0.73</v>
          </cell>
        </row>
        <row r="654">
          <cell r="A654">
            <v>38673</v>
          </cell>
          <cell r="B654">
            <v>0.06</v>
          </cell>
          <cell r="D654">
            <v>38673</v>
          </cell>
          <cell r="E654">
            <v>0.09</v>
          </cell>
          <cell r="G654">
            <v>38618</v>
          </cell>
          <cell r="H654">
            <v>1.421</v>
          </cell>
          <cell r="J654">
            <v>38618</v>
          </cell>
          <cell r="K654">
            <v>0.73299999999999998</v>
          </cell>
        </row>
        <row r="655">
          <cell r="A655">
            <v>38674</v>
          </cell>
          <cell r="B655">
            <v>0.06</v>
          </cell>
          <cell r="D655">
            <v>38674</v>
          </cell>
          <cell r="E655">
            <v>0.09</v>
          </cell>
          <cell r="G655">
            <v>38621</v>
          </cell>
          <cell r="H655">
            <v>1.45</v>
          </cell>
          <cell r="J655">
            <v>38621</v>
          </cell>
          <cell r="K655">
            <v>0.77100000000000002</v>
          </cell>
        </row>
        <row r="656">
          <cell r="A656">
            <v>38677</v>
          </cell>
          <cell r="B656">
            <v>0.06</v>
          </cell>
          <cell r="D656">
            <v>38677</v>
          </cell>
          <cell r="E656">
            <v>0.09</v>
          </cell>
          <cell r="G656">
            <v>38622</v>
          </cell>
          <cell r="H656">
            <v>1.4675</v>
          </cell>
          <cell r="J656">
            <v>38622</v>
          </cell>
          <cell r="K656">
            <v>0.79249999999999998</v>
          </cell>
        </row>
        <row r="657">
          <cell r="A657">
            <v>38678</v>
          </cell>
          <cell r="B657">
            <v>0.06</v>
          </cell>
          <cell r="D657">
            <v>38678</v>
          </cell>
          <cell r="E657">
            <v>0.09</v>
          </cell>
          <cell r="G657">
            <v>38623</v>
          </cell>
          <cell r="H657">
            <v>1.5049999999999999</v>
          </cell>
          <cell r="J657">
            <v>38623</v>
          </cell>
          <cell r="K657">
            <v>0.85499999999999998</v>
          </cell>
        </row>
        <row r="658">
          <cell r="A658">
            <v>38680</v>
          </cell>
          <cell r="B658">
            <v>0.06</v>
          </cell>
          <cell r="D658">
            <v>38680</v>
          </cell>
          <cell r="E658">
            <v>0.09</v>
          </cell>
          <cell r="G658">
            <v>38624</v>
          </cell>
          <cell r="H658">
            <v>1.54</v>
          </cell>
          <cell r="J658">
            <v>38624</v>
          </cell>
          <cell r="K658">
            <v>0.873</v>
          </cell>
        </row>
        <row r="659">
          <cell r="A659">
            <v>38681</v>
          </cell>
          <cell r="B659">
            <v>0.06</v>
          </cell>
          <cell r="D659">
            <v>38681</v>
          </cell>
          <cell r="E659">
            <v>0.09</v>
          </cell>
          <cell r="G659">
            <v>38625</v>
          </cell>
          <cell r="H659">
            <v>1.53</v>
          </cell>
          <cell r="J659">
            <v>38625</v>
          </cell>
          <cell r="K659">
            <v>0.85599999999999998</v>
          </cell>
        </row>
        <row r="660">
          <cell r="A660">
            <v>38684</v>
          </cell>
          <cell r="B660">
            <v>0.06</v>
          </cell>
          <cell r="D660">
            <v>38684</v>
          </cell>
          <cell r="E660">
            <v>0.09</v>
          </cell>
          <cell r="G660">
            <v>38628</v>
          </cell>
          <cell r="H660">
            <v>1.556</v>
          </cell>
          <cell r="J660">
            <v>38628</v>
          </cell>
          <cell r="K660">
            <v>0.86399999999999999</v>
          </cell>
        </row>
        <row r="661">
          <cell r="A661">
            <v>38685</v>
          </cell>
          <cell r="B661">
            <v>6.8330000000000002E-2</v>
          </cell>
          <cell r="D661">
            <v>38685</v>
          </cell>
          <cell r="E661">
            <v>0.09</v>
          </cell>
          <cell r="G661">
            <v>38629</v>
          </cell>
          <cell r="H661">
            <v>1.617</v>
          </cell>
          <cell r="J661">
            <v>38629</v>
          </cell>
          <cell r="K661">
            <v>0.92449999999999999</v>
          </cell>
        </row>
        <row r="662">
          <cell r="A662">
            <v>38686</v>
          </cell>
          <cell r="B662">
            <v>6.8330000000000002E-2</v>
          </cell>
          <cell r="D662">
            <v>38686</v>
          </cell>
          <cell r="E662">
            <v>0.09</v>
          </cell>
          <cell r="G662">
            <v>38630</v>
          </cell>
          <cell r="H662">
            <v>1.5487500000000001</v>
          </cell>
          <cell r="J662">
            <v>38630</v>
          </cell>
          <cell r="K662">
            <v>0.86499999999999999</v>
          </cell>
        </row>
        <row r="663">
          <cell r="A663">
            <v>38687</v>
          </cell>
          <cell r="B663">
            <v>6.8330000000000002E-2</v>
          </cell>
          <cell r="D663">
            <v>38687</v>
          </cell>
          <cell r="E663">
            <v>0.09</v>
          </cell>
          <cell r="G663">
            <v>38631</v>
          </cell>
          <cell r="H663">
            <v>1.552</v>
          </cell>
          <cell r="J663">
            <v>38631</v>
          </cell>
          <cell r="K663">
            <v>0.85599999999999998</v>
          </cell>
        </row>
        <row r="664">
          <cell r="A664">
            <v>38688</v>
          </cell>
          <cell r="B664">
            <v>6.8330000000000002E-2</v>
          </cell>
          <cell r="D664">
            <v>38688</v>
          </cell>
          <cell r="E664">
            <v>0.09</v>
          </cell>
          <cell r="G664">
            <v>38632</v>
          </cell>
          <cell r="H664">
            <v>1.5899999999999999</v>
          </cell>
          <cell r="J664">
            <v>38632</v>
          </cell>
          <cell r="K664">
            <v>0.88200000000000001</v>
          </cell>
        </row>
        <row r="665">
          <cell r="A665">
            <v>38691</v>
          </cell>
          <cell r="B665">
            <v>6.8330000000000002E-2</v>
          </cell>
          <cell r="D665">
            <v>38691</v>
          </cell>
          <cell r="E665">
            <v>0.09</v>
          </cell>
          <cell r="G665">
            <v>38635</v>
          </cell>
          <cell r="H665">
            <v>1.5899999999999999</v>
          </cell>
          <cell r="J665">
            <v>38635</v>
          </cell>
          <cell r="K665">
            <v>0.88249999999999995</v>
          </cell>
        </row>
        <row r="666">
          <cell r="A666">
            <v>38692</v>
          </cell>
          <cell r="B666">
            <v>6.8330000000000002E-2</v>
          </cell>
          <cell r="D666">
            <v>38692</v>
          </cell>
          <cell r="E666">
            <v>0.09</v>
          </cell>
          <cell r="G666">
            <v>38636</v>
          </cell>
          <cell r="H666">
            <v>1.629</v>
          </cell>
          <cell r="J666">
            <v>38636</v>
          </cell>
          <cell r="K666">
            <v>0.92</v>
          </cell>
        </row>
        <row r="667">
          <cell r="A667">
            <v>38693</v>
          </cell>
          <cell r="B667">
            <v>6.7500000000000004E-2</v>
          </cell>
          <cell r="D667">
            <v>38693</v>
          </cell>
          <cell r="E667">
            <v>0.09</v>
          </cell>
          <cell r="G667">
            <v>38637</v>
          </cell>
          <cell r="H667">
            <v>1.613</v>
          </cell>
          <cell r="J667">
            <v>38637</v>
          </cell>
          <cell r="K667">
            <v>0.90900000000000003</v>
          </cell>
        </row>
        <row r="668">
          <cell r="A668">
            <v>38694</v>
          </cell>
          <cell r="B668">
            <v>6.7500000000000004E-2</v>
          </cell>
          <cell r="D668">
            <v>38694</v>
          </cell>
          <cell r="E668">
            <v>0.09</v>
          </cell>
          <cell r="G668">
            <v>38638</v>
          </cell>
          <cell r="H668">
            <v>1.647</v>
          </cell>
          <cell r="J668">
            <v>38638</v>
          </cell>
          <cell r="K668">
            <v>0.92874999999999996</v>
          </cell>
        </row>
        <row r="669">
          <cell r="A669">
            <v>38695</v>
          </cell>
          <cell r="B669">
            <v>6.7500000000000004E-2</v>
          </cell>
          <cell r="D669">
            <v>38695</v>
          </cell>
          <cell r="E669">
            <v>0.09</v>
          </cell>
          <cell r="G669">
            <v>38639</v>
          </cell>
          <cell r="H669">
            <v>1.645</v>
          </cell>
          <cell r="J669">
            <v>38639</v>
          </cell>
          <cell r="K669">
            <v>0.94499999999999995</v>
          </cell>
        </row>
        <row r="670">
          <cell r="A670">
            <v>38698</v>
          </cell>
          <cell r="B670">
            <v>6.7500000000000004E-2</v>
          </cell>
          <cell r="D670">
            <v>38698</v>
          </cell>
          <cell r="E670">
            <v>0.09</v>
          </cell>
          <cell r="G670">
            <v>38642</v>
          </cell>
          <cell r="H670">
            <v>1.6379999999999999</v>
          </cell>
          <cell r="J670">
            <v>38642</v>
          </cell>
          <cell r="K670">
            <v>0.95499999999999996</v>
          </cell>
        </row>
        <row r="671">
          <cell r="A671">
            <v>38699</v>
          </cell>
          <cell r="B671">
            <v>6.7500000000000004E-2</v>
          </cell>
          <cell r="D671">
            <v>38699</v>
          </cell>
          <cell r="E671">
            <v>0.09</v>
          </cell>
          <cell r="G671">
            <v>38643</v>
          </cell>
          <cell r="H671">
            <v>1.627</v>
          </cell>
          <cell r="J671">
            <v>38643</v>
          </cell>
          <cell r="K671">
            <v>0.94099999999999995</v>
          </cell>
        </row>
        <row r="672">
          <cell r="A672">
            <v>38700</v>
          </cell>
          <cell r="B672">
            <v>6.7500000000000004E-2</v>
          </cell>
          <cell r="D672">
            <v>38700</v>
          </cell>
          <cell r="E672">
            <v>0.09</v>
          </cell>
          <cell r="G672">
            <v>38644</v>
          </cell>
          <cell r="H672">
            <v>1.5725</v>
          </cell>
          <cell r="J672">
            <v>38644</v>
          </cell>
          <cell r="K672">
            <v>0.88500000000000001</v>
          </cell>
        </row>
        <row r="673">
          <cell r="A673">
            <v>38701</v>
          </cell>
          <cell r="B673">
            <v>6.7500000000000004E-2</v>
          </cell>
          <cell r="D673">
            <v>38701</v>
          </cell>
          <cell r="E673">
            <v>0.09</v>
          </cell>
          <cell r="G673">
            <v>38645</v>
          </cell>
          <cell r="H673">
            <v>1.619</v>
          </cell>
          <cell r="J673">
            <v>38645</v>
          </cell>
          <cell r="K673">
            <v>0.93500000000000005</v>
          </cell>
        </row>
        <row r="674">
          <cell r="A674">
            <v>38702</v>
          </cell>
          <cell r="B674">
            <v>6.7500000000000004E-2</v>
          </cell>
          <cell r="D674">
            <v>38702</v>
          </cell>
          <cell r="E674">
            <v>0.09</v>
          </cell>
          <cell r="G674">
            <v>38646</v>
          </cell>
          <cell r="H674">
            <v>1.5714999999999999</v>
          </cell>
          <cell r="J674">
            <v>38646</v>
          </cell>
          <cell r="K674">
            <v>0.90100000000000002</v>
          </cell>
        </row>
        <row r="675">
          <cell r="A675">
            <v>38705</v>
          </cell>
          <cell r="B675">
            <v>6.7500000000000004E-2</v>
          </cell>
          <cell r="D675">
            <v>38705</v>
          </cell>
          <cell r="E675">
            <v>0.09</v>
          </cell>
          <cell r="G675">
            <v>38649</v>
          </cell>
          <cell r="H675">
            <v>1.5739999999999998</v>
          </cell>
          <cell r="J675">
            <v>38649</v>
          </cell>
          <cell r="K675">
            <v>0.9</v>
          </cell>
        </row>
        <row r="676">
          <cell r="A676">
            <v>38706</v>
          </cell>
          <cell r="B676">
            <v>6.7500000000000004E-2</v>
          </cell>
          <cell r="D676">
            <v>38706</v>
          </cell>
          <cell r="E676">
            <v>0.09</v>
          </cell>
          <cell r="G676">
            <v>38650</v>
          </cell>
          <cell r="H676">
            <v>1.6080000000000001</v>
          </cell>
          <cell r="J676">
            <v>38650</v>
          </cell>
          <cell r="K676">
            <v>0.92149999999999999</v>
          </cell>
        </row>
        <row r="677">
          <cell r="A677">
            <v>38707</v>
          </cell>
          <cell r="B677">
            <v>6.7500000000000004E-2</v>
          </cell>
          <cell r="D677">
            <v>38707</v>
          </cell>
          <cell r="E677">
            <v>0.09</v>
          </cell>
          <cell r="G677">
            <v>38651</v>
          </cell>
          <cell r="H677">
            <v>1.635</v>
          </cell>
          <cell r="J677">
            <v>38651</v>
          </cell>
          <cell r="K677">
            <v>0.93400000000000005</v>
          </cell>
        </row>
        <row r="678">
          <cell r="A678">
            <v>38708</v>
          </cell>
          <cell r="B678">
            <v>6.7500000000000004E-2</v>
          </cell>
          <cell r="D678">
            <v>38708</v>
          </cell>
          <cell r="E678">
            <v>0.09</v>
          </cell>
          <cell r="G678">
            <v>38652</v>
          </cell>
          <cell r="H678">
            <v>1.589</v>
          </cell>
          <cell r="J678">
            <v>38652</v>
          </cell>
          <cell r="K678">
            <v>0.90200000000000002</v>
          </cell>
        </row>
        <row r="679">
          <cell r="A679">
            <v>38712</v>
          </cell>
          <cell r="B679">
            <v>6.7500000000000004E-2</v>
          </cell>
          <cell r="D679">
            <v>38712</v>
          </cell>
          <cell r="E679">
            <v>0.09</v>
          </cell>
          <cell r="G679">
            <v>38653</v>
          </cell>
          <cell r="H679">
            <v>1.5880000000000001</v>
          </cell>
          <cell r="J679">
            <v>38653</v>
          </cell>
          <cell r="K679">
            <v>0.89800000000000002</v>
          </cell>
        </row>
        <row r="680">
          <cell r="A680">
            <v>38713</v>
          </cell>
          <cell r="B680">
            <v>6.7500000000000004E-2</v>
          </cell>
          <cell r="D680">
            <v>38713</v>
          </cell>
          <cell r="E680">
            <v>0.09</v>
          </cell>
          <cell r="G680">
            <v>38656</v>
          </cell>
          <cell r="H680">
            <v>1.633</v>
          </cell>
          <cell r="J680">
            <v>38656</v>
          </cell>
          <cell r="K680">
            <v>0.93899999999999995</v>
          </cell>
        </row>
        <row r="681">
          <cell r="A681">
            <v>38714</v>
          </cell>
          <cell r="B681">
            <v>6.7500000000000004E-2</v>
          </cell>
          <cell r="D681">
            <v>38714</v>
          </cell>
          <cell r="E681">
            <v>0.09</v>
          </cell>
          <cell r="G681">
            <v>38657</v>
          </cell>
          <cell r="H681">
            <v>1.651</v>
          </cell>
          <cell r="J681">
            <v>38657</v>
          </cell>
          <cell r="K681">
            <v>0.96499999999999997</v>
          </cell>
        </row>
        <row r="682">
          <cell r="A682">
            <v>38715</v>
          </cell>
          <cell r="B682">
            <v>6.3329999999999997E-2</v>
          </cell>
          <cell r="D682">
            <v>38715</v>
          </cell>
          <cell r="E682">
            <v>0.10167</v>
          </cell>
          <cell r="G682">
            <v>38658</v>
          </cell>
          <cell r="H682">
            <v>1.6600000000000001</v>
          </cell>
          <cell r="J682">
            <v>38658</v>
          </cell>
          <cell r="K682">
            <v>0.98399999999999999</v>
          </cell>
        </row>
        <row r="683">
          <cell r="A683">
            <v>38716</v>
          </cell>
          <cell r="B683">
            <v>6.25E-2</v>
          </cell>
          <cell r="D683">
            <v>38716</v>
          </cell>
          <cell r="E683">
            <v>0.10333000000000001</v>
          </cell>
          <cell r="G683">
            <v>38659</v>
          </cell>
          <cell r="H683">
            <v>1.661</v>
          </cell>
          <cell r="J683">
            <v>38659</v>
          </cell>
          <cell r="K683">
            <v>0.98799999999999999</v>
          </cell>
        </row>
        <row r="684">
          <cell r="A684">
            <v>38721</v>
          </cell>
          <cell r="B684">
            <v>6.2729999999999994E-2</v>
          </cell>
          <cell r="D684">
            <v>38721</v>
          </cell>
          <cell r="E684">
            <v>0.10364</v>
          </cell>
          <cell r="G684">
            <v>38660</v>
          </cell>
          <cell r="H684">
            <v>1.7149999999999999</v>
          </cell>
          <cell r="J684">
            <v>38660</v>
          </cell>
          <cell r="K684">
            <v>1.0620000000000001</v>
          </cell>
        </row>
        <row r="685">
          <cell r="A685">
            <v>38722</v>
          </cell>
          <cell r="B685">
            <v>6.2729999999999994E-2</v>
          </cell>
          <cell r="D685">
            <v>38722</v>
          </cell>
          <cell r="E685">
            <v>0.10364</v>
          </cell>
          <cell r="G685">
            <v>38663</v>
          </cell>
          <cell r="H685">
            <v>1.6975</v>
          </cell>
          <cell r="J685">
            <v>38663</v>
          </cell>
          <cell r="K685">
            <v>1.0369999999999999</v>
          </cell>
        </row>
        <row r="686">
          <cell r="A686">
            <v>38723</v>
          </cell>
          <cell r="B686">
            <v>6.2729999999999994E-2</v>
          </cell>
          <cell r="D686">
            <v>38723</v>
          </cell>
          <cell r="E686">
            <v>0.10273</v>
          </cell>
          <cell r="G686">
            <v>38664</v>
          </cell>
          <cell r="H686">
            <v>1.675</v>
          </cell>
          <cell r="J686">
            <v>38664</v>
          </cell>
          <cell r="K686">
            <v>1.0024999999999999</v>
          </cell>
        </row>
        <row r="687">
          <cell r="A687">
            <v>38727</v>
          </cell>
          <cell r="B687">
            <v>6.2729999999999994E-2</v>
          </cell>
          <cell r="D687">
            <v>38727</v>
          </cell>
          <cell r="E687">
            <v>0.10273</v>
          </cell>
          <cell r="G687">
            <v>38665</v>
          </cell>
          <cell r="H687">
            <v>1.67875</v>
          </cell>
          <cell r="J687">
            <v>38665</v>
          </cell>
          <cell r="K687">
            <v>0.999</v>
          </cell>
        </row>
        <row r="688">
          <cell r="A688">
            <v>38728</v>
          </cell>
          <cell r="B688">
            <v>6.2729999999999994E-2</v>
          </cell>
          <cell r="D688">
            <v>38728</v>
          </cell>
          <cell r="E688">
            <v>0.10273</v>
          </cell>
          <cell r="G688">
            <v>38666</v>
          </cell>
          <cell r="H688">
            <v>1.6675</v>
          </cell>
          <cell r="J688">
            <v>38666</v>
          </cell>
          <cell r="K688">
            <v>0.99750000000000005</v>
          </cell>
        </row>
        <row r="689">
          <cell r="A689">
            <v>38729</v>
          </cell>
          <cell r="B689">
            <v>6.2729999999999994E-2</v>
          </cell>
          <cell r="D689">
            <v>38729</v>
          </cell>
          <cell r="E689">
            <v>0.10273</v>
          </cell>
          <cell r="G689">
            <v>38667</v>
          </cell>
          <cell r="H689">
            <v>1.6619999999999999</v>
          </cell>
          <cell r="J689">
            <v>38667</v>
          </cell>
          <cell r="K689">
            <v>0.98299999999999998</v>
          </cell>
        </row>
        <row r="690">
          <cell r="A690">
            <v>38730</v>
          </cell>
          <cell r="B690">
            <v>6.2729999999999994E-2</v>
          </cell>
          <cell r="D690">
            <v>38730</v>
          </cell>
          <cell r="E690">
            <v>0.10273</v>
          </cell>
          <cell r="G690">
            <v>38670</v>
          </cell>
          <cell r="H690">
            <v>1.6185</v>
          </cell>
          <cell r="J690">
            <v>38670</v>
          </cell>
          <cell r="K690">
            <v>0.93374999999999997</v>
          </cell>
        </row>
        <row r="691">
          <cell r="A691">
            <v>38733</v>
          </cell>
          <cell r="B691">
            <v>6.2729999999999994E-2</v>
          </cell>
          <cell r="D691">
            <v>38733</v>
          </cell>
          <cell r="E691">
            <v>0.10273</v>
          </cell>
          <cell r="G691">
            <v>38671</v>
          </cell>
          <cell r="H691">
            <v>1.5760000000000001</v>
          </cell>
          <cell r="J691">
            <v>38671</v>
          </cell>
          <cell r="K691">
            <v>0.90300000000000002</v>
          </cell>
        </row>
        <row r="692">
          <cell r="A692">
            <v>38734</v>
          </cell>
          <cell r="B692">
            <v>6.2729999999999994E-2</v>
          </cell>
          <cell r="D692">
            <v>38734</v>
          </cell>
          <cell r="E692">
            <v>0.10273</v>
          </cell>
          <cell r="G692">
            <v>38672</v>
          </cell>
          <cell r="H692">
            <v>1.581</v>
          </cell>
          <cell r="J692">
            <v>38672</v>
          </cell>
          <cell r="K692">
            <v>0.90375000000000005</v>
          </cell>
        </row>
        <row r="693">
          <cell r="A693">
            <v>38735</v>
          </cell>
          <cell r="B693">
            <v>6.2729999999999994E-2</v>
          </cell>
          <cell r="D693">
            <v>38735</v>
          </cell>
          <cell r="E693">
            <v>0.10273</v>
          </cell>
          <cell r="G693">
            <v>38673</v>
          </cell>
          <cell r="H693">
            <v>1.577</v>
          </cell>
          <cell r="J693">
            <v>38673</v>
          </cell>
          <cell r="K693">
            <v>0.90400000000000003</v>
          </cell>
        </row>
        <row r="694">
          <cell r="A694">
            <v>38736</v>
          </cell>
          <cell r="B694">
            <v>6.2729999999999994E-2</v>
          </cell>
          <cell r="D694">
            <v>38736</v>
          </cell>
          <cell r="E694">
            <v>0.10273</v>
          </cell>
          <cell r="G694">
            <v>38674</v>
          </cell>
          <cell r="H694">
            <v>1.6</v>
          </cell>
          <cell r="J694">
            <v>38674</v>
          </cell>
          <cell r="K694">
            <v>0.91500000000000004</v>
          </cell>
        </row>
        <row r="695">
          <cell r="A695">
            <v>38737</v>
          </cell>
          <cell r="B695">
            <v>6.2729999999999994E-2</v>
          </cell>
          <cell r="D695">
            <v>38737</v>
          </cell>
          <cell r="E695">
            <v>0.10273</v>
          </cell>
          <cell r="G695">
            <v>38677</v>
          </cell>
          <cell r="H695">
            <v>1.5787499999999999</v>
          </cell>
          <cell r="J695">
            <v>38677</v>
          </cell>
          <cell r="K695">
            <v>0.89375000000000004</v>
          </cell>
        </row>
        <row r="696">
          <cell r="A696">
            <v>38740</v>
          </cell>
          <cell r="B696">
            <v>6.2729999999999994E-2</v>
          </cell>
          <cell r="D696">
            <v>38740</v>
          </cell>
          <cell r="E696">
            <v>0.10273</v>
          </cell>
          <cell r="G696">
            <v>38678</v>
          </cell>
          <cell r="H696">
            <v>1.5629999999999999</v>
          </cell>
          <cell r="J696">
            <v>38678</v>
          </cell>
          <cell r="K696">
            <v>0.875</v>
          </cell>
        </row>
        <row r="697">
          <cell r="A697">
            <v>38741</v>
          </cell>
          <cell r="B697">
            <v>6.2729999999999994E-2</v>
          </cell>
          <cell r="D697">
            <v>38741</v>
          </cell>
          <cell r="E697">
            <v>0.10273</v>
          </cell>
          <cell r="G697">
            <v>38679</v>
          </cell>
          <cell r="H697">
            <v>1.5655000000000001</v>
          </cell>
          <cell r="J697">
            <v>38679</v>
          </cell>
          <cell r="K697">
            <v>0.87749999999999995</v>
          </cell>
        </row>
        <row r="698">
          <cell r="A698">
            <v>38742</v>
          </cell>
          <cell r="B698">
            <v>6.2729999999999994E-2</v>
          </cell>
          <cell r="D698">
            <v>38742</v>
          </cell>
          <cell r="E698">
            <v>0.10273</v>
          </cell>
          <cell r="G698">
            <v>38680</v>
          </cell>
          <cell r="H698">
            <v>1.5430000000000001</v>
          </cell>
          <cell r="J698">
            <v>38680</v>
          </cell>
          <cell r="K698">
            <v>0.85699999999999998</v>
          </cell>
        </row>
        <row r="699">
          <cell r="A699">
            <v>38743</v>
          </cell>
          <cell r="B699">
            <v>6.2729999999999994E-2</v>
          </cell>
          <cell r="D699">
            <v>38743</v>
          </cell>
          <cell r="E699">
            <v>0.10273</v>
          </cell>
          <cell r="G699">
            <v>38681</v>
          </cell>
          <cell r="H699">
            <v>1.5449999999999999</v>
          </cell>
          <cell r="J699">
            <v>38681</v>
          </cell>
          <cell r="K699">
            <v>0.86299999999999999</v>
          </cell>
        </row>
        <row r="700">
          <cell r="A700">
            <v>38744</v>
          </cell>
          <cell r="B700">
            <v>6.2729999999999994E-2</v>
          </cell>
          <cell r="D700">
            <v>38744</v>
          </cell>
          <cell r="E700">
            <v>0.10364</v>
          </cell>
          <cell r="G700">
            <v>38684</v>
          </cell>
          <cell r="H700">
            <v>1.5620000000000001</v>
          </cell>
          <cell r="J700">
            <v>38684</v>
          </cell>
          <cell r="K700">
            <v>0.875</v>
          </cell>
        </row>
        <row r="701">
          <cell r="A701">
            <v>38747</v>
          </cell>
          <cell r="B701">
            <v>6.2729999999999994E-2</v>
          </cell>
          <cell r="D701">
            <v>38747</v>
          </cell>
          <cell r="E701">
            <v>0.10545</v>
          </cell>
          <cell r="G701">
            <v>38685</v>
          </cell>
          <cell r="H701">
            <v>1.5674999999999999</v>
          </cell>
          <cell r="J701">
            <v>38685</v>
          </cell>
          <cell r="K701">
            <v>0.88</v>
          </cell>
        </row>
        <row r="702">
          <cell r="A702">
            <v>38748</v>
          </cell>
          <cell r="B702">
            <v>6.2729999999999994E-2</v>
          </cell>
          <cell r="D702">
            <v>38748</v>
          </cell>
          <cell r="E702">
            <v>0.10455</v>
          </cell>
          <cell r="G702">
            <v>38686</v>
          </cell>
          <cell r="H702">
            <v>1.5535000000000001</v>
          </cell>
          <cell r="J702">
            <v>38686</v>
          </cell>
          <cell r="K702">
            <v>0.87</v>
          </cell>
        </row>
        <row r="703">
          <cell r="A703">
            <v>38749</v>
          </cell>
          <cell r="B703">
            <v>6.2729999999999994E-2</v>
          </cell>
          <cell r="D703">
            <v>38749</v>
          </cell>
          <cell r="E703">
            <v>0.10545</v>
          </cell>
          <cell r="G703">
            <v>38687</v>
          </cell>
          <cell r="H703">
            <v>1.5550000000000002</v>
          </cell>
          <cell r="J703">
            <v>38687</v>
          </cell>
          <cell r="K703">
            <v>0.86499999999999999</v>
          </cell>
        </row>
        <row r="704">
          <cell r="A704">
            <v>38750</v>
          </cell>
          <cell r="B704">
            <v>6.2729999999999994E-2</v>
          </cell>
          <cell r="D704">
            <v>38750</v>
          </cell>
          <cell r="E704">
            <v>0.10545</v>
          </cell>
          <cell r="G704">
            <v>38688</v>
          </cell>
          <cell r="H704">
            <v>1.607</v>
          </cell>
          <cell r="J704">
            <v>38688</v>
          </cell>
          <cell r="K704">
            <v>0.91600000000000004</v>
          </cell>
        </row>
        <row r="705">
          <cell r="A705">
            <v>38751</v>
          </cell>
          <cell r="B705">
            <v>6.2729999999999994E-2</v>
          </cell>
          <cell r="D705">
            <v>38751</v>
          </cell>
          <cell r="E705">
            <v>0.10545</v>
          </cell>
          <cell r="G705">
            <v>38691</v>
          </cell>
          <cell r="H705">
            <v>1.661</v>
          </cell>
          <cell r="J705">
            <v>38691</v>
          </cell>
          <cell r="K705">
            <v>0.96599999999999997</v>
          </cell>
        </row>
        <row r="706">
          <cell r="A706">
            <v>38754</v>
          </cell>
          <cell r="B706">
            <v>6.2729999999999994E-2</v>
          </cell>
          <cell r="D706">
            <v>38754</v>
          </cell>
          <cell r="E706">
            <v>0.10545</v>
          </cell>
          <cell r="G706">
            <v>38692</v>
          </cell>
          <cell r="H706">
            <v>1.635</v>
          </cell>
          <cell r="J706">
            <v>38692</v>
          </cell>
          <cell r="K706">
            <v>0.93899999999999995</v>
          </cell>
        </row>
        <row r="707">
          <cell r="A707">
            <v>38755</v>
          </cell>
          <cell r="B707">
            <v>6.2729999999999994E-2</v>
          </cell>
          <cell r="D707">
            <v>38755</v>
          </cell>
          <cell r="E707">
            <v>0.10545</v>
          </cell>
          <cell r="G707">
            <v>38693</v>
          </cell>
          <cell r="H707">
            <v>1.6259999999999999</v>
          </cell>
          <cell r="J707">
            <v>38693</v>
          </cell>
          <cell r="K707">
            <v>0.93799999999999994</v>
          </cell>
        </row>
        <row r="708">
          <cell r="A708">
            <v>38756</v>
          </cell>
          <cell r="B708">
            <v>6.2729999999999994E-2</v>
          </cell>
          <cell r="D708">
            <v>38756</v>
          </cell>
          <cell r="E708">
            <v>0.10545</v>
          </cell>
          <cell r="G708">
            <v>38694</v>
          </cell>
          <cell r="H708">
            <v>1.5979999999999999</v>
          </cell>
          <cell r="J708">
            <v>38694</v>
          </cell>
          <cell r="K708">
            <v>0.90800000000000003</v>
          </cell>
        </row>
        <row r="709">
          <cell r="A709">
            <v>38757</v>
          </cell>
          <cell r="B709">
            <v>6.2729999999999994E-2</v>
          </cell>
          <cell r="D709">
            <v>38757</v>
          </cell>
          <cell r="E709">
            <v>0.10545</v>
          </cell>
          <cell r="G709">
            <v>38695</v>
          </cell>
          <cell r="H709">
            <v>1.6600000000000001</v>
          </cell>
          <cell r="J709">
            <v>38695</v>
          </cell>
          <cell r="K709">
            <v>0.96</v>
          </cell>
        </row>
        <row r="710">
          <cell r="A710">
            <v>38758</v>
          </cell>
          <cell r="B710">
            <v>6.2729999999999994E-2</v>
          </cell>
          <cell r="D710">
            <v>38758</v>
          </cell>
          <cell r="E710">
            <v>0.10545</v>
          </cell>
          <cell r="G710">
            <v>38698</v>
          </cell>
          <cell r="H710">
            <v>1.6830000000000001</v>
          </cell>
          <cell r="J710">
            <v>38698</v>
          </cell>
          <cell r="K710">
            <v>0.98399999999999999</v>
          </cell>
        </row>
        <row r="711">
          <cell r="A711">
            <v>38761</v>
          </cell>
          <cell r="B711">
            <v>6.2729999999999994E-2</v>
          </cell>
          <cell r="D711">
            <v>38761</v>
          </cell>
          <cell r="E711">
            <v>0.10545</v>
          </cell>
          <cell r="G711">
            <v>38699</v>
          </cell>
          <cell r="H711">
            <v>1.6640000000000001</v>
          </cell>
          <cell r="J711">
            <v>38699</v>
          </cell>
          <cell r="K711">
            <v>0.97</v>
          </cell>
        </row>
        <row r="712">
          <cell r="A712">
            <v>38762</v>
          </cell>
          <cell r="B712">
            <v>6.2729999999999994E-2</v>
          </cell>
          <cell r="D712">
            <v>38762</v>
          </cell>
          <cell r="E712">
            <v>0.10545</v>
          </cell>
          <cell r="G712">
            <v>38700</v>
          </cell>
          <cell r="H712">
            <v>1.605</v>
          </cell>
          <cell r="J712">
            <v>38700</v>
          </cell>
          <cell r="K712">
            <v>0.91674999999999995</v>
          </cell>
        </row>
        <row r="713">
          <cell r="A713">
            <v>38763</v>
          </cell>
          <cell r="B713">
            <v>6.2729999999999994E-2</v>
          </cell>
          <cell r="D713">
            <v>38763</v>
          </cell>
          <cell r="E713">
            <v>0.10545</v>
          </cell>
          <cell r="G713">
            <v>38701</v>
          </cell>
          <cell r="H713">
            <v>1.613</v>
          </cell>
          <cell r="J713">
            <v>38701</v>
          </cell>
          <cell r="K713">
            <v>0.92600000000000005</v>
          </cell>
        </row>
        <row r="714">
          <cell r="A714">
            <v>38764</v>
          </cell>
          <cell r="B714">
            <v>6.2729999999999994E-2</v>
          </cell>
          <cell r="D714">
            <v>38764</v>
          </cell>
          <cell r="E714">
            <v>0.10545</v>
          </cell>
          <cell r="G714">
            <v>38702</v>
          </cell>
          <cell r="H714">
            <v>1.625</v>
          </cell>
          <cell r="J714">
            <v>38702</v>
          </cell>
          <cell r="K714">
            <v>0.93500000000000005</v>
          </cell>
        </row>
        <row r="715">
          <cell r="A715">
            <v>38765</v>
          </cell>
          <cell r="B715">
            <v>6.2729999999999994E-2</v>
          </cell>
          <cell r="D715">
            <v>38765</v>
          </cell>
          <cell r="E715">
            <v>0.10545</v>
          </cell>
          <cell r="G715">
            <v>38705</v>
          </cell>
          <cell r="H715">
            <v>1.6480000000000001</v>
          </cell>
          <cell r="J715">
            <v>38705</v>
          </cell>
          <cell r="K715">
            <v>0.95399999999999996</v>
          </cell>
        </row>
        <row r="716">
          <cell r="A716">
            <v>38768</v>
          </cell>
          <cell r="B716">
            <v>6.2729999999999994E-2</v>
          </cell>
          <cell r="D716">
            <v>38768</v>
          </cell>
          <cell r="E716">
            <v>0.10545</v>
          </cell>
          <cell r="G716">
            <v>38706</v>
          </cell>
          <cell r="H716">
            <v>1.6459999999999999</v>
          </cell>
          <cell r="J716">
            <v>38706</v>
          </cell>
          <cell r="K716">
            <v>0.95799999999999996</v>
          </cell>
        </row>
        <row r="717">
          <cell r="A717">
            <v>38769</v>
          </cell>
          <cell r="B717">
            <v>6.2729999999999994E-2</v>
          </cell>
          <cell r="D717">
            <v>38769</v>
          </cell>
          <cell r="E717">
            <v>0.10636</v>
          </cell>
          <cell r="G717">
            <v>38707</v>
          </cell>
          <cell r="H717">
            <v>1.6775</v>
          </cell>
          <cell r="J717">
            <v>38707</v>
          </cell>
          <cell r="K717">
            <v>0.99</v>
          </cell>
        </row>
        <row r="718">
          <cell r="A718">
            <v>38770</v>
          </cell>
          <cell r="B718">
            <v>6.2729999999999994E-2</v>
          </cell>
          <cell r="D718">
            <v>38770</v>
          </cell>
          <cell r="E718">
            <v>0.10636</v>
          </cell>
          <cell r="G718">
            <v>38708</v>
          </cell>
          <cell r="H718">
            <v>1.6655</v>
          </cell>
          <cell r="J718">
            <v>38708</v>
          </cell>
          <cell r="K718">
            <v>0.98299999999999998</v>
          </cell>
        </row>
        <row r="719">
          <cell r="A719">
            <v>38771</v>
          </cell>
          <cell r="B719">
            <v>6.2729999999999994E-2</v>
          </cell>
          <cell r="D719">
            <v>38771</v>
          </cell>
          <cell r="E719">
            <v>0.10636</v>
          </cell>
          <cell r="G719">
            <v>38709</v>
          </cell>
          <cell r="H719">
            <v>1.6619999999999999</v>
          </cell>
          <cell r="J719">
            <v>38709</v>
          </cell>
          <cell r="K719">
            <v>0.98</v>
          </cell>
        </row>
        <row r="720">
          <cell r="A720">
            <v>38772</v>
          </cell>
          <cell r="B720">
            <v>6.2729999999999994E-2</v>
          </cell>
          <cell r="D720">
            <v>38772</v>
          </cell>
          <cell r="E720">
            <v>0.10636</v>
          </cell>
          <cell r="G720">
            <v>38712</v>
          </cell>
          <cell r="H720">
            <v>1.66875</v>
          </cell>
          <cell r="J720">
            <v>38712</v>
          </cell>
          <cell r="K720">
            <v>0.995</v>
          </cell>
        </row>
        <row r="721">
          <cell r="A721">
            <v>38775</v>
          </cell>
          <cell r="B721">
            <v>9.2730000000000007E-2</v>
          </cell>
          <cell r="D721">
            <v>38775</v>
          </cell>
          <cell r="E721">
            <v>0.11090999999999999</v>
          </cell>
          <cell r="G721">
            <v>38713</v>
          </cell>
          <cell r="H721">
            <v>1.643</v>
          </cell>
          <cell r="J721">
            <v>38713</v>
          </cell>
          <cell r="K721">
            <v>0.98250000000000004</v>
          </cell>
        </row>
        <row r="722">
          <cell r="A722">
            <v>38776</v>
          </cell>
          <cell r="B722">
            <v>9.1819999999999999E-2</v>
          </cell>
          <cell r="D722">
            <v>38776</v>
          </cell>
          <cell r="E722">
            <v>0.11182</v>
          </cell>
          <cell r="G722">
            <v>38714</v>
          </cell>
          <cell r="H722">
            <v>1.6484999999999999</v>
          </cell>
          <cell r="J722">
            <v>38714</v>
          </cell>
          <cell r="K722">
            <v>0.97399999999999998</v>
          </cell>
        </row>
        <row r="723">
          <cell r="A723">
            <v>38777</v>
          </cell>
          <cell r="B723">
            <v>9.2730000000000007E-2</v>
          </cell>
          <cell r="D723">
            <v>38777</v>
          </cell>
          <cell r="E723">
            <v>0.11273</v>
          </cell>
          <cell r="G723">
            <v>38715</v>
          </cell>
          <cell r="H723">
            <v>1.647</v>
          </cell>
          <cell r="J723">
            <v>38715</v>
          </cell>
          <cell r="K723">
            <v>0.98099999999999998</v>
          </cell>
        </row>
        <row r="724">
          <cell r="A724">
            <v>38778</v>
          </cell>
          <cell r="B724">
            <v>9.2730000000000007E-2</v>
          </cell>
          <cell r="D724">
            <v>38778</v>
          </cell>
          <cell r="E724">
            <v>0.11364</v>
          </cell>
          <cell r="G724">
            <v>38716</v>
          </cell>
          <cell r="H724">
            <v>1.6120000000000001</v>
          </cell>
          <cell r="J724">
            <v>38716</v>
          </cell>
          <cell r="K724">
            <v>0.95099999999999996</v>
          </cell>
        </row>
        <row r="725">
          <cell r="A725">
            <v>38779</v>
          </cell>
          <cell r="B725">
            <v>9.2730000000000007E-2</v>
          </cell>
          <cell r="D725">
            <v>38779</v>
          </cell>
          <cell r="E725">
            <v>0.11364</v>
          </cell>
          <cell r="G725">
            <v>38719</v>
          </cell>
          <cell r="H725">
            <v>1.619</v>
          </cell>
          <cell r="J725">
            <v>38719</v>
          </cell>
          <cell r="K725">
            <v>0.95799999999999996</v>
          </cell>
        </row>
        <row r="726">
          <cell r="A726">
            <v>38782</v>
          </cell>
          <cell r="B726">
            <v>9.2730000000000007E-2</v>
          </cell>
          <cell r="D726">
            <v>38782</v>
          </cell>
          <cell r="E726">
            <v>0.11455</v>
          </cell>
          <cell r="G726">
            <v>38720</v>
          </cell>
          <cell r="H726">
            <v>1.6194999999999999</v>
          </cell>
          <cell r="J726">
            <v>38720</v>
          </cell>
          <cell r="K726">
            <v>0.95974999999999999</v>
          </cell>
        </row>
        <row r="727">
          <cell r="A727">
            <v>38783</v>
          </cell>
          <cell r="B727">
            <v>9.2730000000000007E-2</v>
          </cell>
          <cell r="D727">
            <v>38783</v>
          </cell>
          <cell r="E727">
            <v>0.11636000000000001</v>
          </cell>
          <cell r="G727">
            <v>38721</v>
          </cell>
          <cell r="H727">
            <v>1.5779999999999998</v>
          </cell>
          <cell r="J727">
            <v>38721</v>
          </cell>
          <cell r="K727">
            <v>0.92800000000000005</v>
          </cell>
        </row>
        <row r="728">
          <cell r="A728">
            <v>38784</v>
          </cell>
          <cell r="B728">
            <v>9.2730000000000007E-2</v>
          </cell>
          <cell r="D728">
            <v>38784</v>
          </cell>
          <cell r="E728">
            <v>0.11817999999999999</v>
          </cell>
          <cell r="G728">
            <v>38722</v>
          </cell>
          <cell r="H728">
            <v>1.5680000000000001</v>
          </cell>
          <cell r="J728">
            <v>38722</v>
          </cell>
          <cell r="K728">
            <v>0.91700000000000004</v>
          </cell>
        </row>
        <row r="729">
          <cell r="A729">
            <v>38785</v>
          </cell>
          <cell r="B729">
            <v>9.2730000000000007E-2</v>
          </cell>
          <cell r="D729">
            <v>38785</v>
          </cell>
          <cell r="E729">
            <v>0.11909</v>
          </cell>
          <cell r="G729">
            <v>38723</v>
          </cell>
          <cell r="H729">
            <v>1.5680000000000001</v>
          </cell>
          <cell r="J729">
            <v>38723</v>
          </cell>
          <cell r="K729">
            <v>0.91800000000000004</v>
          </cell>
        </row>
        <row r="730">
          <cell r="A730">
            <v>38786</v>
          </cell>
          <cell r="B730">
            <v>9.2730000000000007E-2</v>
          </cell>
          <cell r="D730">
            <v>38786</v>
          </cell>
          <cell r="E730">
            <v>0.12</v>
          </cell>
          <cell r="G730">
            <v>38726</v>
          </cell>
          <cell r="H730">
            <v>1.569</v>
          </cell>
          <cell r="J730">
            <v>38726</v>
          </cell>
          <cell r="K730">
            <v>0.91900000000000004</v>
          </cell>
        </row>
        <row r="731">
          <cell r="A731">
            <v>38789</v>
          </cell>
          <cell r="B731">
            <v>9.2730000000000007E-2</v>
          </cell>
          <cell r="D731">
            <v>38789</v>
          </cell>
          <cell r="E731">
            <v>0.12182</v>
          </cell>
          <cell r="G731">
            <v>38727</v>
          </cell>
          <cell r="H731">
            <v>1.5580000000000001</v>
          </cell>
          <cell r="J731">
            <v>38727</v>
          </cell>
          <cell r="K731">
            <v>0.91500000000000004</v>
          </cell>
        </row>
        <row r="732">
          <cell r="A732">
            <v>38790</v>
          </cell>
          <cell r="B732">
            <v>9.2730000000000007E-2</v>
          </cell>
          <cell r="D732">
            <v>38790</v>
          </cell>
          <cell r="E732">
            <v>0.12364</v>
          </cell>
          <cell r="G732">
            <v>38728</v>
          </cell>
          <cell r="H732">
            <v>1.589</v>
          </cell>
          <cell r="J732">
            <v>38728</v>
          </cell>
          <cell r="K732">
            <v>0.94</v>
          </cell>
        </row>
        <row r="733">
          <cell r="A733">
            <v>38791</v>
          </cell>
          <cell r="B733">
            <v>9.3640000000000001E-2</v>
          </cell>
          <cell r="D733">
            <v>38791</v>
          </cell>
          <cell r="E733">
            <v>0.12545000000000001</v>
          </cell>
          <cell r="G733">
            <v>38729</v>
          </cell>
          <cell r="H733">
            <v>1.5705</v>
          </cell>
          <cell r="J733">
            <v>38729</v>
          </cell>
          <cell r="K733">
            <v>0.92549999999999999</v>
          </cell>
        </row>
        <row r="734">
          <cell r="A734">
            <v>38792</v>
          </cell>
          <cell r="B734">
            <v>9.4549999999999995E-2</v>
          </cell>
          <cell r="D734">
            <v>38792</v>
          </cell>
          <cell r="E734">
            <v>0.12726999999999999</v>
          </cell>
          <cell r="G734">
            <v>38730</v>
          </cell>
          <cell r="H734">
            <v>1.5655000000000001</v>
          </cell>
          <cell r="J734">
            <v>38730</v>
          </cell>
          <cell r="K734">
            <v>0.91749999999999998</v>
          </cell>
        </row>
        <row r="735">
          <cell r="A735">
            <v>38793</v>
          </cell>
          <cell r="B735">
            <v>9.3640000000000001E-2</v>
          </cell>
          <cell r="D735">
            <v>38793</v>
          </cell>
          <cell r="E735">
            <v>0.12817999999999999</v>
          </cell>
          <cell r="G735">
            <v>38733</v>
          </cell>
          <cell r="H735">
            <v>1.577</v>
          </cell>
          <cell r="J735">
            <v>38733</v>
          </cell>
          <cell r="K735">
            <v>0.92200000000000004</v>
          </cell>
        </row>
        <row r="736">
          <cell r="A736">
            <v>38796</v>
          </cell>
          <cell r="B736">
            <v>9.3640000000000001E-2</v>
          </cell>
          <cell r="D736">
            <v>38796</v>
          </cell>
          <cell r="E736">
            <v>0.12909000000000001</v>
          </cell>
          <cell r="G736">
            <v>38734</v>
          </cell>
          <cell r="H736">
            <v>1.552</v>
          </cell>
          <cell r="J736">
            <v>38734</v>
          </cell>
          <cell r="K736">
            <v>0.89700000000000002</v>
          </cell>
        </row>
        <row r="737">
          <cell r="A737">
            <v>38798</v>
          </cell>
          <cell r="B737">
            <v>9.2730000000000007E-2</v>
          </cell>
          <cell r="D737">
            <v>38798</v>
          </cell>
          <cell r="E737">
            <v>0.12817999999999999</v>
          </cell>
          <cell r="G737">
            <v>38735</v>
          </cell>
          <cell r="H737">
            <v>1.5629999999999999</v>
          </cell>
          <cell r="J737">
            <v>38735</v>
          </cell>
          <cell r="K737">
            <v>0.89800000000000002</v>
          </cell>
        </row>
        <row r="738">
          <cell r="A738">
            <v>38799</v>
          </cell>
          <cell r="B738">
            <v>9.2730000000000007E-2</v>
          </cell>
          <cell r="D738">
            <v>38799</v>
          </cell>
          <cell r="E738">
            <v>0.12817999999999999</v>
          </cell>
          <cell r="G738">
            <v>38736</v>
          </cell>
          <cell r="H738">
            <v>1.609</v>
          </cell>
          <cell r="J738">
            <v>38736</v>
          </cell>
          <cell r="K738">
            <v>0.93799999999999994</v>
          </cell>
        </row>
        <row r="739">
          <cell r="A739">
            <v>38800</v>
          </cell>
          <cell r="B739">
            <v>9.2730000000000007E-2</v>
          </cell>
          <cell r="D739">
            <v>38800</v>
          </cell>
          <cell r="E739">
            <v>0.12817999999999999</v>
          </cell>
          <cell r="G739">
            <v>38737</v>
          </cell>
          <cell r="H739">
            <v>1.6012499999999998</v>
          </cell>
          <cell r="J739">
            <v>38737</v>
          </cell>
          <cell r="K739">
            <v>0.9325</v>
          </cell>
        </row>
        <row r="740">
          <cell r="A740">
            <v>38803</v>
          </cell>
          <cell r="B740">
            <v>9.1819999999999999E-2</v>
          </cell>
          <cell r="D740">
            <v>38803</v>
          </cell>
          <cell r="E740">
            <v>0.12817999999999999</v>
          </cell>
          <cell r="G740">
            <v>38740</v>
          </cell>
          <cell r="H740">
            <v>1.5819999999999999</v>
          </cell>
          <cell r="J740">
            <v>38740</v>
          </cell>
          <cell r="K740">
            <v>0.91300000000000003</v>
          </cell>
        </row>
        <row r="741">
          <cell r="A741">
            <v>38804</v>
          </cell>
          <cell r="B741">
            <v>9.2730000000000007E-2</v>
          </cell>
          <cell r="D741">
            <v>38804</v>
          </cell>
          <cell r="E741">
            <v>0.12817999999999999</v>
          </cell>
          <cell r="G741">
            <v>38741</v>
          </cell>
          <cell r="H741">
            <v>1.58</v>
          </cell>
          <cell r="J741">
            <v>38741</v>
          </cell>
          <cell r="K741">
            <v>0.91200000000000003</v>
          </cell>
        </row>
        <row r="742">
          <cell r="A742">
            <v>38805</v>
          </cell>
          <cell r="B742">
            <v>9.2730000000000007E-2</v>
          </cell>
          <cell r="D742">
            <v>38805</v>
          </cell>
          <cell r="E742">
            <v>0.12817999999999999</v>
          </cell>
          <cell r="G742">
            <v>38742</v>
          </cell>
          <cell r="H742">
            <v>1.6040000000000001</v>
          </cell>
          <cell r="J742">
            <v>38742</v>
          </cell>
          <cell r="K742">
            <v>0.93700000000000006</v>
          </cell>
        </row>
        <row r="743">
          <cell r="A743">
            <v>38806</v>
          </cell>
          <cell r="B743">
            <v>8.2729999999999998E-2</v>
          </cell>
          <cell r="D743">
            <v>38806</v>
          </cell>
          <cell r="E743">
            <v>0.12636</v>
          </cell>
          <cell r="G743">
            <v>38743</v>
          </cell>
          <cell r="H743">
            <v>1.655</v>
          </cell>
          <cell r="J743">
            <v>38743</v>
          </cell>
          <cell r="K743">
            <v>0.99124999999999996</v>
          </cell>
        </row>
        <row r="744">
          <cell r="A744">
            <v>38807</v>
          </cell>
          <cell r="B744">
            <v>8.2729999999999998E-2</v>
          </cell>
          <cell r="D744">
            <v>38807</v>
          </cell>
          <cell r="E744">
            <v>0.12817999999999999</v>
          </cell>
          <cell r="G744">
            <v>38744</v>
          </cell>
          <cell r="H744">
            <v>1.67</v>
          </cell>
          <cell r="J744">
            <v>38744</v>
          </cell>
          <cell r="K744">
            <v>1.0044999999999999</v>
          </cell>
        </row>
        <row r="745">
          <cell r="A745">
            <v>38810</v>
          </cell>
          <cell r="B745">
            <v>8.455E-2</v>
          </cell>
          <cell r="D745">
            <v>38810</v>
          </cell>
          <cell r="E745">
            <v>0.12909000000000001</v>
          </cell>
          <cell r="G745">
            <v>38747</v>
          </cell>
          <cell r="H745">
            <v>1.6995</v>
          </cell>
          <cell r="J745">
            <v>38747</v>
          </cell>
          <cell r="K745">
            <v>1.032</v>
          </cell>
        </row>
        <row r="746">
          <cell r="A746">
            <v>38811</v>
          </cell>
          <cell r="B746">
            <v>8.455E-2</v>
          </cell>
          <cell r="D746">
            <v>38811</v>
          </cell>
          <cell r="E746">
            <v>0.12909000000000001</v>
          </cell>
          <cell r="G746">
            <v>38748</v>
          </cell>
          <cell r="H746">
            <v>1.6819999999999999</v>
          </cell>
          <cell r="J746">
            <v>38748</v>
          </cell>
          <cell r="K746">
            <v>1.02</v>
          </cell>
        </row>
        <row r="747">
          <cell r="A747">
            <v>38812</v>
          </cell>
          <cell r="B747">
            <v>8.3640000000000006E-2</v>
          </cell>
          <cell r="D747">
            <v>38812</v>
          </cell>
          <cell r="E747">
            <v>0.12909000000000001</v>
          </cell>
          <cell r="G747">
            <v>38749</v>
          </cell>
          <cell r="H747">
            <v>1.6879999999999999</v>
          </cell>
          <cell r="J747">
            <v>38749</v>
          </cell>
          <cell r="K747">
            <v>1.0269999999999999</v>
          </cell>
        </row>
        <row r="748">
          <cell r="A748">
            <v>38813</v>
          </cell>
          <cell r="B748">
            <v>8.3640000000000006E-2</v>
          </cell>
          <cell r="D748">
            <v>38813</v>
          </cell>
          <cell r="E748">
            <v>0.12909000000000001</v>
          </cell>
          <cell r="G748">
            <v>38750</v>
          </cell>
          <cell r="H748">
            <v>1.69875</v>
          </cell>
          <cell r="J748">
            <v>38750</v>
          </cell>
          <cell r="K748">
            <v>1.04125</v>
          </cell>
        </row>
        <row r="749">
          <cell r="A749">
            <v>38814</v>
          </cell>
          <cell r="B749">
            <v>8.3640000000000006E-2</v>
          </cell>
          <cell r="D749">
            <v>38814</v>
          </cell>
          <cell r="E749">
            <v>0.13</v>
          </cell>
          <cell r="G749">
            <v>38751</v>
          </cell>
          <cell r="H749">
            <v>1.738</v>
          </cell>
          <cell r="J749">
            <v>38751</v>
          </cell>
          <cell r="K749">
            <v>1.0734999999999999</v>
          </cell>
        </row>
        <row r="750">
          <cell r="A750">
            <v>38817</v>
          </cell>
          <cell r="B750">
            <v>8.2729999999999998E-2</v>
          </cell>
          <cell r="D750">
            <v>38817</v>
          </cell>
          <cell r="E750">
            <v>0.13</v>
          </cell>
          <cell r="G750">
            <v>38754</v>
          </cell>
          <cell r="H750">
            <v>1.714</v>
          </cell>
          <cell r="J750">
            <v>38754</v>
          </cell>
          <cell r="K750">
            <v>1.0569999999999999</v>
          </cell>
        </row>
        <row r="751">
          <cell r="A751">
            <v>38818</v>
          </cell>
          <cell r="B751">
            <v>8.2729999999999998E-2</v>
          </cell>
          <cell r="D751">
            <v>38818</v>
          </cell>
          <cell r="E751">
            <v>0.13</v>
          </cell>
          <cell r="G751">
            <v>38755</v>
          </cell>
          <cell r="H751">
            <v>1.7370000000000001</v>
          </cell>
          <cell r="J751">
            <v>38755</v>
          </cell>
          <cell r="K751">
            <v>1.085</v>
          </cell>
        </row>
        <row r="752">
          <cell r="A752">
            <v>38819</v>
          </cell>
          <cell r="B752">
            <v>8.2729999999999998E-2</v>
          </cell>
          <cell r="D752">
            <v>38819</v>
          </cell>
          <cell r="E752">
            <v>0.13091</v>
          </cell>
          <cell r="G752">
            <v>38756</v>
          </cell>
          <cell r="H752">
            <v>1.722</v>
          </cell>
          <cell r="J752">
            <v>38756</v>
          </cell>
          <cell r="K752">
            <v>1.0760000000000001</v>
          </cell>
        </row>
        <row r="753">
          <cell r="A753">
            <v>38820</v>
          </cell>
          <cell r="B753">
            <v>8.2729999999999998E-2</v>
          </cell>
          <cell r="D753">
            <v>38820</v>
          </cell>
          <cell r="E753">
            <v>0.13272999999999999</v>
          </cell>
          <cell r="G753">
            <v>38757</v>
          </cell>
          <cell r="H753">
            <v>1.7404999999999999</v>
          </cell>
          <cell r="J753">
            <v>38757</v>
          </cell>
          <cell r="K753">
            <v>1.0914999999999999</v>
          </cell>
        </row>
        <row r="754">
          <cell r="A754">
            <v>38821</v>
          </cell>
          <cell r="B754">
            <v>8.1820000000000004E-2</v>
          </cell>
          <cell r="D754">
            <v>38821</v>
          </cell>
          <cell r="E754">
            <v>0.13272999999999999</v>
          </cell>
          <cell r="G754">
            <v>38758</v>
          </cell>
          <cell r="H754">
            <v>1.784</v>
          </cell>
          <cell r="J754">
            <v>38758</v>
          </cell>
          <cell r="K754">
            <v>1.153</v>
          </cell>
        </row>
        <row r="755">
          <cell r="A755">
            <v>38824</v>
          </cell>
          <cell r="B755">
            <v>8.1820000000000004E-2</v>
          </cell>
          <cell r="D755">
            <v>38824</v>
          </cell>
          <cell r="E755">
            <v>0.13272999999999999</v>
          </cell>
          <cell r="G755">
            <v>38761</v>
          </cell>
          <cell r="H755">
            <v>1.78</v>
          </cell>
          <cell r="J755">
            <v>38761</v>
          </cell>
          <cell r="K755">
            <v>1.1639999999999999</v>
          </cell>
        </row>
        <row r="756">
          <cell r="A756">
            <v>38825</v>
          </cell>
          <cell r="B756">
            <v>8.1820000000000004E-2</v>
          </cell>
          <cell r="D756">
            <v>38825</v>
          </cell>
          <cell r="E756">
            <v>0.13272999999999999</v>
          </cell>
          <cell r="G756">
            <v>38762</v>
          </cell>
          <cell r="H756">
            <v>1.8029999999999999</v>
          </cell>
          <cell r="J756">
            <v>38762</v>
          </cell>
          <cell r="K756">
            <v>1.1859999999999999</v>
          </cell>
        </row>
        <row r="757">
          <cell r="A757">
            <v>38826</v>
          </cell>
          <cell r="B757">
            <v>8.1820000000000004E-2</v>
          </cell>
          <cell r="D757">
            <v>38826</v>
          </cell>
          <cell r="E757">
            <v>0.13272999999999999</v>
          </cell>
          <cell r="G757">
            <v>38763</v>
          </cell>
          <cell r="H757">
            <v>1.7745</v>
          </cell>
          <cell r="J757">
            <v>38763</v>
          </cell>
          <cell r="K757">
            <v>1.1990000000000001</v>
          </cell>
        </row>
        <row r="758">
          <cell r="A758">
            <v>38827</v>
          </cell>
          <cell r="B758">
            <v>8.1820000000000004E-2</v>
          </cell>
          <cell r="D758">
            <v>38827</v>
          </cell>
          <cell r="E758">
            <v>0.13272999999999999</v>
          </cell>
          <cell r="G758">
            <v>38764</v>
          </cell>
          <cell r="H758">
            <v>1.768</v>
          </cell>
          <cell r="J758">
            <v>38764</v>
          </cell>
          <cell r="K758">
            <v>1.1910000000000001</v>
          </cell>
        </row>
        <row r="759">
          <cell r="A759">
            <v>38828</v>
          </cell>
          <cell r="B759">
            <v>8.2729999999999998E-2</v>
          </cell>
          <cell r="D759">
            <v>38828</v>
          </cell>
          <cell r="E759">
            <v>0.13272999999999999</v>
          </cell>
          <cell r="G759">
            <v>38765</v>
          </cell>
          <cell r="H759">
            <v>1.7170000000000001</v>
          </cell>
          <cell r="J759">
            <v>38765</v>
          </cell>
          <cell r="K759">
            <v>1.1859999999999999</v>
          </cell>
        </row>
        <row r="760">
          <cell r="A760">
            <v>38831</v>
          </cell>
          <cell r="B760">
            <v>8.2729999999999998E-2</v>
          </cell>
          <cell r="D760">
            <v>38831</v>
          </cell>
          <cell r="E760">
            <v>0.13272999999999999</v>
          </cell>
          <cell r="G760">
            <v>38768</v>
          </cell>
          <cell r="H760">
            <v>1.742</v>
          </cell>
          <cell r="J760">
            <v>38768</v>
          </cell>
          <cell r="K760">
            <v>1.1890000000000001</v>
          </cell>
        </row>
        <row r="761">
          <cell r="A761">
            <v>38832</v>
          </cell>
          <cell r="B761">
            <v>8.2729999999999998E-2</v>
          </cell>
          <cell r="D761">
            <v>38832</v>
          </cell>
          <cell r="E761">
            <v>0.13272999999999999</v>
          </cell>
          <cell r="G761">
            <v>38769</v>
          </cell>
          <cell r="H761">
            <v>1.7250000000000001</v>
          </cell>
          <cell r="J761">
            <v>38769</v>
          </cell>
          <cell r="K761">
            <v>1.1499999999999999</v>
          </cell>
        </row>
        <row r="762">
          <cell r="A762">
            <v>38833</v>
          </cell>
          <cell r="B762">
            <v>8.2729999999999998E-2</v>
          </cell>
          <cell r="D762">
            <v>38833</v>
          </cell>
          <cell r="E762">
            <v>0.13364000000000001</v>
          </cell>
          <cell r="G762">
            <v>38770</v>
          </cell>
          <cell r="H762">
            <v>1.7170000000000001</v>
          </cell>
          <cell r="J762">
            <v>38770</v>
          </cell>
          <cell r="K762">
            <v>1.1459999999999999</v>
          </cell>
        </row>
        <row r="763">
          <cell r="A763">
            <v>38834</v>
          </cell>
          <cell r="B763">
            <v>8.455E-2</v>
          </cell>
          <cell r="D763">
            <v>38834</v>
          </cell>
          <cell r="E763">
            <v>0.13908999999999999</v>
          </cell>
          <cell r="G763">
            <v>38771</v>
          </cell>
          <cell r="H763">
            <v>1.7549999999999999</v>
          </cell>
          <cell r="J763">
            <v>38771</v>
          </cell>
          <cell r="K763">
            <v>1.1924999999999999</v>
          </cell>
        </row>
        <row r="764">
          <cell r="A764">
            <v>38835</v>
          </cell>
          <cell r="B764">
            <v>8.3640000000000006E-2</v>
          </cell>
          <cell r="D764">
            <v>38835</v>
          </cell>
          <cell r="E764">
            <v>0.14363999999999999</v>
          </cell>
          <cell r="G764">
            <v>38772</v>
          </cell>
          <cell r="H764">
            <v>1.8120000000000001</v>
          </cell>
          <cell r="J764">
            <v>38772</v>
          </cell>
          <cell r="K764">
            <v>1.2810000000000001</v>
          </cell>
        </row>
        <row r="765">
          <cell r="A765">
            <v>38838</v>
          </cell>
          <cell r="B765">
            <v>8.3640000000000006E-2</v>
          </cell>
          <cell r="D765">
            <v>38838</v>
          </cell>
          <cell r="E765">
            <v>0.14635999999999999</v>
          </cell>
          <cell r="G765">
            <v>38775</v>
          </cell>
          <cell r="H765">
            <v>1.821</v>
          </cell>
          <cell r="J765">
            <v>38775</v>
          </cell>
          <cell r="K765">
            <v>1.288</v>
          </cell>
        </row>
        <row r="766">
          <cell r="A766">
            <v>38839</v>
          </cell>
          <cell r="B766">
            <v>8.3640000000000006E-2</v>
          </cell>
          <cell r="D766">
            <v>38839</v>
          </cell>
          <cell r="E766">
            <v>0.14727000000000001</v>
          </cell>
          <cell r="G766">
            <v>38776</v>
          </cell>
          <cell r="H766">
            <v>1.802</v>
          </cell>
          <cell r="J766">
            <v>38776</v>
          </cell>
          <cell r="K766">
            <v>1.274</v>
          </cell>
        </row>
        <row r="767">
          <cell r="A767">
            <v>38845</v>
          </cell>
          <cell r="B767">
            <v>8.3640000000000006E-2</v>
          </cell>
          <cell r="D767">
            <v>38845</v>
          </cell>
          <cell r="E767">
            <v>0.14727000000000001</v>
          </cell>
          <cell r="G767">
            <v>38777</v>
          </cell>
          <cell r="H767">
            <v>1.835</v>
          </cell>
          <cell r="J767">
            <v>38777</v>
          </cell>
          <cell r="K767">
            <v>1.3049999999999999</v>
          </cell>
        </row>
        <row r="768">
          <cell r="A768">
            <v>38846</v>
          </cell>
          <cell r="B768">
            <v>8.3640000000000006E-2</v>
          </cell>
          <cell r="D768">
            <v>38846</v>
          </cell>
          <cell r="E768">
            <v>0.14727000000000001</v>
          </cell>
          <cell r="G768">
            <v>38778</v>
          </cell>
          <cell r="H768">
            <v>1.869</v>
          </cell>
          <cell r="J768">
            <v>38778</v>
          </cell>
          <cell r="K768">
            <v>1.319</v>
          </cell>
        </row>
        <row r="769">
          <cell r="A769">
            <v>38847</v>
          </cell>
          <cell r="B769">
            <v>8.3640000000000006E-2</v>
          </cell>
          <cell r="D769">
            <v>38847</v>
          </cell>
          <cell r="E769">
            <v>0.15090999999999999</v>
          </cell>
          <cell r="G769">
            <v>38779</v>
          </cell>
          <cell r="H769">
            <v>1.829</v>
          </cell>
          <cell r="J769">
            <v>38779</v>
          </cell>
          <cell r="K769">
            <v>1.302</v>
          </cell>
        </row>
        <row r="770">
          <cell r="A770">
            <v>38848</v>
          </cell>
          <cell r="B770">
            <v>8.455E-2</v>
          </cell>
          <cell r="D770">
            <v>38848</v>
          </cell>
          <cell r="E770">
            <v>0.16455</v>
          </cell>
          <cell r="G770">
            <v>38782</v>
          </cell>
          <cell r="H770">
            <v>1.8334999999999999</v>
          </cell>
          <cell r="J770">
            <v>38782</v>
          </cell>
          <cell r="K770">
            <v>1.3029999999999999</v>
          </cell>
        </row>
        <row r="771">
          <cell r="A771">
            <v>38849</v>
          </cell>
          <cell r="B771">
            <v>8.5449999999999998E-2</v>
          </cell>
          <cell r="D771">
            <v>38849</v>
          </cell>
          <cell r="E771">
            <v>0.17363999999999999</v>
          </cell>
          <cell r="G771">
            <v>38783</v>
          </cell>
          <cell r="H771">
            <v>1.8174999999999999</v>
          </cell>
          <cell r="J771">
            <v>38783</v>
          </cell>
          <cell r="K771">
            <v>1.2725</v>
          </cell>
        </row>
        <row r="772">
          <cell r="A772">
            <v>38852</v>
          </cell>
          <cell r="B772">
            <v>8.8179999999999994E-2</v>
          </cell>
          <cell r="D772">
            <v>38852</v>
          </cell>
          <cell r="E772">
            <v>0.18</v>
          </cell>
          <cell r="G772">
            <v>38784</v>
          </cell>
          <cell r="H772">
            <v>1.7894999999999999</v>
          </cell>
          <cell r="J772">
            <v>38784</v>
          </cell>
          <cell r="K772">
            <v>1.2349999999999999</v>
          </cell>
        </row>
        <row r="773">
          <cell r="A773">
            <v>38853</v>
          </cell>
          <cell r="B773">
            <v>8.9090000000000003E-2</v>
          </cell>
          <cell r="D773">
            <v>38853</v>
          </cell>
          <cell r="E773">
            <v>0.18273</v>
          </cell>
          <cell r="G773">
            <v>38785</v>
          </cell>
          <cell r="H773">
            <v>1.8225</v>
          </cell>
          <cell r="J773">
            <v>38785</v>
          </cell>
          <cell r="K773">
            <v>1.2424999999999999</v>
          </cell>
        </row>
        <row r="774">
          <cell r="A774">
            <v>38854</v>
          </cell>
          <cell r="B774">
            <v>0.09</v>
          </cell>
          <cell r="D774">
            <v>38854</v>
          </cell>
          <cell r="E774">
            <v>0.18636</v>
          </cell>
          <cell r="G774">
            <v>38786</v>
          </cell>
          <cell r="H774">
            <v>1.8879999999999999</v>
          </cell>
          <cell r="J774">
            <v>38786</v>
          </cell>
          <cell r="K774">
            <v>1.3029999999999999</v>
          </cell>
        </row>
        <row r="775">
          <cell r="A775">
            <v>38855</v>
          </cell>
          <cell r="B775">
            <v>0.09</v>
          </cell>
          <cell r="D775">
            <v>38855</v>
          </cell>
          <cell r="E775">
            <v>0.19091</v>
          </cell>
          <cell r="G775">
            <v>38789</v>
          </cell>
          <cell r="H775">
            <v>1.923</v>
          </cell>
          <cell r="J775">
            <v>38789</v>
          </cell>
          <cell r="K775">
            <v>1.361</v>
          </cell>
        </row>
        <row r="776">
          <cell r="A776">
            <v>38856</v>
          </cell>
          <cell r="B776">
            <v>0.09</v>
          </cell>
          <cell r="D776">
            <v>38856</v>
          </cell>
          <cell r="E776">
            <v>0.19273000000000001</v>
          </cell>
          <cell r="G776">
            <v>38790</v>
          </cell>
          <cell r="H776">
            <v>1.9100000000000001</v>
          </cell>
          <cell r="J776">
            <v>38790</v>
          </cell>
          <cell r="K776">
            <v>1.3620000000000001</v>
          </cell>
        </row>
        <row r="777">
          <cell r="A777">
            <v>38859</v>
          </cell>
          <cell r="B777">
            <v>0.09</v>
          </cell>
          <cell r="D777">
            <v>38859</v>
          </cell>
          <cell r="E777">
            <v>0.19364000000000001</v>
          </cell>
          <cell r="G777">
            <v>38791</v>
          </cell>
          <cell r="H777">
            <v>1.948</v>
          </cell>
          <cell r="J777">
            <v>38791</v>
          </cell>
          <cell r="K777">
            <v>1.4005000000000001</v>
          </cell>
        </row>
        <row r="778">
          <cell r="A778">
            <v>38860</v>
          </cell>
          <cell r="B778">
            <v>0.09</v>
          </cell>
          <cell r="D778">
            <v>38860</v>
          </cell>
          <cell r="E778">
            <v>0.19636000000000001</v>
          </cell>
          <cell r="G778">
            <v>38792</v>
          </cell>
          <cell r="H778">
            <v>1.9112499999999999</v>
          </cell>
          <cell r="J778">
            <v>38792</v>
          </cell>
          <cell r="K778">
            <v>1.35375</v>
          </cell>
        </row>
        <row r="779">
          <cell r="A779">
            <v>38861</v>
          </cell>
          <cell r="B779">
            <v>9.0910000000000005E-2</v>
          </cell>
          <cell r="D779">
            <v>38861</v>
          </cell>
          <cell r="E779">
            <v>0.2</v>
          </cell>
          <cell r="G779">
            <v>38793</v>
          </cell>
          <cell r="H779">
            <v>1.9260000000000002</v>
          </cell>
          <cell r="J779">
            <v>38793</v>
          </cell>
          <cell r="K779">
            <v>1.367</v>
          </cell>
        </row>
        <row r="780">
          <cell r="A780">
            <v>38862</v>
          </cell>
          <cell r="B780">
            <v>0.10091</v>
          </cell>
          <cell r="D780">
            <v>38862</v>
          </cell>
          <cell r="E780">
            <v>0.20909</v>
          </cell>
          <cell r="G780">
            <v>38796</v>
          </cell>
          <cell r="H780">
            <v>1.9550000000000001</v>
          </cell>
          <cell r="J780">
            <v>38796</v>
          </cell>
          <cell r="K780">
            <v>1.401</v>
          </cell>
        </row>
        <row r="781">
          <cell r="A781">
            <v>38863</v>
          </cell>
          <cell r="B781">
            <v>0.12091</v>
          </cell>
          <cell r="D781">
            <v>38863</v>
          </cell>
          <cell r="E781">
            <v>0.23363999999999999</v>
          </cell>
          <cell r="G781">
            <v>38797</v>
          </cell>
          <cell r="H781">
            <v>1.9630000000000001</v>
          </cell>
          <cell r="J781">
            <v>38797</v>
          </cell>
          <cell r="K781">
            <v>1.409</v>
          </cell>
        </row>
        <row r="782">
          <cell r="A782">
            <v>38866</v>
          </cell>
          <cell r="B782">
            <v>0.13364000000000001</v>
          </cell>
          <cell r="D782">
            <v>38866</v>
          </cell>
          <cell r="E782">
            <v>0.25181999999999999</v>
          </cell>
          <cell r="G782">
            <v>38798</v>
          </cell>
          <cell r="H782">
            <v>1.9515</v>
          </cell>
          <cell r="J782">
            <v>38798</v>
          </cell>
          <cell r="K782">
            <v>1.413</v>
          </cell>
        </row>
        <row r="783">
          <cell r="A783">
            <v>38867</v>
          </cell>
          <cell r="B783">
            <v>0.14182</v>
          </cell>
          <cell r="D783">
            <v>38867</v>
          </cell>
          <cell r="E783">
            <v>0.26273000000000002</v>
          </cell>
          <cell r="G783">
            <v>38799</v>
          </cell>
          <cell r="H783">
            <v>1.954</v>
          </cell>
          <cell r="J783">
            <v>38799</v>
          </cell>
          <cell r="K783">
            <v>1.415</v>
          </cell>
        </row>
        <row r="784">
          <cell r="A784">
            <v>38868</v>
          </cell>
          <cell r="B784">
            <v>0.14635999999999999</v>
          </cell>
          <cell r="D784">
            <v>38868</v>
          </cell>
          <cell r="E784">
            <v>0.27</v>
          </cell>
          <cell r="G784">
            <v>38800</v>
          </cell>
          <cell r="H784">
            <v>1.9750000000000001</v>
          </cell>
          <cell r="J784">
            <v>38800</v>
          </cell>
          <cell r="K784">
            <v>1.4379999999999999</v>
          </cell>
        </row>
        <row r="785">
          <cell r="A785">
            <v>38869</v>
          </cell>
          <cell r="B785">
            <v>0.15</v>
          </cell>
          <cell r="D785">
            <v>38869</v>
          </cell>
          <cell r="E785">
            <v>0.27817999999999998</v>
          </cell>
          <cell r="G785">
            <v>38803</v>
          </cell>
          <cell r="H785">
            <v>1.9304999999999999</v>
          </cell>
          <cell r="J785">
            <v>38803</v>
          </cell>
          <cell r="K785">
            <v>1.4015</v>
          </cell>
        </row>
        <row r="786">
          <cell r="A786">
            <v>38870</v>
          </cell>
          <cell r="B786">
            <v>0.15090999999999999</v>
          </cell>
          <cell r="D786">
            <v>38870</v>
          </cell>
          <cell r="E786">
            <v>0.28364</v>
          </cell>
          <cell r="G786">
            <v>38804</v>
          </cell>
          <cell r="H786">
            <v>1.9710000000000001</v>
          </cell>
          <cell r="J786">
            <v>38804</v>
          </cell>
          <cell r="K786">
            <v>1.4470000000000001</v>
          </cell>
        </row>
        <row r="787">
          <cell r="A787">
            <v>38873</v>
          </cell>
          <cell r="B787">
            <v>0.15182000000000001</v>
          </cell>
          <cell r="D787">
            <v>38873</v>
          </cell>
          <cell r="E787">
            <v>0.28817999999999999</v>
          </cell>
          <cell r="G787">
            <v>38805</v>
          </cell>
          <cell r="H787">
            <v>2.0245000000000002</v>
          </cell>
          <cell r="J787">
            <v>38805</v>
          </cell>
          <cell r="K787">
            <v>1.5065</v>
          </cell>
        </row>
        <row r="788">
          <cell r="A788">
            <v>38874</v>
          </cell>
          <cell r="B788">
            <v>0.14818000000000001</v>
          </cell>
          <cell r="D788">
            <v>38874</v>
          </cell>
          <cell r="E788">
            <v>0.29091</v>
          </cell>
          <cell r="G788">
            <v>38806</v>
          </cell>
          <cell r="H788">
            <v>2.0499999999999998</v>
          </cell>
          <cell r="J788">
            <v>38806</v>
          </cell>
          <cell r="K788">
            <v>1.5529999999999999</v>
          </cell>
        </row>
        <row r="789">
          <cell r="A789">
            <v>38875</v>
          </cell>
          <cell r="B789">
            <v>0.14909</v>
          </cell>
          <cell r="D789">
            <v>38875</v>
          </cell>
          <cell r="E789">
            <v>0.29636000000000001</v>
          </cell>
          <cell r="G789">
            <v>38807</v>
          </cell>
          <cell r="H789">
            <v>2.0249999999999999</v>
          </cell>
          <cell r="J789">
            <v>38807</v>
          </cell>
          <cell r="K789">
            <v>1.54</v>
          </cell>
        </row>
        <row r="790">
          <cell r="A790">
            <v>38876</v>
          </cell>
          <cell r="B790">
            <v>0.14909</v>
          </cell>
          <cell r="D790">
            <v>38876</v>
          </cell>
          <cell r="E790">
            <v>0.30273</v>
          </cell>
          <cell r="G790">
            <v>38810</v>
          </cell>
          <cell r="H790">
            <v>2.0840000000000001</v>
          </cell>
          <cell r="J790">
            <v>38810</v>
          </cell>
          <cell r="K790">
            <v>1.579</v>
          </cell>
        </row>
        <row r="791">
          <cell r="A791">
            <v>38877</v>
          </cell>
          <cell r="B791">
            <v>0.14727000000000001</v>
          </cell>
          <cell r="D791">
            <v>38877</v>
          </cell>
          <cell r="E791">
            <v>0.30181999999999998</v>
          </cell>
          <cell r="G791">
            <v>38811</v>
          </cell>
          <cell r="H791">
            <v>2.0630000000000002</v>
          </cell>
          <cell r="J791">
            <v>38811</v>
          </cell>
          <cell r="K791">
            <v>1.528</v>
          </cell>
        </row>
        <row r="792">
          <cell r="A792">
            <v>38880</v>
          </cell>
          <cell r="B792">
            <v>0.14727000000000001</v>
          </cell>
          <cell r="D792">
            <v>38880</v>
          </cell>
          <cell r="E792">
            <v>0.30091000000000001</v>
          </cell>
          <cell r="G792">
            <v>38812</v>
          </cell>
          <cell r="H792">
            <v>2.056</v>
          </cell>
          <cell r="J792">
            <v>38812</v>
          </cell>
          <cell r="K792">
            <v>1.4990000000000001</v>
          </cell>
        </row>
        <row r="793">
          <cell r="A793">
            <v>38881</v>
          </cell>
          <cell r="B793">
            <v>0.15</v>
          </cell>
          <cell r="D793">
            <v>38881</v>
          </cell>
          <cell r="E793">
            <v>0.30273</v>
          </cell>
          <cell r="G793">
            <v>38813</v>
          </cell>
          <cell r="H793">
            <v>2.1395</v>
          </cell>
          <cell r="J793">
            <v>38813</v>
          </cell>
          <cell r="K793">
            <v>1.6019999999999999</v>
          </cell>
        </row>
        <row r="794">
          <cell r="A794">
            <v>38882</v>
          </cell>
          <cell r="B794">
            <v>0.15090999999999999</v>
          </cell>
          <cell r="D794">
            <v>38882</v>
          </cell>
          <cell r="E794">
            <v>0.30364000000000002</v>
          </cell>
          <cell r="G794">
            <v>38814</v>
          </cell>
          <cell r="H794">
            <v>2.1360000000000001</v>
          </cell>
          <cell r="J794">
            <v>38814</v>
          </cell>
          <cell r="K794">
            <v>1.601</v>
          </cell>
        </row>
        <row r="795">
          <cell r="A795">
            <v>38883</v>
          </cell>
          <cell r="B795">
            <v>0.15364</v>
          </cell>
          <cell r="D795">
            <v>38883</v>
          </cell>
          <cell r="E795">
            <v>0.30545</v>
          </cell>
          <cell r="G795">
            <v>38817</v>
          </cell>
          <cell r="H795">
            <v>2.1310000000000002</v>
          </cell>
          <cell r="J795">
            <v>38817</v>
          </cell>
          <cell r="K795">
            <v>1.5819999999999999</v>
          </cell>
        </row>
        <row r="796">
          <cell r="A796">
            <v>38884</v>
          </cell>
          <cell r="B796">
            <v>0.15454999999999999</v>
          </cell>
          <cell r="D796">
            <v>38884</v>
          </cell>
          <cell r="E796">
            <v>0.30818000000000001</v>
          </cell>
          <cell r="G796">
            <v>38818</v>
          </cell>
          <cell r="H796">
            <v>2.1225000000000001</v>
          </cell>
          <cell r="J796">
            <v>38818</v>
          </cell>
          <cell r="K796">
            <v>1.556</v>
          </cell>
        </row>
        <row r="797">
          <cell r="A797">
            <v>38887</v>
          </cell>
          <cell r="B797">
            <v>0.15454999999999999</v>
          </cell>
          <cell r="D797">
            <v>38887</v>
          </cell>
          <cell r="E797">
            <v>0.31</v>
          </cell>
          <cell r="G797">
            <v>38819</v>
          </cell>
          <cell r="H797">
            <v>2.1259999999999999</v>
          </cell>
          <cell r="J797">
            <v>38819</v>
          </cell>
          <cell r="K797">
            <v>1.5590000000000002</v>
          </cell>
        </row>
        <row r="798">
          <cell r="A798">
            <v>38888</v>
          </cell>
          <cell r="B798">
            <v>0.15636</v>
          </cell>
          <cell r="D798">
            <v>38888</v>
          </cell>
          <cell r="E798">
            <v>0.31273000000000001</v>
          </cell>
          <cell r="G798">
            <v>38820</v>
          </cell>
          <cell r="H798">
            <v>2.1909999999999998</v>
          </cell>
          <cell r="J798">
            <v>38820</v>
          </cell>
          <cell r="K798">
            <v>1.6179999999999999</v>
          </cell>
        </row>
        <row r="799">
          <cell r="A799">
            <v>38889</v>
          </cell>
          <cell r="B799">
            <v>0.15817999999999999</v>
          </cell>
          <cell r="D799">
            <v>38889</v>
          </cell>
          <cell r="E799">
            <v>0.31818000000000002</v>
          </cell>
          <cell r="G799">
            <v>38821</v>
          </cell>
          <cell r="H799">
            <v>2.2250000000000001</v>
          </cell>
          <cell r="J799">
            <v>38821</v>
          </cell>
          <cell r="K799">
            <v>1.635</v>
          </cell>
        </row>
        <row r="800">
          <cell r="A800">
            <v>38890</v>
          </cell>
          <cell r="B800">
            <v>0.16273000000000001</v>
          </cell>
          <cell r="D800">
            <v>38890</v>
          </cell>
          <cell r="E800">
            <v>0.32363999999999998</v>
          </cell>
          <cell r="G800">
            <v>38824</v>
          </cell>
          <cell r="H800">
            <v>2.1974999999999998</v>
          </cell>
          <cell r="J800">
            <v>38824</v>
          </cell>
          <cell r="K800">
            <v>1.605</v>
          </cell>
        </row>
        <row r="801">
          <cell r="A801">
            <v>38891</v>
          </cell>
          <cell r="B801">
            <v>0.16727</v>
          </cell>
          <cell r="D801">
            <v>38891</v>
          </cell>
          <cell r="E801">
            <v>0.32727000000000001</v>
          </cell>
          <cell r="G801">
            <v>38825</v>
          </cell>
          <cell r="H801">
            <v>2.1890000000000001</v>
          </cell>
          <cell r="J801">
            <v>38825</v>
          </cell>
          <cell r="K801">
            <v>1.6095000000000002</v>
          </cell>
        </row>
        <row r="802">
          <cell r="A802">
            <v>38894</v>
          </cell>
          <cell r="B802">
            <v>0.16818</v>
          </cell>
          <cell r="D802">
            <v>38894</v>
          </cell>
          <cell r="E802">
            <v>0.33</v>
          </cell>
          <cell r="G802">
            <v>38826</v>
          </cell>
          <cell r="H802">
            <v>2.1459999999999999</v>
          </cell>
          <cell r="J802">
            <v>38826</v>
          </cell>
          <cell r="K802">
            <v>1.583</v>
          </cell>
        </row>
        <row r="803">
          <cell r="A803">
            <v>38895</v>
          </cell>
          <cell r="B803">
            <v>0.17182</v>
          </cell>
          <cell r="D803">
            <v>38895</v>
          </cell>
          <cell r="E803">
            <v>0.33182</v>
          </cell>
          <cell r="G803">
            <v>38827</v>
          </cell>
          <cell r="H803">
            <v>2.1659999999999999</v>
          </cell>
          <cell r="J803">
            <v>38827</v>
          </cell>
          <cell r="K803">
            <v>1.5899999999999999</v>
          </cell>
        </row>
        <row r="804">
          <cell r="A804">
            <v>38896</v>
          </cell>
          <cell r="B804">
            <v>0.17455000000000001</v>
          </cell>
          <cell r="D804">
            <v>38896</v>
          </cell>
          <cell r="E804">
            <v>0.33635999999999999</v>
          </cell>
          <cell r="G804">
            <v>38828</v>
          </cell>
          <cell r="H804">
            <v>2.153</v>
          </cell>
          <cell r="J804">
            <v>38828</v>
          </cell>
          <cell r="K804">
            <v>1.571</v>
          </cell>
        </row>
        <row r="805">
          <cell r="A805">
            <v>38897</v>
          </cell>
          <cell r="B805">
            <v>0.18</v>
          </cell>
          <cell r="D805">
            <v>38897</v>
          </cell>
          <cell r="E805">
            <v>0.34455000000000002</v>
          </cell>
          <cell r="G805">
            <v>38831</v>
          </cell>
          <cell r="H805">
            <v>2.13</v>
          </cell>
          <cell r="J805">
            <v>38831</v>
          </cell>
          <cell r="K805">
            <v>1.548</v>
          </cell>
        </row>
        <row r="806">
          <cell r="A806">
            <v>38898</v>
          </cell>
          <cell r="B806">
            <v>0.18273</v>
          </cell>
          <cell r="D806">
            <v>38898</v>
          </cell>
          <cell r="E806">
            <v>0.34727000000000002</v>
          </cell>
          <cell r="G806">
            <v>38832</v>
          </cell>
          <cell r="H806">
            <v>2.1890000000000001</v>
          </cell>
          <cell r="J806">
            <v>38832</v>
          </cell>
          <cell r="K806">
            <v>1.587</v>
          </cell>
        </row>
        <row r="807">
          <cell r="A807">
            <v>38901</v>
          </cell>
          <cell r="B807">
            <v>0.18636</v>
          </cell>
          <cell r="D807">
            <v>38901</v>
          </cell>
          <cell r="E807">
            <v>0.35</v>
          </cell>
          <cell r="G807">
            <v>38833</v>
          </cell>
          <cell r="H807">
            <v>2.2050000000000001</v>
          </cell>
          <cell r="J807">
            <v>38833</v>
          </cell>
          <cell r="K807">
            <v>1.6135000000000002</v>
          </cell>
        </row>
        <row r="808">
          <cell r="A808">
            <v>38902</v>
          </cell>
          <cell r="B808">
            <v>0.19364000000000001</v>
          </cell>
          <cell r="D808">
            <v>38902</v>
          </cell>
          <cell r="E808">
            <v>0.35636000000000001</v>
          </cell>
          <cell r="G808">
            <v>38834</v>
          </cell>
          <cell r="H808">
            <v>2.2069999999999999</v>
          </cell>
          <cell r="J808">
            <v>38834</v>
          </cell>
          <cell r="K808">
            <v>1.63175</v>
          </cell>
        </row>
        <row r="809">
          <cell r="A809">
            <v>38903</v>
          </cell>
          <cell r="B809">
            <v>0.20091000000000001</v>
          </cell>
          <cell r="D809">
            <v>38903</v>
          </cell>
          <cell r="E809">
            <v>0.36364000000000002</v>
          </cell>
          <cell r="G809">
            <v>38835</v>
          </cell>
          <cell r="H809">
            <v>2.1669999999999998</v>
          </cell>
          <cell r="J809">
            <v>38835</v>
          </cell>
          <cell r="K809">
            <v>1.5845</v>
          </cell>
        </row>
        <row r="810">
          <cell r="A810">
            <v>38904</v>
          </cell>
          <cell r="B810">
            <v>0.21</v>
          </cell>
          <cell r="D810">
            <v>38904</v>
          </cell>
          <cell r="E810">
            <v>0.37091000000000002</v>
          </cell>
          <cell r="G810">
            <v>38838</v>
          </cell>
          <cell r="H810">
            <v>2.161</v>
          </cell>
          <cell r="J810">
            <v>38838</v>
          </cell>
          <cell r="K810">
            <v>1.573</v>
          </cell>
        </row>
        <row r="811">
          <cell r="A811">
            <v>38905</v>
          </cell>
          <cell r="B811">
            <v>0.22181999999999999</v>
          </cell>
          <cell r="D811">
            <v>38905</v>
          </cell>
          <cell r="E811">
            <v>0.37635999999999997</v>
          </cell>
          <cell r="G811">
            <v>38839</v>
          </cell>
          <cell r="H811">
            <v>2.149</v>
          </cell>
          <cell r="J811">
            <v>38839</v>
          </cell>
          <cell r="K811">
            <v>1.5640000000000001</v>
          </cell>
        </row>
        <row r="812">
          <cell r="A812">
            <v>38908</v>
          </cell>
          <cell r="B812">
            <v>0.23182</v>
          </cell>
          <cell r="D812">
            <v>38908</v>
          </cell>
          <cell r="E812">
            <v>0.38363999999999998</v>
          </cell>
          <cell r="G812">
            <v>38840</v>
          </cell>
          <cell r="H812">
            <v>2.16</v>
          </cell>
          <cell r="J812">
            <v>38840</v>
          </cell>
          <cell r="K812">
            <v>1.5779999999999998</v>
          </cell>
        </row>
        <row r="813">
          <cell r="A813">
            <v>38909</v>
          </cell>
          <cell r="B813">
            <v>0.24726999999999999</v>
          </cell>
          <cell r="D813">
            <v>38909</v>
          </cell>
          <cell r="E813">
            <v>0.39182</v>
          </cell>
          <cell r="G813">
            <v>38841</v>
          </cell>
          <cell r="H813">
            <v>2.17</v>
          </cell>
          <cell r="J813">
            <v>38841</v>
          </cell>
          <cell r="K813">
            <v>1.5912500000000001</v>
          </cell>
        </row>
        <row r="814">
          <cell r="A814">
            <v>38910</v>
          </cell>
          <cell r="B814">
            <v>0.26727000000000001</v>
          </cell>
          <cell r="D814">
            <v>38910</v>
          </cell>
          <cell r="E814">
            <v>0.4</v>
          </cell>
          <cell r="G814">
            <v>38842</v>
          </cell>
          <cell r="H814">
            <v>2.1515</v>
          </cell>
          <cell r="J814">
            <v>38842</v>
          </cell>
          <cell r="K814">
            <v>1.5665</v>
          </cell>
        </row>
        <row r="815">
          <cell r="A815">
            <v>38911</v>
          </cell>
          <cell r="B815">
            <v>0.30091000000000001</v>
          </cell>
          <cell r="D815">
            <v>38911</v>
          </cell>
          <cell r="E815">
            <v>0.41091</v>
          </cell>
          <cell r="G815">
            <v>38845</v>
          </cell>
          <cell r="H815">
            <v>2.1949999999999998</v>
          </cell>
          <cell r="J815">
            <v>38845</v>
          </cell>
          <cell r="K815">
            <v>1.6132499999999999</v>
          </cell>
        </row>
        <row r="816">
          <cell r="A816">
            <v>38912</v>
          </cell>
          <cell r="B816">
            <v>0.32181999999999999</v>
          </cell>
          <cell r="D816">
            <v>38912</v>
          </cell>
          <cell r="E816">
            <v>0.41726999999999997</v>
          </cell>
          <cell r="G816">
            <v>38846</v>
          </cell>
          <cell r="H816">
            <v>2.2280000000000002</v>
          </cell>
          <cell r="J816">
            <v>38846</v>
          </cell>
          <cell r="K816">
            <v>1.6800000000000002</v>
          </cell>
        </row>
        <row r="817">
          <cell r="A817">
            <v>38916</v>
          </cell>
          <cell r="B817">
            <v>0.33635999999999999</v>
          </cell>
          <cell r="D817">
            <v>38916</v>
          </cell>
          <cell r="E817">
            <v>0.42364000000000002</v>
          </cell>
          <cell r="G817">
            <v>38847</v>
          </cell>
          <cell r="H817">
            <v>2.2250000000000001</v>
          </cell>
          <cell r="J817">
            <v>38847</v>
          </cell>
          <cell r="K817">
            <v>1.7112500000000002</v>
          </cell>
        </row>
        <row r="818">
          <cell r="A818">
            <v>38917</v>
          </cell>
          <cell r="B818">
            <v>0.34544999999999998</v>
          </cell>
          <cell r="D818">
            <v>38917</v>
          </cell>
          <cell r="E818">
            <v>0.43181999999999998</v>
          </cell>
          <cell r="G818">
            <v>38848</v>
          </cell>
          <cell r="H818">
            <v>2.2549999999999999</v>
          </cell>
          <cell r="J818">
            <v>38848</v>
          </cell>
          <cell r="K818">
            <v>1.7349999999999999</v>
          </cell>
        </row>
        <row r="819">
          <cell r="A819">
            <v>38918</v>
          </cell>
          <cell r="B819">
            <v>0.35091</v>
          </cell>
          <cell r="D819">
            <v>38918</v>
          </cell>
          <cell r="E819">
            <v>0.43545</v>
          </cell>
          <cell r="G819">
            <v>38849</v>
          </cell>
          <cell r="H819">
            <v>2.23</v>
          </cell>
          <cell r="J819">
            <v>38849</v>
          </cell>
          <cell r="K819">
            <v>1.6975</v>
          </cell>
        </row>
        <row r="820">
          <cell r="A820">
            <v>38919</v>
          </cell>
          <cell r="B820">
            <v>0.35091</v>
          </cell>
          <cell r="D820">
            <v>38919</v>
          </cell>
          <cell r="E820">
            <v>0.43818000000000001</v>
          </cell>
          <cell r="G820">
            <v>38852</v>
          </cell>
          <cell r="H820">
            <v>2.2309999999999999</v>
          </cell>
          <cell r="J820">
            <v>38852</v>
          </cell>
          <cell r="K820">
            <v>1.6819999999999999</v>
          </cell>
        </row>
        <row r="821">
          <cell r="A821">
            <v>38922</v>
          </cell>
          <cell r="B821">
            <v>0.35364000000000001</v>
          </cell>
          <cell r="D821">
            <v>38922</v>
          </cell>
          <cell r="E821">
            <v>0.43908999999999998</v>
          </cell>
          <cell r="G821">
            <v>38853</v>
          </cell>
          <cell r="H821">
            <v>2.1960000000000002</v>
          </cell>
          <cell r="J821">
            <v>38853</v>
          </cell>
          <cell r="K821">
            <v>1.6539999999999999</v>
          </cell>
        </row>
        <row r="822">
          <cell r="A822">
            <v>38923</v>
          </cell>
          <cell r="B822">
            <v>0.35454999999999998</v>
          </cell>
          <cell r="D822">
            <v>38923</v>
          </cell>
          <cell r="E822">
            <v>0.44</v>
          </cell>
          <cell r="G822">
            <v>38854</v>
          </cell>
          <cell r="H822">
            <v>2.2075</v>
          </cell>
          <cell r="J822">
            <v>38854</v>
          </cell>
          <cell r="K822">
            <v>1.655</v>
          </cell>
        </row>
        <row r="823">
          <cell r="A823">
            <v>38924</v>
          </cell>
          <cell r="B823">
            <v>0.35544999999999999</v>
          </cell>
          <cell r="D823">
            <v>38924</v>
          </cell>
          <cell r="E823">
            <v>0.44</v>
          </cell>
          <cell r="G823">
            <v>38855</v>
          </cell>
          <cell r="H823">
            <v>2.1800000000000002</v>
          </cell>
          <cell r="J823">
            <v>38855</v>
          </cell>
          <cell r="K823">
            <v>1.629</v>
          </cell>
        </row>
        <row r="824">
          <cell r="A824">
            <v>38925</v>
          </cell>
          <cell r="B824">
            <v>0.35636000000000001</v>
          </cell>
          <cell r="D824">
            <v>38925</v>
          </cell>
          <cell r="E824">
            <v>0.44</v>
          </cell>
          <cell r="G824">
            <v>38856</v>
          </cell>
          <cell r="H824">
            <v>2.1419999999999999</v>
          </cell>
          <cell r="J824">
            <v>38856</v>
          </cell>
          <cell r="K824">
            <v>1.603</v>
          </cell>
        </row>
        <row r="825">
          <cell r="A825">
            <v>38926</v>
          </cell>
          <cell r="B825">
            <v>0.35544999999999999</v>
          </cell>
          <cell r="D825">
            <v>38926</v>
          </cell>
          <cell r="E825">
            <v>0.44181999999999999</v>
          </cell>
          <cell r="G825">
            <v>38859</v>
          </cell>
          <cell r="H825">
            <v>2.0587499999999999</v>
          </cell>
          <cell r="J825">
            <v>38859</v>
          </cell>
          <cell r="K825">
            <v>1.5162499999999999</v>
          </cell>
        </row>
        <row r="826">
          <cell r="A826">
            <v>38929</v>
          </cell>
          <cell r="B826">
            <v>0.35636000000000001</v>
          </cell>
          <cell r="D826">
            <v>38929</v>
          </cell>
          <cell r="E826">
            <v>0.44181999999999999</v>
          </cell>
          <cell r="G826">
            <v>38860</v>
          </cell>
          <cell r="H826">
            <v>2.0859999999999999</v>
          </cell>
          <cell r="J826">
            <v>38860</v>
          </cell>
          <cell r="K826">
            <v>1.54</v>
          </cell>
        </row>
        <row r="827">
          <cell r="A827">
            <v>38930</v>
          </cell>
          <cell r="B827">
            <v>0.35636000000000001</v>
          </cell>
          <cell r="D827">
            <v>38930</v>
          </cell>
          <cell r="E827">
            <v>0.44181999999999999</v>
          </cell>
          <cell r="G827">
            <v>38861</v>
          </cell>
          <cell r="H827">
            <v>2.069</v>
          </cell>
          <cell r="J827">
            <v>38861</v>
          </cell>
          <cell r="K827">
            <v>1.5249999999999999</v>
          </cell>
        </row>
        <row r="828">
          <cell r="A828">
            <v>38931</v>
          </cell>
          <cell r="B828">
            <v>0.35636000000000001</v>
          </cell>
          <cell r="D828">
            <v>38931</v>
          </cell>
          <cell r="E828">
            <v>0.44181999999999999</v>
          </cell>
          <cell r="G828">
            <v>38862</v>
          </cell>
          <cell r="H828">
            <v>2.1150000000000002</v>
          </cell>
          <cell r="J828">
            <v>38862</v>
          </cell>
          <cell r="K828">
            <v>1.5874999999999999</v>
          </cell>
        </row>
        <row r="829">
          <cell r="A829">
            <v>38932</v>
          </cell>
          <cell r="B829">
            <v>0.35636000000000001</v>
          </cell>
          <cell r="D829">
            <v>38932</v>
          </cell>
          <cell r="E829">
            <v>0.44181999999999999</v>
          </cell>
          <cell r="G829">
            <v>38863</v>
          </cell>
          <cell r="H829">
            <v>2.0979999999999999</v>
          </cell>
          <cell r="J829">
            <v>38863</v>
          </cell>
          <cell r="K829">
            <v>1.569</v>
          </cell>
        </row>
        <row r="830">
          <cell r="A830">
            <v>38933</v>
          </cell>
          <cell r="B830">
            <v>0.35636000000000001</v>
          </cell>
          <cell r="D830">
            <v>38933</v>
          </cell>
          <cell r="E830">
            <v>0.44181999999999999</v>
          </cell>
          <cell r="G830">
            <v>38866</v>
          </cell>
          <cell r="H830">
            <v>2.0859999999999999</v>
          </cell>
          <cell r="J830">
            <v>38866</v>
          </cell>
          <cell r="K830">
            <v>1.5449999999999999</v>
          </cell>
        </row>
        <row r="831">
          <cell r="A831">
            <v>38936</v>
          </cell>
          <cell r="B831">
            <v>0.35636000000000001</v>
          </cell>
          <cell r="D831">
            <v>38936</v>
          </cell>
          <cell r="E831">
            <v>0.44091000000000002</v>
          </cell>
          <cell r="G831">
            <v>38867</v>
          </cell>
          <cell r="H831">
            <v>2.0550000000000002</v>
          </cell>
          <cell r="J831">
            <v>38867</v>
          </cell>
          <cell r="K831">
            <v>1.52</v>
          </cell>
        </row>
        <row r="832">
          <cell r="A832">
            <v>38937</v>
          </cell>
          <cell r="B832">
            <v>0.35636000000000001</v>
          </cell>
          <cell r="D832">
            <v>38937</v>
          </cell>
          <cell r="E832">
            <v>0.44091000000000002</v>
          </cell>
          <cell r="G832">
            <v>38868</v>
          </cell>
          <cell r="H832">
            <v>2.0705</v>
          </cell>
          <cell r="J832">
            <v>38868</v>
          </cell>
          <cell r="K832">
            <v>1.5265</v>
          </cell>
        </row>
        <row r="833">
          <cell r="A833">
            <v>38938</v>
          </cell>
          <cell r="B833">
            <v>0.35544999999999999</v>
          </cell>
          <cell r="D833">
            <v>38938</v>
          </cell>
          <cell r="E833">
            <v>0.44181999999999999</v>
          </cell>
          <cell r="G833">
            <v>38869</v>
          </cell>
          <cell r="H833">
            <v>2.1240000000000001</v>
          </cell>
          <cell r="J833">
            <v>38869</v>
          </cell>
          <cell r="K833">
            <v>1.5825</v>
          </cell>
        </row>
        <row r="834">
          <cell r="A834">
            <v>38939</v>
          </cell>
          <cell r="B834">
            <v>0.35544999999999999</v>
          </cell>
          <cell r="D834">
            <v>38939</v>
          </cell>
          <cell r="E834">
            <v>0.44181999999999999</v>
          </cell>
          <cell r="G834">
            <v>38870</v>
          </cell>
          <cell r="H834">
            <v>2.0569999999999999</v>
          </cell>
          <cell r="J834">
            <v>38870</v>
          </cell>
          <cell r="K834">
            <v>1.5190000000000001</v>
          </cell>
        </row>
        <row r="835">
          <cell r="A835">
            <v>38940</v>
          </cell>
          <cell r="B835">
            <v>0.35636000000000001</v>
          </cell>
          <cell r="D835">
            <v>38940</v>
          </cell>
          <cell r="E835">
            <v>0.44181999999999999</v>
          </cell>
          <cell r="G835">
            <v>38873</v>
          </cell>
          <cell r="H835">
            <v>2.0720000000000001</v>
          </cell>
          <cell r="J835">
            <v>38873</v>
          </cell>
          <cell r="K835">
            <v>1.5329999999999999</v>
          </cell>
        </row>
        <row r="836">
          <cell r="A836">
            <v>38943</v>
          </cell>
          <cell r="B836">
            <v>0.35636000000000001</v>
          </cell>
          <cell r="D836">
            <v>38943</v>
          </cell>
          <cell r="E836">
            <v>0.44273000000000001</v>
          </cell>
          <cell r="G836">
            <v>38874</v>
          </cell>
          <cell r="H836">
            <v>2.1259999999999999</v>
          </cell>
          <cell r="J836">
            <v>38874</v>
          </cell>
          <cell r="K836">
            <v>1.583</v>
          </cell>
        </row>
        <row r="837">
          <cell r="A837">
            <v>38944</v>
          </cell>
          <cell r="B837">
            <v>0.35636000000000001</v>
          </cell>
          <cell r="D837">
            <v>38944</v>
          </cell>
          <cell r="E837">
            <v>0.44273000000000001</v>
          </cell>
          <cell r="G837">
            <v>38875</v>
          </cell>
          <cell r="H837">
            <v>2.0950000000000002</v>
          </cell>
          <cell r="J837">
            <v>38875</v>
          </cell>
          <cell r="K837">
            <v>1.548</v>
          </cell>
        </row>
        <row r="838">
          <cell r="A838">
            <v>38945</v>
          </cell>
          <cell r="B838">
            <v>0.35636000000000001</v>
          </cell>
          <cell r="D838">
            <v>38945</v>
          </cell>
          <cell r="E838">
            <v>0.44181999999999999</v>
          </cell>
          <cell r="G838">
            <v>38876</v>
          </cell>
          <cell r="H838">
            <v>2.0325000000000002</v>
          </cell>
          <cell r="J838">
            <v>38876</v>
          </cell>
          <cell r="K838">
            <v>1.4664999999999999</v>
          </cell>
        </row>
        <row r="839">
          <cell r="A839">
            <v>38946</v>
          </cell>
          <cell r="B839">
            <v>0.35636000000000001</v>
          </cell>
          <cell r="D839">
            <v>38946</v>
          </cell>
          <cell r="E839">
            <v>0.44181999999999999</v>
          </cell>
          <cell r="G839">
            <v>38877</v>
          </cell>
          <cell r="H839">
            <v>2.0175000000000001</v>
          </cell>
          <cell r="J839">
            <v>38877</v>
          </cell>
          <cell r="K839">
            <v>1.4430000000000001</v>
          </cell>
        </row>
        <row r="840">
          <cell r="A840">
            <v>38947</v>
          </cell>
          <cell r="B840">
            <v>0.35636000000000001</v>
          </cell>
          <cell r="D840">
            <v>38947</v>
          </cell>
          <cell r="E840">
            <v>0.44181999999999999</v>
          </cell>
          <cell r="G840">
            <v>38880</v>
          </cell>
          <cell r="H840">
            <v>2.0150000000000001</v>
          </cell>
          <cell r="J840">
            <v>38880</v>
          </cell>
          <cell r="K840">
            <v>1.4550000000000001</v>
          </cell>
        </row>
        <row r="841">
          <cell r="A841">
            <v>38950</v>
          </cell>
          <cell r="B841">
            <v>0.35636000000000001</v>
          </cell>
          <cell r="D841">
            <v>38950</v>
          </cell>
          <cell r="E841">
            <v>0.44181999999999999</v>
          </cell>
          <cell r="G841">
            <v>38881</v>
          </cell>
          <cell r="H841">
            <v>1.944</v>
          </cell>
          <cell r="J841">
            <v>38881</v>
          </cell>
          <cell r="K841">
            <v>1.383</v>
          </cell>
        </row>
        <row r="842">
          <cell r="A842">
            <v>38951</v>
          </cell>
          <cell r="B842">
            <v>0.35636000000000001</v>
          </cell>
          <cell r="D842">
            <v>38951</v>
          </cell>
          <cell r="E842">
            <v>0.44273000000000001</v>
          </cell>
          <cell r="G842">
            <v>38882</v>
          </cell>
          <cell r="H842">
            <v>1.9715</v>
          </cell>
          <cell r="J842">
            <v>38882</v>
          </cell>
          <cell r="K842">
            <v>1.4025000000000001</v>
          </cell>
        </row>
        <row r="843">
          <cell r="A843">
            <v>38952</v>
          </cell>
          <cell r="B843">
            <v>0.35636000000000001</v>
          </cell>
          <cell r="D843">
            <v>38952</v>
          </cell>
          <cell r="E843">
            <v>0.44181999999999999</v>
          </cell>
          <cell r="G843">
            <v>38883</v>
          </cell>
          <cell r="H843">
            <v>1.9795</v>
          </cell>
          <cell r="J843">
            <v>38883</v>
          </cell>
          <cell r="K843">
            <v>1.4212500000000001</v>
          </cell>
        </row>
        <row r="844">
          <cell r="A844">
            <v>38953</v>
          </cell>
          <cell r="B844">
            <v>0.35636000000000001</v>
          </cell>
          <cell r="D844">
            <v>38953</v>
          </cell>
          <cell r="E844">
            <v>0.44181999999999999</v>
          </cell>
          <cell r="G844">
            <v>38884</v>
          </cell>
          <cell r="H844">
            <v>1.9965000000000002</v>
          </cell>
          <cell r="J844">
            <v>38884</v>
          </cell>
          <cell r="K844">
            <v>1.4359999999999999</v>
          </cell>
        </row>
        <row r="845">
          <cell r="A845">
            <v>38954</v>
          </cell>
          <cell r="B845">
            <v>0.35636000000000001</v>
          </cell>
          <cell r="D845">
            <v>38954</v>
          </cell>
          <cell r="E845">
            <v>0.44091000000000002</v>
          </cell>
          <cell r="G845">
            <v>38887</v>
          </cell>
          <cell r="H845">
            <v>2.0259999999999998</v>
          </cell>
          <cell r="J845">
            <v>38887</v>
          </cell>
          <cell r="K845">
            <v>1.468</v>
          </cell>
        </row>
        <row r="846">
          <cell r="A846">
            <v>38957</v>
          </cell>
          <cell r="B846">
            <v>0.35454999999999998</v>
          </cell>
          <cell r="D846">
            <v>38957</v>
          </cell>
          <cell r="E846">
            <v>0.44091000000000002</v>
          </cell>
          <cell r="G846">
            <v>38888</v>
          </cell>
          <cell r="H846">
            <v>2.0630000000000002</v>
          </cell>
          <cell r="J846">
            <v>38888</v>
          </cell>
          <cell r="K846">
            <v>1.516</v>
          </cell>
        </row>
        <row r="847">
          <cell r="A847">
            <v>38958</v>
          </cell>
          <cell r="B847">
            <v>0.35364000000000001</v>
          </cell>
          <cell r="D847">
            <v>38958</v>
          </cell>
          <cell r="E847">
            <v>0.44</v>
          </cell>
          <cell r="G847">
            <v>38889</v>
          </cell>
          <cell r="H847">
            <v>2.0465</v>
          </cell>
          <cell r="J847">
            <v>38889</v>
          </cell>
          <cell r="K847">
            <v>1.5114999999999998</v>
          </cell>
        </row>
        <row r="848">
          <cell r="A848">
            <v>38959</v>
          </cell>
          <cell r="B848">
            <v>0.38635999999999998</v>
          </cell>
          <cell r="D848">
            <v>38959</v>
          </cell>
          <cell r="E848">
            <v>0.43818000000000001</v>
          </cell>
          <cell r="G848">
            <v>38890</v>
          </cell>
          <cell r="H848">
            <v>2.0670000000000002</v>
          </cell>
          <cell r="J848">
            <v>38890</v>
          </cell>
          <cell r="K848">
            <v>1.522</v>
          </cell>
        </row>
        <row r="849">
          <cell r="A849">
            <v>38960</v>
          </cell>
          <cell r="B849">
            <v>0.38545000000000001</v>
          </cell>
          <cell r="D849">
            <v>38960</v>
          </cell>
          <cell r="E849">
            <v>0.43818000000000001</v>
          </cell>
          <cell r="G849">
            <v>38891</v>
          </cell>
          <cell r="H849">
            <v>2.081</v>
          </cell>
          <cell r="J849">
            <v>38891</v>
          </cell>
          <cell r="K849">
            <v>1.524</v>
          </cell>
        </row>
        <row r="850">
          <cell r="A850">
            <v>38961</v>
          </cell>
          <cell r="B850">
            <v>0.38545000000000001</v>
          </cell>
          <cell r="D850">
            <v>38961</v>
          </cell>
          <cell r="E850">
            <v>0.43908999999999998</v>
          </cell>
          <cell r="G850">
            <v>38894</v>
          </cell>
          <cell r="H850">
            <v>2.1150000000000002</v>
          </cell>
          <cell r="J850">
            <v>38894</v>
          </cell>
          <cell r="K850">
            <v>1.5649999999999999</v>
          </cell>
        </row>
        <row r="851">
          <cell r="A851">
            <v>38964</v>
          </cell>
          <cell r="B851">
            <v>0.38545000000000001</v>
          </cell>
          <cell r="D851">
            <v>38964</v>
          </cell>
          <cell r="E851">
            <v>0.43908999999999998</v>
          </cell>
          <cell r="G851">
            <v>38895</v>
          </cell>
          <cell r="H851">
            <v>2.1070000000000002</v>
          </cell>
          <cell r="J851">
            <v>38895</v>
          </cell>
          <cell r="K851">
            <v>1.556</v>
          </cell>
        </row>
        <row r="852">
          <cell r="A852">
            <v>38965</v>
          </cell>
          <cell r="B852">
            <v>0.38545000000000001</v>
          </cell>
          <cell r="D852">
            <v>38965</v>
          </cell>
          <cell r="E852">
            <v>0.44</v>
          </cell>
          <cell r="G852">
            <v>38896</v>
          </cell>
          <cell r="H852">
            <v>2.1219999999999999</v>
          </cell>
          <cell r="J852">
            <v>38896</v>
          </cell>
          <cell r="K852">
            <v>1.5699999999999998</v>
          </cell>
        </row>
        <row r="853">
          <cell r="A853">
            <v>38966</v>
          </cell>
          <cell r="B853">
            <v>0.38545000000000001</v>
          </cell>
          <cell r="D853">
            <v>38966</v>
          </cell>
          <cell r="E853">
            <v>0.44</v>
          </cell>
          <cell r="G853">
            <v>38897</v>
          </cell>
          <cell r="H853">
            <v>2.1335000000000002</v>
          </cell>
          <cell r="J853">
            <v>38897</v>
          </cell>
          <cell r="K853">
            <v>1.5874999999999999</v>
          </cell>
        </row>
        <row r="854">
          <cell r="A854">
            <v>38967</v>
          </cell>
          <cell r="B854">
            <v>0.38545000000000001</v>
          </cell>
          <cell r="D854">
            <v>38967</v>
          </cell>
          <cell r="E854">
            <v>0.44</v>
          </cell>
          <cell r="G854">
            <v>38898</v>
          </cell>
          <cell r="H854">
            <v>2.1475</v>
          </cell>
          <cell r="J854">
            <v>38898</v>
          </cell>
          <cell r="K854">
            <v>1.599</v>
          </cell>
        </row>
        <row r="855">
          <cell r="A855">
            <v>38968</v>
          </cell>
          <cell r="B855">
            <v>0.38545000000000001</v>
          </cell>
          <cell r="D855">
            <v>38968</v>
          </cell>
          <cell r="E855">
            <v>0.44</v>
          </cell>
          <cell r="G855">
            <v>38901</v>
          </cell>
          <cell r="H855">
            <v>2.2010000000000001</v>
          </cell>
          <cell r="J855">
            <v>38901</v>
          </cell>
          <cell r="K855">
            <v>1.659</v>
          </cell>
        </row>
        <row r="856">
          <cell r="A856">
            <v>38971</v>
          </cell>
          <cell r="B856">
            <v>0.38545000000000001</v>
          </cell>
          <cell r="D856">
            <v>38971</v>
          </cell>
          <cell r="E856">
            <v>0.44</v>
          </cell>
          <cell r="G856">
            <v>38902</v>
          </cell>
          <cell r="H856">
            <v>2.17</v>
          </cell>
          <cell r="J856">
            <v>38902</v>
          </cell>
          <cell r="K856">
            <v>1.6274999999999999</v>
          </cell>
        </row>
        <row r="857">
          <cell r="A857">
            <v>38972</v>
          </cell>
          <cell r="B857">
            <v>0.38545000000000001</v>
          </cell>
          <cell r="D857">
            <v>38972</v>
          </cell>
          <cell r="E857">
            <v>0.44</v>
          </cell>
          <cell r="G857">
            <v>38903</v>
          </cell>
          <cell r="H857">
            <v>2.218</v>
          </cell>
          <cell r="J857">
            <v>38903</v>
          </cell>
          <cell r="K857">
            <v>1.67875</v>
          </cell>
        </row>
        <row r="858">
          <cell r="A858">
            <v>38973</v>
          </cell>
          <cell r="B858">
            <v>0.38545000000000001</v>
          </cell>
          <cell r="D858">
            <v>38973</v>
          </cell>
          <cell r="E858">
            <v>0.44</v>
          </cell>
          <cell r="G858">
            <v>38904</v>
          </cell>
          <cell r="H858">
            <v>2.1970000000000001</v>
          </cell>
          <cell r="J858">
            <v>38904</v>
          </cell>
          <cell r="K858">
            <v>1.667</v>
          </cell>
        </row>
        <row r="859">
          <cell r="A859">
            <v>38974</v>
          </cell>
          <cell r="B859">
            <v>0.38545000000000001</v>
          </cell>
          <cell r="D859">
            <v>38974</v>
          </cell>
          <cell r="E859">
            <v>0.44</v>
          </cell>
          <cell r="G859">
            <v>38905</v>
          </cell>
          <cell r="H859">
            <v>2.1637499999999998</v>
          </cell>
          <cell r="J859">
            <v>38905</v>
          </cell>
          <cell r="K859">
            <v>1.63</v>
          </cell>
        </row>
        <row r="860">
          <cell r="A860">
            <v>38975</v>
          </cell>
          <cell r="B860">
            <v>0.38545000000000001</v>
          </cell>
          <cell r="D860">
            <v>38975</v>
          </cell>
          <cell r="E860">
            <v>0.44</v>
          </cell>
          <cell r="G860">
            <v>38908</v>
          </cell>
          <cell r="H860">
            <v>2.1909999999999998</v>
          </cell>
          <cell r="J860">
            <v>38908</v>
          </cell>
          <cell r="K860">
            <v>1.6539999999999999</v>
          </cell>
        </row>
        <row r="861">
          <cell r="A861">
            <v>38979</v>
          </cell>
          <cell r="B861">
            <v>0.38635999999999998</v>
          </cell>
          <cell r="D861">
            <v>38979</v>
          </cell>
          <cell r="E861">
            <v>0.44</v>
          </cell>
          <cell r="G861">
            <v>38909</v>
          </cell>
          <cell r="H861">
            <v>2.149</v>
          </cell>
          <cell r="J861">
            <v>38909</v>
          </cell>
          <cell r="K861">
            <v>1.607</v>
          </cell>
        </row>
        <row r="862">
          <cell r="A862">
            <v>38980</v>
          </cell>
          <cell r="B862">
            <v>0.38635999999999998</v>
          </cell>
          <cell r="D862">
            <v>38980</v>
          </cell>
          <cell r="E862">
            <v>0.44</v>
          </cell>
          <cell r="G862">
            <v>38910</v>
          </cell>
          <cell r="H862">
            <v>2.1404999999999998</v>
          </cell>
          <cell r="J862">
            <v>38910</v>
          </cell>
          <cell r="K862">
            <v>1.5962499999999999</v>
          </cell>
        </row>
        <row r="863">
          <cell r="A863">
            <v>38981</v>
          </cell>
          <cell r="B863">
            <v>0.38818000000000003</v>
          </cell>
          <cell r="D863">
            <v>38981</v>
          </cell>
          <cell r="E863">
            <v>0.44</v>
          </cell>
          <cell r="G863">
            <v>38911</v>
          </cell>
          <cell r="H863">
            <v>2.1160000000000001</v>
          </cell>
          <cell r="J863">
            <v>38911</v>
          </cell>
          <cell r="K863">
            <v>1.57325</v>
          </cell>
        </row>
        <row r="864">
          <cell r="A864">
            <v>38982</v>
          </cell>
          <cell r="B864">
            <v>0.38908999999999999</v>
          </cell>
          <cell r="D864">
            <v>38982</v>
          </cell>
          <cell r="E864">
            <v>0.44</v>
          </cell>
          <cell r="G864">
            <v>38912</v>
          </cell>
          <cell r="H864">
            <v>2.0750000000000002</v>
          </cell>
          <cell r="J864">
            <v>38912</v>
          </cell>
          <cell r="K864">
            <v>1.5270000000000001</v>
          </cell>
        </row>
        <row r="865">
          <cell r="A865">
            <v>38985</v>
          </cell>
          <cell r="B865">
            <v>0.39</v>
          </cell>
          <cell r="D865">
            <v>38985</v>
          </cell>
          <cell r="E865">
            <v>0.44</v>
          </cell>
          <cell r="G865">
            <v>38915</v>
          </cell>
          <cell r="H865">
            <v>2.0720000000000001</v>
          </cell>
          <cell r="J865">
            <v>38915</v>
          </cell>
          <cell r="K865">
            <v>1.524</v>
          </cell>
        </row>
        <row r="866">
          <cell r="A866">
            <v>38986</v>
          </cell>
          <cell r="B866">
            <v>0.39</v>
          </cell>
          <cell r="D866">
            <v>38986</v>
          </cell>
          <cell r="E866">
            <v>0.44</v>
          </cell>
          <cell r="G866">
            <v>38916</v>
          </cell>
          <cell r="H866">
            <v>2.0510000000000002</v>
          </cell>
          <cell r="J866">
            <v>38916</v>
          </cell>
          <cell r="K866">
            <v>1.498</v>
          </cell>
        </row>
        <row r="867">
          <cell r="A867">
            <v>38987</v>
          </cell>
          <cell r="B867">
            <v>0.39</v>
          </cell>
          <cell r="D867">
            <v>38987</v>
          </cell>
          <cell r="E867">
            <v>0.44</v>
          </cell>
          <cell r="G867">
            <v>38917</v>
          </cell>
          <cell r="H867">
            <v>2.0670000000000002</v>
          </cell>
          <cell r="J867">
            <v>38917</v>
          </cell>
          <cell r="K867">
            <v>1.5162499999999999</v>
          </cell>
        </row>
        <row r="868">
          <cell r="A868">
            <v>38988</v>
          </cell>
          <cell r="B868">
            <v>0.36545</v>
          </cell>
          <cell r="D868">
            <v>38988</v>
          </cell>
          <cell r="E868">
            <v>0.43908999999999998</v>
          </cell>
          <cell r="G868">
            <v>38918</v>
          </cell>
          <cell r="H868">
            <v>2.0230000000000001</v>
          </cell>
          <cell r="J868">
            <v>38918</v>
          </cell>
          <cell r="K868">
            <v>1.4790000000000001</v>
          </cell>
        </row>
        <row r="869">
          <cell r="A869">
            <v>38989</v>
          </cell>
          <cell r="B869">
            <v>0.36636000000000002</v>
          </cell>
          <cell r="D869">
            <v>38989</v>
          </cell>
          <cell r="E869">
            <v>0.44091000000000002</v>
          </cell>
          <cell r="G869">
            <v>38919</v>
          </cell>
          <cell r="H869">
            <v>2.0285000000000002</v>
          </cell>
          <cell r="J869">
            <v>38919</v>
          </cell>
          <cell r="K869">
            <v>1.4844999999999999</v>
          </cell>
        </row>
        <row r="870">
          <cell r="A870">
            <v>38992</v>
          </cell>
          <cell r="B870">
            <v>0.36545</v>
          </cell>
          <cell r="D870">
            <v>38992</v>
          </cell>
          <cell r="E870">
            <v>0.44181999999999999</v>
          </cell>
          <cell r="G870">
            <v>38922</v>
          </cell>
          <cell r="H870">
            <v>2.0710000000000002</v>
          </cell>
          <cell r="J870">
            <v>38922</v>
          </cell>
          <cell r="K870">
            <v>1.5230000000000001</v>
          </cell>
        </row>
        <row r="871">
          <cell r="A871">
            <v>38993</v>
          </cell>
          <cell r="B871">
            <v>0.36545</v>
          </cell>
          <cell r="D871">
            <v>38993</v>
          </cell>
          <cell r="E871">
            <v>0.44181999999999999</v>
          </cell>
          <cell r="G871">
            <v>38923</v>
          </cell>
          <cell r="H871">
            <v>2.0880000000000001</v>
          </cell>
          <cell r="J871">
            <v>38923</v>
          </cell>
          <cell r="K871">
            <v>1.5390000000000001</v>
          </cell>
        </row>
        <row r="872">
          <cell r="A872">
            <v>38994</v>
          </cell>
          <cell r="B872">
            <v>0.36545</v>
          </cell>
          <cell r="D872">
            <v>38994</v>
          </cell>
          <cell r="E872">
            <v>0.44181999999999999</v>
          </cell>
          <cell r="G872">
            <v>38924</v>
          </cell>
          <cell r="H872">
            <v>2.0750000000000002</v>
          </cell>
          <cell r="J872">
            <v>38924</v>
          </cell>
          <cell r="K872">
            <v>1.5310000000000001</v>
          </cell>
        </row>
        <row r="873">
          <cell r="A873">
            <v>38995</v>
          </cell>
          <cell r="B873">
            <v>0.36454999999999999</v>
          </cell>
          <cell r="D873">
            <v>38995</v>
          </cell>
          <cell r="E873">
            <v>0.44181999999999999</v>
          </cell>
          <cell r="G873">
            <v>38925</v>
          </cell>
          <cell r="H873">
            <v>2.081</v>
          </cell>
          <cell r="J873">
            <v>38925</v>
          </cell>
          <cell r="K873">
            <v>1.532</v>
          </cell>
        </row>
        <row r="874">
          <cell r="A874">
            <v>38996</v>
          </cell>
          <cell r="B874">
            <v>0.36364000000000002</v>
          </cell>
          <cell r="D874">
            <v>38996</v>
          </cell>
          <cell r="E874">
            <v>0.44181999999999999</v>
          </cell>
          <cell r="G874">
            <v>38926</v>
          </cell>
          <cell r="H874">
            <v>2.1070000000000002</v>
          </cell>
          <cell r="J874">
            <v>38926</v>
          </cell>
          <cell r="K874">
            <v>1.5510000000000002</v>
          </cell>
        </row>
        <row r="875">
          <cell r="A875">
            <v>39000</v>
          </cell>
          <cell r="B875">
            <v>0.36364000000000002</v>
          </cell>
          <cell r="D875">
            <v>39000</v>
          </cell>
          <cell r="E875">
            <v>0.44181999999999999</v>
          </cell>
          <cell r="G875">
            <v>38929</v>
          </cell>
          <cell r="H875">
            <v>2.1269999999999998</v>
          </cell>
          <cell r="J875">
            <v>38929</v>
          </cell>
          <cell r="K875">
            <v>1.571</v>
          </cell>
        </row>
        <row r="876">
          <cell r="A876">
            <v>39001</v>
          </cell>
          <cell r="B876">
            <v>0.36364000000000002</v>
          </cell>
          <cell r="D876">
            <v>39001</v>
          </cell>
          <cell r="E876">
            <v>0.44181999999999999</v>
          </cell>
          <cell r="G876">
            <v>38930</v>
          </cell>
          <cell r="H876">
            <v>2.117</v>
          </cell>
          <cell r="J876">
            <v>38930</v>
          </cell>
          <cell r="K876">
            <v>1.573</v>
          </cell>
        </row>
        <row r="877">
          <cell r="A877">
            <v>39002</v>
          </cell>
          <cell r="B877">
            <v>0.36273</v>
          </cell>
          <cell r="D877">
            <v>39002</v>
          </cell>
          <cell r="E877">
            <v>0.44181999999999999</v>
          </cell>
          <cell r="G877">
            <v>38931</v>
          </cell>
          <cell r="H877">
            <v>2.09</v>
          </cell>
          <cell r="J877">
            <v>38931</v>
          </cell>
          <cell r="K877">
            <v>1.55</v>
          </cell>
        </row>
        <row r="878">
          <cell r="A878">
            <v>39003</v>
          </cell>
          <cell r="B878">
            <v>0.36273</v>
          </cell>
          <cell r="D878">
            <v>39003</v>
          </cell>
          <cell r="E878">
            <v>0.44181999999999999</v>
          </cell>
          <cell r="G878">
            <v>38932</v>
          </cell>
          <cell r="H878">
            <v>2.093</v>
          </cell>
          <cell r="J878">
            <v>38932</v>
          </cell>
          <cell r="K878">
            <v>1.5510000000000002</v>
          </cell>
        </row>
        <row r="879">
          <cell r="A879">
            <v>39006</v>
          </cell>
          <cell r="B879">
            <v>0.36273</v>
          </cell>
          <cell r="D879">
            <v>39006</v>
          </cell>
          <cell r="E879">
            <v>0.44273000000000001</v>
          </cell>
          <cell r="G879">
            <v>38933</v>
          </cell>
          <cell r="H879">
            <v>2.0630000000000002</v>
          </cell>
          <cell r="J879">
            <v>38933</v>
          </cell>
          <cell r="K879">
            <v>1.514</v>
          </cell>
        </row>
        <row r="880">
          <cell r="A880">
            <v>39007</v>
          </cell>
          <cell r="B880">
            <v>0.36273</v>
          </cell>
          <cell r="D880">
            <v>39007</v>
          </cell>
          <cell r="E880">
            <v>0.44273000000000001</v>
          </cell>
          <cell r="G880">
            <v>38936</v>
          </cell>
          <cell r="H880">
            <v>2.0270000000000001</v>
          </cell>
          <cell r="J880">
            <v>38936</v>
          </cell>
          <cell r="K880">
            <v>1.49</v>
          </cell>
        </row>
        <row r="881">
          <cell r="A881">
            <v>39008</v>
          </cell>
          <cell r="B881">
            <v>0.36273</v>
          </cell>
          <cell r="D881">
            <v>39008</v>
          </cell>
          <cell r="E881">
            <v>0.44273000000000001</v>
          </cell>
          <cell r="G881">
            <v>38937</v>
          </cell>
          <cell r="H881">
            <v>2.0495000000000001</v>
          </cell>
          <cell r="J881">
            <v>38937</v>
          </cell>
          <cell r="K881">
            <v>1.518</v>
          </cell>
        </row>
        <row r="882">
          <cell r="A882">
            <v>39009</v>
          </cell>
          <cell r="B882">
            <v>0.36364000000000002</v>
          </cell>
          <cell r="D882">
            <v>39009</v>
          </cell>
          <cell r="E882">
            <v>0.44545000000000001</v>
          </cell>
          <cell r="G882">
            <v>38938</v>
          </cell>
          <cell r="H882">
            <v>2.0625</v>
          </cell>
          <cell r="J882">
            <v>38938</v>
          </cell>
          <cell r="K882">
            <v>1.5365</v>
          </cell>
        </row>
        <row r="883">
          <cell r="A883">
            <v>39010</v>
          </cell>
          <cell r="B883">
            <v>0.36364000000000002</v>
          </cell>
          <cell r="D883">
            <v>39010</v>
          </cell>
          <cell r="E883">
            <v>0.44635999999999998</v>
          </cell>
          <cell r="G883">
            <v>38939</v>
          </cell>
          <cell r="H883">
            <v>2.0960000000000001</v>
          </cell>
          <cell r="J883">
            <v>38939</v>
          </cell>
          <cell r="K883">
            <v>1.5620000000000001</v>
          </cell>
        </row>
        <row r="884">
          <cell r="A884">
            <v>39013</v>
          </cell>
          <cell r="B884">
            <v>0.36364000000000002</v>
          </cell>
          <cell r="D884">
            <v>39013</v>
          </cell>
          <cell r="E884">
            <v>0.44635999999999998</v>
          </cell>
          <cell r="G884">
            <v>38940</v>
          </cell>
          <cell r="H884">
            <v>2.0699999999999998</v>
          </cell>
          <cell r="J884">
            <v>38940</v>
          </cell>
          <cell r="K884">
            <v>1.5375000000000001</v>
          </cell>
        </row>
        <row r="885">
          <cell r="A885">
            <v>39014</v>
          </cell>
          <cell r="B885">
            <v>0.36454999999999999</v>
          </cell>
          <cell r="D885">
            <v>39014</v>
          </cell>
          <cell r="E885">
            <v>0.44727</v>
          </cell>
          <cell r="G885">
            <v>38943</v>
          </cell>
          <cell r="H885">
            <v>2.0945</v>
          </cell>
          <cell r="J885">
            <v>38943</v>
          </cell>
          <cell r="K885">
            <v>1.56725</v>
          </cell>
        </row>
        <row r="886">
          <cell r="A886">
            <v>39015</v>
          </cell>
          <cell r="B886">
            <v>0.36454999999999999</v>
          </cell>
          <cell r="D886">
            <v>39015</v>
          </cell>
          <cell r="E886">
            <v>0.44727</v>
          </cell>
          <cell r="G886">
            <v>38944</v>
          </cell>
          <cell r="H886">
            <v>2.0625</v>
          </cell>
          <cell r="J886">
            <v>38944</v>
          </cell>
          <cell r="K886">
            <v>1.5350000000000001</v>
          </cell>
        </row>
        <row r="887">
          <cell r="A887">
            <v>39016</v>
          </cell>
          <cell r="B887">
            <v>0.36545</v>
          </cell>
          <cell r="D887">
            <v>39016</v>
          </cell>
          <cell r="E887">
            <v>0.45</v>
          </cell>
          <cell r="G887">
            <v>38945</v>
          </cell>
          <cell r="H887">
            <v>2.0379999999999998</v>
          </cell>
          <cell r="J887">
            <v>38945</v>
          </cell>
          <cell r="K887">
            <v>1.5110000000000001</v>
          </cell>
        </row>
        <row r="888">
          <cell r="A888">
            <v>39017</v>
          </cell>
          <cell r="B888">
            <v>0.36545</v>
          </cell>
          <cell r="D888">
            <v>39017</v>
          </cell>
          <cell r="E888">
            <v>0.45090999999999998</v>
          </cell>
          <cell r="G888">
            <v>38946</v>
          </cell>
          <cell r="H888">
            <v>2.0470000000000002</v>
          </cell>
          <cell r="J888">
            <v>38946</v>
          </cell>
          <cell r="K888">
            <v>1.5190000000000001</v>
          </cell>
        </row>
        <row r="889">
          <cell r="A889">
            <v>39020</v>
          </cell>
          <cell r="B889">
            <v>0.36636000000000002</v>
          </cell>
          <cell r="D889">
            <v>39020</v>
          </cell>
          <cell r="E889">
            <v>0.45182</v>
          </cell>
          <cell r="G889">
            <v>38947</v>
          </cell>
          <cell r="H889">
            <v>2.0649999999999999</v>
          </cell>
          <cell r="J889">
            <v>38947</v>
          </cell>
          <cell r="K889">
            <v>1.5350000000000001</v>
          </cell>
        </row>
        <row r="890">
          <cell r="A890">
            <v>39021</v>
          </cell>
          <cell r="B890">
            <v>0.36454999999999999</v>
          </cell>
          <cell r="D890">
            <v>39021</v>
          </cell>
          <cell r="E890">
            <v>0.45182</v>
          </cell>
          <cell r="G890">
            <v>38950</v>
          </cell>
          <cell r="H890">
            <v>2.0329999999999999</v>
          </cell>
          <cell r="J890">
            <v>38950</v>
          </cell>
          <cell r="K890">
            <v>1.5009999999999999</v>
          </cell>
        </row>
        <row r="891">
          <cell r="A891">
            <v>39022</v>
          </cell>
          <cell r="B891">
            <v>0.36091000000000001</v>
          </cell>
          <cell r="D891">
            <v>39022</v>
          </cell>
          <cell r="E891">
            <v>0.45273000000000002</v>
          </cell>
          <cell r="G891">
            <v>38951</v>
          </cell>
          <cell r="H891">
            <v>2.0114999999999998</v>
          </cell>
          <cell r="J891">
            <v>38951</v>
          </cell>
          <cell r="K891">
            <v>1.4755</v>
          </cell>
        </row>
        <row r="892">
          <cell r="A892">
            <v>39023</v>
          </cell>
          <cell r="B892">
            <v>0.36091000000000001</v>
          </cell>
          <cell r="D892">
            <v>39023</v>
          </cell>
          <cell r="E892">
            <v>0.45273000000000002</v>
          </cell>
          <cell r="G892">
            <v>38952</v>
          </cell>
          <cell r="H892">
            <v>2.0299999999999998</v>
          </cell>
          <cell r="J892">
            <v>38952</v>
          </cell>
          <cell r="K892">
            <v>1.4950000000000001</v>
          </cell>
        </row>
        <row r="893">
          <cell r="A893">
            <v>39027</v>
          </cell>
          <cell r="B893">
            <v>0.36091000000000001</v>
          </cell>
          <cell r="D893">
            <v>39027</v>
          </cell>
          <cell r="E893">
            <v>0.45363999999999999</v>
          </cell>
          <cell r="G893">
            <v>38953</v>
          </cell>
          <cell r="H893">
            <v>2.0019999999999998</v>
          </cell>
          <cell r="J893">
            <v>38953</v>
          </cell>
          <cell r="K893">
            <v>1.47</v>
          </cell>
        </row>
        <row r="894">
          <cell r="A894">
            <v>39028</v>
          </cell>
          <cell r="B894">
            <v>0.36091000000000001</v>
          </cell>
          <cell r="D894">
            <v>39028</v>
          </cell>
          <cell r="E894">
            <v>0.45363999999999999</v>
          </cell>
          <cell r="G894">
            <v>38954</v>
          </cell>
          <cell r="H894">
            <v>1.9020000000000001</v>
          </cell>
          <cell r="J894">
            <v>38954</v>
          </cell>
          <cell r="K894">
            <v>1.3462499999999999</v>
          </cell>
        </row>
        <row r="895">
          <cell r="A895">
            <v>39029</v>
          </cell>
          <cell r="B895">
            <v>0.36091000000000001</v>
          </cell>
          <cell r="D895">
            <v>39029</v>
          </cell>
          <cell r="E895">
            <v>0.45545000000000002</v>
          </cell>
          <cell r="G895">
            <v>38957</v>
          </cell>
          <cell r="H895">
            <v>1.8820000000000001</v>
          </cell>
          <cell r="J895">
            <v>38957</v>
          </cell>
          <cell r="K895">
            <v>1.327</v>
          </cell>
        </row>
        <row r="896">
          <cell r="A896">
            <v>39030</v>
          </cell>
          <cell r="B896">
            <v>0.36091000000000001</v>
          </cell>
          <cell r="D896">
            <v>39030</v>
          </cell>
          <cell r="E896">
            <v>0.45817999999999998</v>
          </cell>
          <cell r="G896">
            <v>38958</v>
          </cell>
          <cell r="H896">
            <v>1.9060000000000001</v>
          </cell>
          <cell r="J896">
            <v>38958</v>
          </cell>
          <cell r="K896">
            <v>1.3435000000000001</v>
          </cell>
        </row>
        <row r="897">
          <cell r="A897">
            <v>39031</v>
          </cell>
          <cell r="B897">
            <v>0.36091000000000001</v>
          </cell>
          <cell r="D897">
            <v>39031</v>
          </cell>
          <cell r="E897">
            <v>0.45909</v>
          </cell>
          <cell r="G897">
            <v>38959</v>
          </cell>
          <cell r="H897">
            <v>1.859</v>
          </cell>
          <cell r="J897">
            <v>38959</v>
          </cell>
          <cell r="K897">
            <v>1.2849999999999999</v>
          </cell>
        </row>
        <row r="898">
          <cell r="A898">
            <v>39034</v>
          </cell>
          <cell r="B898">
            <v>0.36091000000000001</v>
          </cell>
          <cell r="D898">
            <v>39034</v>
          </cell>
          <cell r="E898">
            <v>0.46090999999999999</v>
          </cell>
          <cell r="G898">
            <v>38960</v>
          </cell>
          <cell r="H898">
            <v>1.8125</v>
          </cell>
          <cell r="J898">
            <v>38960</v>
          </cell>
          <cell r="K898">
            <v>1.24</v>
          </cell>
        </row>
        <row r="899">
          <cell r="A899">
            <v>39035</v>
          </cell>
          <cell r="B899">
            <v>0.36181999999999997</v>
          </cell>
          <cell r="D899">
            <v>39035</v>
          </cell>
          <cell r="E899">
            <v>0.46544999999999997</v>
          </cell>
          <cell r="G899">
            <v>38961</v>
          </cell>
          <cell r="H899">
            <v>1.8365</v>
          </cell>
          <cell r="J899">
            <v>38961</v>
          </cell>
          <cell r="K899">
            <v>1.2645</v>
          </cell>
        </row>
        <row r="900">
          <cell r="A900">
            <v>39036</v>
          </cell>
          <cell r="B900">
            <v>0.36273</v>
          </cell>
          <cell r="D900">
            <v>39036</v>
          </cell>
          <cell r="E900">
            <v>0.47544999999999998</v>
          </cell>
          <cell r="G900">
            <v>38964</v>
          </cell>
          <cell r="H900">
            <v>1.8745000000000001</v>
          </cell>
          <cell r="J900">
            <v>38964</v>
          </cell>
          <cell r="K900">
            <v>1.3089999999999999</v>
          </cell>
        </row>
        <row r="901">
          <cell r="A901">
            <v>39037</v>
          </cell>
          <cell r="B901">
            <v>0.36181999999999997</v>
          </cell>
          <cell r="D901">
            <v>39037</v>
          </cell>
          <cell r="E901">
            <v>0.48182000000000003</v>
          </cell>
          <cell r="G901">
            <v>38965</v>
          </cell>
          <cell r="H901">
            <v>1.8759999999999999</v>
          </cell>
          <cell r="J901">
            <v>38965</v>
          </cell>
          <cell r="K901">
            <v>1.3260000000000001</v>
          </cell>
        </row>
        <row r="902">
          <cell r="A902">
            <v>39038</v>
          </cell>
          <cell r="B902">
            <v>0.36273</v>
          </cell>
          <cell r="D902">
            <v>39038</v>
          </cell>
          <cell r="E902">
            <v>0.48544999999999999</v>
          </cell>
          <cell r="G902">
            <v>38966</v>
          </cell>
          <cell r="H902">
            <v>1.871</v>
          </cell>
          <cell r="J902">
            <v>38966</v>
          </cell>
          <cell r="K902">
            <v>1.327</v>
          </cell>
        </row>
        <row r="903">
          <cell r="A903">
            <v>39041</v>
          </cell>
          <cell r="B903">
            <v>0.36273</v>
          </cell>
          <cell r="D903">
            <v>39041</v>
          </cell>
          <cell r="E903">
            <v>0.49181999999999998</v>
          </cell>
          <cell r="G903">
            <v>38967</v>
          </cell>
          <cell r="H903">
            <v>1.86625</v>
          </cell>
          <cell r="J903">
            <v>38967</v>
          </cell>
          <cell r="K903">
            <v>1.3180000000000001</v>
          </cell>
        </row>
        <row r="904">
          <cell r="A904">
            <v>39042</v>
          </cell>
          <cell r="B904">
            <v>0.36273</v>
          </cell>
          <cell r="D904">
            <v>39042</v>
          </cell>
          <cell r="E904">
            <v>0.49364000000000002</v>
          </cell>
          <cell r="G904">
            <v>38968</v>
          </cell>
          <cell r="H904">
            <v>1.8774999999999999</v>
          </cell>
          <cell r="J904">
            <v>38968</v>
          </cell>
          <cell r="K904">
            <v>1.3275000000000001</v>
          </cell>
        </row>
        <row r="905">
          <cell r="A905">
            <v>39043</v>
          </cell>
          <cell r="B905">
            <v>0.36364000000000002</v>
          </cell>
          <cell r="D905">
            <v>39043</v>
          </cell>
          <cell r="E905">
            <v>0.49454999999999999</v>
          </cell>
          <cell r="G905">
            <v>38971</v>
          </cell>
          <cell r="H905">
            <v>1.837</v>
          </cell>
          <cell r="J905">
            <v>38971</v>
          </cell>
          <cell r="K905">
            <v>1.282</v>
          </cell>
        </row>
        <row r="906">
          <cell r="A906">
            <v>39045</v>
          </cell>
          <cell r="B906">
            <v>0.36364000000000002</v>
          </cell>
          <cell r="D906">
            <v>39045</v>
          </cell>
          <cell r="E906">
            <v>0.49454999999999999</v>
          </cell>
          <cell r="G906">
            <v>38972</v>
          </cell>
          <cell r="H906">
            <v>1.8759999999999999</v>
          </cell>
          <cell r="J906">
            <v>38972</v>
          </cell>
          <cell r="K906">
            <v>1.321</v>
          </cell>
        </row>
        <row r="907">
          <cell r="A907">
            <v>39048</v>
          </cell>
          <cell r="B907">
            <v>0.36364000000000002</v>
          </cell>
          <cell r="D907">
            <v>39048</v>
          </cell>
          <cell r="E907">
            <v>0.49454999999999999</v>
          </cell>
          <cell r="G907">
            <v>38973</v>
          </cell>
          <cell r="H907">
            <v>1.8205</v>
          </cell>
          <cell r="J907">
            <v>38973</v>
          </cell>
          <cell r="K907">
            <v>1.264</v>
          </cell>
        </row>
        <row r="908">
          <cell r="A908">
            <v>39049</v>
          </cell>
          <cell r="B908">
            <v>0.36364000000000002</v>
          </cell>
          <cell r="D908">
            <v>39049</v>
          </cell>
          <cell r="E908">
            <v>0.49454999999999999</v>
          </cell>
          <cell r="G908">
            <v>38974</v>
          </cell>
          <cell r="H908">
            <v>1.831</v>
          </cell>
          <cell r="J908">
            <v>38974</v>
          </cell>
          <cell r="K908">
            <v>1.272</v>
          </cell>
        </row>
        <row r="909">
          <cell r="A909">
            <v>39050</v>
          </cell>
          <cell r="B909">
            <v>0.38363999999999998</v>
          </cell>
          <cell r="D909">
            <v>39050</v>
          </cell>
          <cell r="E909">
            <v>0.50182000000000004</v>
          </cell>
          <cell r="G909">
            <v>38975</v>
          </cell>
          <cell r="H909">
            <v>1.8159999999999998</v>
          </cell>
          <cell r="J909">
            <v>38975</v>
          </cell>
          <cell r="K909">
            <v>1.2622499999999999</v>
          </cell>
        </row>
        <row r="910">
          <cell r="A910">
            <v>39051</v>
          </cell>
          <cell r="B910">
            <v>0.38363999999999998</v>
          </cell>
          <cell r="D910">
            <v>39051</v>
          </cell>
          <cell r="E910">
            <v>0.50455000000000005</v>
          </cell>
          <cell r="G910">
            <v>38978</v>
          </cell>
          <cell r="H910">
            <v>1.847</v>
          </cell>
          <cell r="J910">
            <v>38978</v>
          </cell>
          <cell r="K910">
            <v>1.288</v>
          </cell>
        </row>
        <row r="911">
          <cell r="A911">
            <v>39052</v>
          </cell>
          <cell r="B911">
            <v>0.38545000000000001</v>
          </cell>
          <cell r="D911">
            <v>39052</v>
          </cell>
          <cell r="E911">
            <v>0.50455000000000005</v>
          </cell>
          <cell r="G911">
            <v>38979</v>
          </cell>
          <cell r="H911">
            <v>1.843</v>
          </cell>
          <cell r="J911">
            <v>38979</v>
          </cell>
          <cell r="K911">
            <v>1.29</v>
          </cell>
        </row>
        <row r="912">
          <cell r="A912">
            <v>39055</v>
          </cell>
          <cell r="B912">
            <v>0.38727</v>
          </cell>
          <cell r="D912">
            <v>39055</v>
          </cell>
          <cell r="E912">
            <v>0.50455000000000005</v>
          </cell>
          <cell r="G912">
            <v>38980</v>
          </cell>
          <cell r="H912">
            <v>1.8325</v>
          </cell>
          <cell r="J912">
            <v>38980</v>
          </cell>
          <cell r="K912">
            <v>1.2675000000000001</v>
          </cell>
        </row>
        <row r="913">
          <cell r="A913">
            <v>39056</v>
          </cell>
          <cell r="B913">
            <v>0.38818000000000003</v>
          </cell>
          <cell r="D913">
            <v>39056</v>
          </cell>
          <cell r="E913">
            <v>0.50544999999999995</v>
          </cell>
          <cell r="G913">
            <v>38981</v>
          </cell>
          <cell r="H913">
            <v>1.8620000000000001</v>
          </cell>
          <cell r="J913">
            <v>38981</v>
          </cell>
          <cell r="K913">
            <v>1.2889999999999999</v>
          </cell>
        </row>
        <row r="914">
          <cell r="A914">
            <v>39057</v>
          </cell>
          <cell r="B914">
            <v>0.38818000000000003</v>
          </cell>
          <cell r="D914">
            <v>39057</v>
          </cell>
          <cell r="E914">
            <v>0.50817999999999997</v>
          </cell>
          <cell r="G914">
            <v>38982</v>
          </cell>
          <cell r="H914">
            <v>1.788</v>
          </cell>
          <cell r="J914">
            <v>38982</v>
          </cell>
          <cell r="K914">
            <v>1.22675</v>
          </cell>
        </row>
        <row r="915">
          <cell r="A915">
            <v>39058</v>
          </cell>
          <cell r="B915">
            <v>0.4</v>
          </cell>
          <cell r="D915">
            <v>39058</v>
          </cell>
          <cell r="E915">
            <v>0.51727000000000001</v>
          </cell>
          <cell r="G915">
            <v>38985</v>
          </cell>
          <cell r="H915">
            <v>1.7730000000000001</v>
          </cell>
          <cell r="J915">
            <v>38985</v>
          </cell>
          <cell r="K915">
            <v>1.2050000000000001</v>
          </cell>
        </row>
        <row r="916">
          <cell r="A916">
            <v>39059</v>
          </cell>
          <cell r="B916">
            <v>0.41544999999999999</v>
          </cell>
          <cell r="D916">
            <v>39059</v>
          </cell>
          <cell r="E916">
            <v>0.53090999999999999</v>
          </cell>
          <cell r="G916">
            <v>38986</v>
          </cell>
          <cell r="H916">
            <v>1.7890000000000001</v>
          </cell>
          <cell r="J916">
            <v>38986</v>
          </cell>
          <cell r="K916">
            <v>1.2150000000000001</v>
          </cell>
        </row>
        <row r="917">
          <cell r="A917">
            <v>39062</v>
          </cell>
          <cell r="B917">
            <v>0.42364000000000002</v>
          </cell>
          <cell r="D917">
            <v>39062</v>
          </cell>
          <cell r="E917">
            <v>0.53908999999999996</v>
          </cell>
          <cell r="G917">
            <v>38987</v>
          </cell>
          <cell r="H917">
            <v>1.8159999999999998</v>
          </cell>
          <cell r="J917">
            <v>38987</v>
          </cell>
          <cell r="K917">
            <v>1.2450000000000001</v>
          </cell>
        </row>
        <row r="918">
          <cell r="A918">
            <v>39063</v>
          </cell>
          <cell r="B918">
            <v>0.42818000000000001</v>
          </cell>
          <cell r="D918">
            <v>39063</v>
          </cell>
          <cell r="E918">
            <v>0.54635999999999996</v>
          </cell>
          <cell r="G918">
            <v>38988</v>
          </cell>
          <cell r="H918">
            <v>1.8374999999999999</v>
          </cell>
          <cell r="J918">
            <v>38988</v>
          </cell>
          <cell r="K918">
            <v>1.2725</v>
          </cell>
        </row>
        <row r="919">
          <cell r="A919">
            <v>39064</v>
          </cell>
          <cell r="B919">
            <v>0.42636000000000002</v>
          </cell>
          <cell r="D919">
            <v>39064</v>
          </cell>
          <cell r="E919">
            <v>0.54727000000000003</v>
          </cell>
          <cell r="G919">
            <v>38989</v>
          </cell>
          <cell r="H919">
            <v>1.839</v>
          </cell>
          <cell r="J919">
            <v>38989</v>
          </cell>
          <cell r="K919">
            <v>1.27</v>
          </cell>
        </row>
        <row r="920">
          <cell r="A920">
            <v>39065</v>
          </cell>
          <cell r="B920">
            <v>0.42544999999999999</v>
          </cell>
          <cell r="D920">
            <v>39065</v>
          </cell>
          <cell r="E920">
            <v>0.54635999999999996</v>
          </cell>
          <cell r="G920">
            <v>38992</v>
          </cell>
          <cell r="H920">
            <v>1.885</v>
          </cell>
          <cell r="J920">
            <v>38992</v>
          </cell>
          <cell r="K920">
            <v>1.319</v>
          </cell>
        </row>
        <row r="921">
          <cell r="A921">
            <v>39066</v>
          </cell>
          <cell r="B921">
            <v>0.42364000000000002</v>
          </cell>
          <cell r="D921">
            <v>39066</v>
          </cell>
          <cell r="E921">
            <v>0.54544999999999999</v>
          </cell>
          <cell r="G921">
            <v>38993</v>
          </cell>
          <cell r="H921">
            <v>1.8679999999999999</v>
          </cell>
          <cell r="J921">
            <v>38993</v>
          </cell>
          <cell r="K921">
            <v>1.2989999999999999</v>
          </cell>
        </row>
        <row r="922">
          <cell r="A922">
            <v>39069</v>
          </cell>
          <cell r="B922">
            <v>0.42454999999999998</v>
          </cell>
          <cell r="D922">
            <v>39069</v>
          </cell>
          <cell r="E922">
            <v>0.54635999999999996</v>
          </cell>
          <cell r="G922">
            <v>38994</v>
          </cell>
          <cell r="H922">
            <v>1.861</v>
          </cell>
          <cell r="J922">
            <v>38994</v>
          </cell>
          <cell r="K922">
            <v>1.2762500000000001</v>
          </cell>
        </row>
        <row r="923">
          <cell r="A923">
            <v>39070</v>
          </cell>
          <cell r="B923">
            <v>0.42454999999999998</v>
          </cell>
          <cell r="D923">
            <v>39070</v>
          </cell>
          <cell r="E923">
            <v>0.54635999999999996</v>
          </cell>
          <cell r="G923">
            <v>38995</v>
          </cell>
          <cell r="H923">
            <v>1.883</v>
          </cell>
          <cell r="J923">
            <v>38995</v>
          </cell>
          <cell r="K923">
            <v>1.31</v>
          </cell>
        </row>
        <row r="924">
          <cell r="A924">
            <v>39071</v>
          </cell>
          <cell r="B924">
            <v>0.42091000000000001</v>
          </cell>
          <cell r="D924">
            <v>39071</v>
          </cell>
          <cell r="E924">
            <v>0.54</v>
          </cell>
          <cell r="G924">
            <v>38996</v>
          </cell>
          <cell r="H924">
            <v>1.8980000000000001</v>
          </cell>
          <cell r="J924">
            <v>38996</v>
          </cell>
          <cell r="K924">
            <v>1.3049999999999999</v>
          </cell>
        </row>
        <row r="925">
          <cell r="A925">
            <v>39072</v>
          </cell>
          <cell r="B925">
            <v>0.41818</v>
          </cell>
          <cell r="D925">
            <v>39072</v>
          </cell>
          <cell r="E925">
            <v>0.53635999999999995</v>
          </cell>
          <cell r="G925">
            <v>38999</v>
          </cell>
          <cell r="H925">
            <v>1.879</v>
          </cell>
          <cell r="J925">
            <v>38999</v>
          </cell>
          <cell r="K925">
            <v>1.3069999999999999</v>
          </cell>
        </row>
        <row r="926">
          <cell r="A926">
            <v>39073</v>
          </cell>
          <cell r="B926">
            <v>0.41636000000000001</v>
          </cell>
          <cell r="D926">
            <v>39073</v>
          </cell>
          <cell r="E926">
            <v>0.53544999999999998</v>
          </cell>
          <cell r="G926">
            <v>39000</v>
          </cell>
          <cell r="H926">
            <v>1.8940000000000001</v>
          </cell>
          <cell r="J926">
            <v>39000</v>
          </cell>
          <cell r="K926">
            <v>1.323</v>
          </cell>
        </row>
        <row r="927">
          <cell r="A927">
            <v>39076</v>
          </cell>
          <cell r="B927">
            <v>0.41636000000000001</v>
          </cell>
          <cell r="D927">
            <v>39076</v>
          </cell>
          <cell r="E927">
            <v>0.53635999999999995</v>
          </cell>
          <cell r="G927">
            <v>39001</v>
          </cell>
          <cell r="H927">
            <v>1.895</v>
          </cell>
          <cell r="J927">
            <v>39001</v>
          </cell>
          <cell r="K927">
            <v>1.329</v>
          </cell>
        </row>
        <row r="928">
          <cell r="A928">
            <v>39077</v>
          </cell>
          <cell r="B928">
            <v>0.41544999999999999</v>
          </cell>
          <cell r="D928">
            <v>39077</v>
          </cell>
          <cell r="E928">
            <v>0.53635999999999995</v>
          </cell>
          <cell r="G928">
            <v>39002</v>
          </cell>
          <cell r="H928">
            <v>1.895</v>
          </cell>
          <cell r="J928">
            <v>39002</v>
          </cell>
          <cell r="K928">
            <v>1.327</v>
          </cell>
        </row>
        <row r="929">
          <cell r="A929">
            <v>39078</v>
          </cell>
          <cell r="B929">
            <v>0.41544999999999999</v>
          </cell>
          <cell r="D929">
            <v>39078</v>
          </cell>
          <cell r="E929">
            <v>0.53544999999999998</v>
          </cell>
          <cell r="G929">
            <v>39003</v>
          </cell>
          <cell r="H929">
            <v>1.9340000000000002</v>
          </cell>
          <cell r="J929">
            <v>39003</v>
          </cell>
          <cell r="K929">
            <v>1.381</v>
          </cell>
        </row>
        <row r="930">
          <cell r="A930">
            <v>39079</v>
          </cell>
          <cell r="B930">
            <v>0.41544999999999999</v>
          </cell>
          <cell r="D930">
            <v>39079</v>
          </cell>
          <cell r="E930">
            <v>0.54181999999999997</v>
          </cell>
          <cell r="G930">
            <v>39006</v>
          </cell>
          <cell r="H930">
            <v>1.9470000000000001</v>
          </cell>
          <cell r="J930">
            <v>39006</v>
          </cell>
          <cell r="K930">
            <v>1.405</v>
          </cell>
        </row>
        <row r="931">
          <cell r="A931">
            <v>39080</v>
          </cell>
          <cell r="B931">
            <v>0.41726999999999997</v>
          </cell>
          <cell r="D931">
            <v>39080</v>
          </cell>
          <cell r="E931">
            <v>0.54181999999999997</v>
          </cell>
          <cell r="G931">
            <v>39007</v>
          </cell>
          <cell r="H931">
            <v>1.919</v>
          </cell>
          <cell r="J931">
            <v>39007</v>
          </cell>
          <cell r="K931">
            <v>1.37625</v>
          </cell>
        </row>
        <row r="932">
          <cell r="A932">
            <v>39086</v>
          </cell>
          <cell r="B932">
            <v>0.42</v>
          </cell>
          <cell r="D932">
            <v>39086</v>
          </cell>
          <cell r="E932">
            <v>0.54454999999999998</v>
          </cell>
          <cell r="G932">
            <v>39008</v>
          </cell>
          <cell r="H932">
            <v>1.9590000000000001</v>
          </cell>
          <cell r="J932">
            <v>39008</v>
          </cell>
          <cell r="K932">
            <v>1.4219999999999999</v>
          </cell>
        </row>
        <row r="933">
          <cell r="A933">
            <v>39087</v>
          </cell>
          <cell r="B933">
            <v>0.42364000000000002</v>
          </cell>
          <cell r="D933">
            <v>39087</v>
          </cell>
          <cell r="E933">
            <v>0.54818</v>
          </cell>
          <cell r="G933">
            <v>39009</v>
          </cell>
          <cell r="H933">
            <v>1.968</v>
          </cell>
          <cell r="J933">
            <v>39009</v>
          </cell>
          <cell r="K933">
            <v>1.44</v>
          </cell>
        </row>
        <row r="934">
          <cell r="A934">
            <v>39091</v>
          </cell>
          <cell r="B934">
            <v>0.42636000000000002</v>
          </cell>
          <cell r="D934">
            <v>39091</v>
          </cell>
          <cell r="E934">
            <v>0.55545</v>
          </cell>
          <cell r="G934">
            <v>39010</v>
          </cell>
          <cell r="H934">
            <v>1.96</v>
          </cell>
          <cell r="J934">
            <v>39010</v>
          </cell>
          <cell r="K934">
            <v>1.427</v>
          </cell>
        </row>
        <row r="935">
          <cell r="A935">
            <v>39092</v>
          </cell>
          <cell r="B935">
            <v>0.43091000000000002</v>
          </cell>
          <cell r="D935">
            <v>39092</v>
          </cell>
          <cell r="E935">
            <v>0.55908999999999998</v>
          </cell>
          <cell r="G935">
            <v>39013</v>
          </cell>
          <cell r="H935">
            <v>1.99</v>
          </cell>
          <cell r="J935">
            <v>39013</v>
          </cell>
          <cell r="K935">
            <v>1.4610000000000001</v>
          </cell>
        </row>
        <row r="936">
          <cell r="A936">
            <v>39093</v>
          </cell>
          <cell r="B936">
            <v>0.43545</v>
          </cell>
          <cell r="D936">
            <v>39093</v>
          </cell>
          <cell r="E936">
            <v>0.56091000000000002</v>
          </cell>
          <cell r="G936">
            <v>39014</v>
          </cell>
          <cell r="H936">
            <v>1.958</v>
          </cell>
          <cell r="J936">
            <v>39014</v>
          </cell>
          <cell r="K936">
            <v>1.417</v>
          </cell>
        </row>
        <row r="937">
          <cell r="A937">
            <v>39094</v>
          </cell>
          <cell r="B937">
            <v>0.44273000000000001</v>
          </cell>
          <cell r="D937">
            <v>39094</v>
          </cell>
          <cell r="E937">
            <v>0.56272999999999995</v>
          </cell>
          <cell r="G937">
            <v>39015</v>
          </cell>
          <cell r="H937">
            <v>1.9470000000000001</v>
          </cell>
          <cell r="J937">
            <v>39015</v>
          </cell>
          <cell r="K937">
            <v>1.409</v>
          </cell>
        </row>
        <row r="938">
          <cell r="A938">
            <v>39097</v>
          </cell>
          <cell r="B938">
            <v>0.45090999999999998</v>
          </cell>
          <cell r="D938">
            <v>39097</v>
          </cell>
          <cell r="E938">
            <v>0.56545000000000001</v>
          </cell>
          <cell r="G938">
            <v>39016</v>
          </cell>
          <cell r="H938">
            <v>1.917</v>
          </cell>
          <cell r="J938">
            <v>39016</v>
          </cell>
          <cell r="K938">
            <v>1.3759999999999999</v>
          </cell>
        </row>
        <row r="939">
          <cell r="A939">
            <v>39098</v>
          </cell>
          <cell r="B939">
            <v>0.46817999999999999</v>
          </cell>
          <cell r="D939">
            <v>39098</v>
          </cell>
          <cell r="E939">
            <v>0.57272999999999996</v>
          </cell>
          <cell r="G939">
            <v>39017</v>
          </cell>
          <cell r="H939">
            <v>1.8925000000000001</v>
          </cell>
          <cell r="J939">
            <v>39017</v>
          </cell>
          <cell r="K939">
            <v>1.35</v>
          </cell>
        </row>
        <row r="940">
          <cell r="A940">
            <v>39099</v>
          </cell>
          <cell r="B940">
            <v>0.45909</v>
          </cell>
          <cell r="D940">
            <v>39099</v>
          </cell>
          <cell r="E940">
            <v>0.56818000000000002</v>
          </cell>
          <cell r="G940">
            <v>39020</v>
          </cell>
          <cell r="H940">
            <v>1.8900000000000001</v>
          </cell>
          <cell r="J940">
            <v>39020</v>
          </cell>
          <cell r="K940">
            <v>1.3462499999999999</v>
          </cell>
        </row>
        <row r="941">
          <cell r="A941">
            <v>39100</v>
          </cell>
          <cell r="B941">
            <v>0.44908999999999999</v>
          </cell>
          <cell r="D941">
            <v>39100</v>
          </cell>
          <cell r="E941">
            <v>0.56272999999999995</v>
          </cell>
          <cell r="G941">
            <v>39021</v>
          </cell>
          <cell r="H941">
            <v>1.8925000000000001</v>
          </cell>
          <cell r="J941">
            <v>39021</v>
          </cell>
          <cell r="K941">
            <v>1.35375</v>
          </cell>
        </row>
        <row r="942">
          <cell r="A942">
            <v>39101</v>
          </cell>
          <cell r="B942">
            <v>0.42636000000000002</v>
          </cell>
          <cell r="D942">
            <v>39101</v>
          </cell>
          <cell r="E942">
            <v>0.55454999999999999</v>
          </cell>
          <cell r="G942">
            <v>39022</v>
          </cell>
          <cell r="H942">
            <v>1.8812500000000001</v>
          </cell>
          <cell r="J942">
            <v>39022</v>
          </cell>
          <cell r="K942">
            <v>1.3374999999999999</v>
          </cell>
        </row>
        <row r="943">
          <cell r="A943">
            <v>39104</v>
          </cell>
          <cell r="B943">
            <v>0.41726999999999997</v>
          </cell>
          <cell r="D943">
            <v>39104</v>
          </cell>
          <cell r="E943">
            <v>0.55000000000000004</v>
          </cell>
          <cell r="G943">
            <v>39023</v>
          </cell>
          <cell r="H943">
            <v>1.875</v>
          </cell>
          <cell r="J943">
            <v>39023</v>
          </cell>
          <cell r="K943">
            <v>1.33375</v>
          </cell>
        </row>
        <row r="944">
          <cell r="A944">
            <v>39105</v>
          </cell>
          <cell r="B944">
            <v>0.41364000000000001</v>
          </cell>
          <cell r="D944">
            <v>39105</v>
          </cell>
          <cell r="E944">
            <v>0.54544999999999999</v>
          </cell>
          <cell r="G944">
            <v>39024</v>
          </cell>
          <cell r="H944">
            <v>1.911</v>
          </cell>
          <cell r="J944">
            <v>39024</v>
          </cell>
          <cell r="K944">
            <v>1.371</v>
          </cell>
        </row>
        <row r="945">
          <cell r="A945">
            <v>39106</v>
          </cell>
          <cell r="B945">
            <v>0.41272999999999999</v>
          </cell>
          <cell r="D945">
            <v>39106</v>
          </cell>
          <cell r="E945">
            <v>0.54364000000000001</v>
          </cell>
          <cell r="G945">
            <v>39027</v>
          </cell>
          <cell r="H945">
            <v>1.925</v>
          </cell>
          <cell r="J945">
            <v>39027</v>
          </cell>
          <cell r="K945">
            <v>1.3900000000000001</v>
          </cell>
        </row>
        <row r="946">
          <cell r="A946">
            <v>39107</v>
          </cell>
          <cell r="B946">
            <v>0.41272999999999999</v>
          </cell>
          <cell r="D946">
            <v>39107</v>
          </cell>
          <cell r="E946">
            <v>0.54181999999999997</v>
          </cell>
          <cell r="G946">
            <v>39028</v>
          </cell>
          <cell r="H946">
            <v>1.9237500000000001</v>
          </cell>
          <cell r="J946">
            <v>39028</v>
          </cell>
          <cell r="K946">
            <v>1.39375</v>
          </cell>
        </row>
        <row r="947">
          <cell r="A947">
            <v>39108</v>
          </cell>
          <cell r="B947">
            <v>0.41091</v>
          </cell>
          <cell r="D947">
            <v>39108</v>
          </cell>
          <cell r="E947">
            <v>0.54091</v>
          </cell>
          <cell r="G947">
            <v>39029</v>
          </cell>
          <cell r="H947">
            <v>1.8912499999999999</v>
          </cell>
          <cell r="J947">
            <v>39029</v>
          </cell>
          <cell r="K947">
            <v>1.36625</v>
          </cell>
        </row>
        <row r="948">
          <cell r="A948">
            <v>39111</v>
          </cell>
          <cell r="B948">
            <v>0.41</v>
          </cell>
          <cell r="D948">
            <v>39111</v>
          </cell>
          <cell r="E948">
            <v>0.54091</v>
          </cell>
          <cell r="G948">
            <v>39030</v>
          </cell>
          <cell r="H948">
            <v>1.87375</v>
          </cell>
          <cell r="J948">
            <v>39030</v>
          </cell>
          <cell r="K948">
            <v>1.34375</v>
          </cell>
        </row>
        <row r="949">
          <cell r="A949">
            <v>39112</v>
          </cell>
          <cell r="B949">
            <v>0.40909000000000001</v>
          </cell>
          <cell r="D949">
            <v>39112</v>
          </cell>
          <cell r="E949">
            <v>0.54181999999999997</v>
          </cell>
          <cell r="G949">
            <v>39031</v>
          </cell>
          <cell r="H949">
            <v>1.831</v>
          </cell>
          <cell r="J949">
            <v>39031</v>
          </cell>
          <cell r="K949">
            <v>1.31</v>
          </cell>
        </row>
        <row r="950">
          <cell r="A950">
            <v>39113</v>
          </cell>
          <cell r="B950">
            <v>0.41</v>
          </cell>
          <cell r="D950">
            <v>39113</v>
          </cell>
          <cell r="E950">
            <v>0.54181999999999997</v>
          </cell>
          <cell r="G950">
            <v>39034</v>
          </cell>
          <cell r="H950">
            <v>1.825</v>
          </cell>
          <cell r="J950">
            <v>39034</v>
          </cell>
          <cell r="K950">
            <v>1.2987500000000001</v>
          </cell>
        </row>
        <row r="951">
          <cell r="A951">
            <v>39114</v>
          </cell>
          <cell r="B951">
            <v>0.40909000000000001</v>
          </cell>
          <cell r="D951">
            <v>39114</v>
          </cell>
          <cell r="E951">
            <v>0.54091</v>
          </cell>
          <cell r="G951">
            <v>39035</v>
          </cell>
          <cell r="H951">
            <v>1.89375</v>
          </cell>
          <cell r="J951">
            <v>39035</v>
          </cell>
          <cell r="K951">
            <v>1.3875</v>
          </cell>
        </row>
        <row r="952">
          <cell r="A952">
            <v>39115</v>
          </cell>
          <cell r="B952">
            <v>0.40817999999999999</v>
          </cell>
          <cell r="D952">
            <v>39115</v>
          </cell>
          <cell r="E952">
            <v>0.54091</v>
          </cell>
          <cell r="G952">
            <v>39036</v>
          </cell>
          <cell r="H952">
            <v>1.8599999999999999</v>
          </cell>
          <cell r="J952">
            <v>39036</v>
          </cell>
          <cell r="K952">
            <v>1.37</v>
          </cell>
        </row>
        <row r="953">
          <cell r="A953">
            <v>39118</v>
          </cell>
          <cell r="B953">
            <v>0.40909000000000001</v>
          </cell>
          <cell r="D953">
            <v>39118</v>
          </cell>
          <cell r="E953">
            <v>0.54091</v>
          </cell>
          <cell r="G953">
            <v>39037</v>
          </cell>
          <cell r="H953">
            <v>1.8612500000000001</v>
          </cell>
          <cell r="J953">
            <v>39037</v>
          </cell>
          <cell r="K953">
            <v>1.3725000000000001</v>
          </cell>
        </row>
        <row r="954">
          <cell r="A954">
            <v>39119</v>
          </cell>
          <cell r="B954">
            <v>0.40909000000000001</v>
          </cell>
          <cell r="D954">
            <v>39119</v>
          </cell>
          <cell r="E954">
            <v>0.54091</v>
          </cell>
          <cell r="G954">
            <v>39038</v>
          </cell>
          <cell r="H954">
            <v>1.873</v>
          </cell>
          <cell r="J954">
            <v>39038</v>
          </cell>
          <cell r="K954">
            <v>1.3780000000000001</v>
          </cell>
        </row>
        <row r="955">
          <cell r="A955">
            <v>39120</v>
          </cell>
          <cell r="B955">
            <v>0.40909000000000001</v>
          </cell>
          <cell r="D955">
            <v>39120</v>
          </cell>
          <cell r="E955">
            <v>0.54181999999999997</v>
          </cell>
          <cell r="G955">
            <v>39041</v>
          </cell>
          <cell r="H955">
            <v>1.84375</v>
          </cell>
          <cell r="J955">
            <v>39041</v>
          </cell>
          <cell r="K955">
            <v>1.3387500000000001</v>
          </cell>
        </row>
        <row r="956">
          <cell r="A956">
            <v>39121</v>
          </cell>
          <cell r="B956">
            <v>0.40909000000000001</v>
          </cell>
          <cell r="D956">
            <v>39121</v>
          </cell>
          <cell r="E956">
            <v>0.54273000000000005</v>
          </cell>
          <cell r="G956">
            <v>39042</v>
          </cell>
          <cell r="H956">
            <v>1.84375</v>
          </cell>
          <cell r="J956">
            <v>39042</v>
          </cell>
          <cell r="K956">
            <v>1.3462499999999999</v>
          </cell>
        </row>
        <row r="957">
          <cell r="A957">
            <v>39122</v>
          </cell>
          <cell r="B957">
            <v>0.40909000000000001</v>
          </cell>
          <cell r="D957">
            <v>39122</v>
          </cell>
          <cell r="E957">
            <v>0.54273000000000005</v>
          </cell>
          <cell r="G957">
            <v>39043</v>
          </cell>
          <cell r="H957">
            <v>1.8387500000000001</v>
          </cell>
          <cell r="J957">
            <v>39043</v>
          </cell>
          <cell r="K957">
            <v>1.35375</v>
          </cell>
        </row>
        <row r="958">
          <cell r="A958">
            <v>39126</v>
          </cell>
          <cell r="B958">
            <v>0.40909000000000001</v>
          </cell>
          <cell r="D958">
            <v>39126</v>
          </cell>
          <cell r="E958">
            <v>0.54273000000000005</v>
          </cell>
          <cell r="G958">
            <v>39044</v>
          </cell>
          <cell r="H958">
            <v>1.8387500000000001</v>
          </cell>
          <cell r="J958">
            <v>39044</v>
          </cell>
          <cell r="K958">
            <v>1.35375</v>
          </cell>
        </row>
        <row r="959">
          <cell r="A959">
            <v>39127</v>
          </cell>
          <cell r="B959">
            <v>0.40909000000000001</v>
          </cell>
          <cell r="D959">
            <v>39127</v>
          </cell>
          <cell r="E959">
            <v>0.54273000000000005</v>
          </cell>
          <cell r="G959">
            <v>39045</v>
          </cell>
          <cell r="H959">
            <v>1.819</v>
          </cell>
          <cell r="J959">
            <v>39045</v>
          </cell>
          <cell r="K959">
            <v>1.337</v>
          </cell>
        </row>
        <row r="960">
          <cell r="A960">
            <v>39128</v>
          </cell>
          <cell r="B960">
            <v>0.41726999999999997</v>
          </cell>
          <cell r="D960">
            <v>39128</v>
          </cell>
          <cell r="E960">
            <v>0.54544999999999999</v>
          </cell>
          <cell r="G960">
            <v>39048</v>
          </cell>
          <cell r="H960">
            <v>1.8399999999999999</v>
          </cell>
          <cell r="J960">
            <v>39048</v>
          </cell>
          <cell r="K960">
            <v>1.36375</v>
          </cell>
        </row>
        <row r="961">
          <cell r="A961">
            <v>39129</v>
          </cell>
          <cell r="B961">
            <v>0.43273</v>
          </cell>
          <cell r="D961">
            <v>39129</v>
          </cell>
          <cell r="E961">
            <v>0.55000000000000004</v>
          </cell>
          <cell r="G961">
            <v>39049</v>
          </cell>
          <cell r="H961">
            <v>1.8199999999999998</v>
          </cell>
          <cell r="J961">
            <v>39049</v>
          </cell>
          <cell r="K961">
            <v>1.3362499999999999</v>
          </cell>
        </row>
        <row r="962">
          <cell r="A962">
            <v>39132</v>
          </cell>
          <cell r="B962">
            <v>0.44363999999999998</v>
          </cell>
          <cell r="D962">
            <v>39132</v>
          </cell>
          <cell r="E962">
            <v>0.55181999999999998</v>
          </cell>
          <cell r="G962">
            <v>39050</v>
          </cell>
          <cell r="H962">
            <v>1.8462499999999999</v>
          </cell>
          <cell r="J962">
            <v>39050</v>
          </cell>
          <cell r="K962">
            <v>1.37375</v>
          </cell>
        </row>
        <row r="963">
          <cell r="A963">
            <v>39133</v>
          </cell>
          <cell r="B963">
            <v>0.44818000000000002</v>
          </cell>
          <cell r="D963">
            <v>39133</v>
          </cell>
          <cell r="E963">
            <v>0.55273000000000005</v>
          </cell>
          <cell r="G963">
            <v>39051</v>
          </cell>
          <cell r="H963">
            <v>1.8174999999999999</v>
          </cell>
          <cell r="J963">
            <v>39051</v>
          </cell>
          <cell r="K963">
            <v>1.3474999999999999</v>
          </cell>
        </row>
        <row r="964">
          <cell r="A964">
            <v>39134</v>
          </cell>
          <cell r="B964">
            <v>0.45455000000000001</v>
          </cell>
          <cell r="D964">
            <v>39134</v>
          </cell>
          <cell r="E964">
            <v>0.55273000000000005</v>
          </cell>
          <cell r="G964">
            <v>39052</v>
          </cell>
          <cell r="H964">
            <v>1.744</v>
          </cell>
          <cell r="J964">
            <v>39052</v>
          </cell>
          <cell r="K964">
            <v>1.292</v>
          </cell>
        </row>
        <row r="965">
          <cell r="A965">
            <v>39135</v>
          </cell>
          <cell r="B965">
            <v>0.6</v>
          </cell>
          <cell r="D965">
            <v>39135</v>
          </cell>
          <cell r="E965">
            <v>0.65</v>
          </cell>
          <cell r="G965">
            <v>39055</v>
          </cell>
          <cell r="H965">
            <v>1.78</v>
          </cell>
          <cell r="J965">
            <v>39055</v>
          </cell>
          <cell r="K965">
            <v>1.3275000000000001</v>
          </cell>
        </row>
        <row r="966">
          <cell r="A966">
            <v>39136</v>
          </cell>
          <cell r="B966">
            <v>0.60455000000000003</v>
          </cell>
          <cell r="D966">
            <v>39136</v>
          </cell>
          <cell r="E966">
            <v>0.65727000000000002</v>
          </cell>
          <cell r="G966">
            <v>39056</v>
          </cell>
          <cell r="H966">
            <v>1.78</v>
          </cell>
          <cell r="J966">
            <v>39056</v>
          </cell>
          <cell r="K966">
            <v>1.33375</v>
          </cell>
        </row>
        <row r="967">
          <cell r="A967">
            <v>39139</v>
          </cell>
          <cell r="B967">
            <v>0.60636000000000001</v>
          </cell>
          <cell r="D967">
            <v>39139</v>
          </cell>
          <cell r="E967">
            <v>0.65908999999999995</v>
          </cell>
          <cell r="G967">
            <v>39057</v>
          </cell>
          <cell r="H967">
            <v>1.7850000000000001</v>
          </cell>
          <cell r="J967">
            <v>39057</v>
          </cell>
          <cell r="K967">
            <v>1.3712500000000001</v>
          </cell>
        </row>
        <row r="968">
          <cell r="A968">
            <v>39140</v>
          </cell>
          <cell r="B968">
            <v>0.62726999999999999</v>
          </cell>
          <cell r="D968">
            <v>39140</v>
          </cell>
          <cell r="E968">
            <v>0.66091</v>
          </cell>
          <cell r="G968">
            <v>39058</v>
          </cell>
          <cell r="H968">
            <v>1.80125</v>
          </cell>
          <cell r="J968">
            <v>39058</v>
          </cell>
          <cell r="K968">
            <v>1.3912499999999999</v>
          </cell>
        </row>
        <row r="969">
          <cell r="A969">
            <v>39141</v>
          </cell>
          <cell r="B969">
            <v>0.63454999999999995</v>
          </cell>
          <cell r="D969">
            <v>39141</v>
          </cell>
          <cell r="E969">
            <v>0.66273000000000004</v>
          </cell>
          <cell r="G969">
            <v>39059</v>
          </cell>
          <cell r="H969">
            <v>1.8</v>
          </cell>
          <cell r="J969">
            <v>39059</v>
          </cell>
          <cell r="K969">
            <v>1.375</v>
          </cell>
        </row>
        <row r="970">
          <cell r="A970">
            <v>39142</v>
          </cell>
          <cell r="B970">
            <v>0.64</v>
          </cell>
          <cell r="D970">
            <v>39142</v>
          </cell>
          <cell r="E970">
            <v>0.66908999999999996</v>
          </cell>
          <cell r="G970">
            <v>39062</v>
          </cell>
          <cell r="H970">
            <v>1.7725</v>
          </cell>
          <cell r="J970">
            <v>39062</v>
          </cell>
          <cell r="K970">
            <v>1.3462499999999999</v>
          </cell>
        </row>
        <row r="971">
          <cell r="A971">
            <v>39143</v>
          </cell>
          <cell r="B971">
            <v>0.64363999999999999</v>
          </cell>
          <cell r="D971">
            <v>39143</v>
          </cell>
          <cell r="E971">
            <v>0.67181999999999997</v>
          </cell>
          <cell r="G971">
            <v>39063</v>
          </cell>
          <cell r="H971">
            <v>1.7625</v>
          </cell>
          <cell r="J971">
            <v>39063</v>
          </cell>
          <cell r="K971">
            <v>1.3174999999999999</v>
          </cell>
        </row>
        <row r="972">
          <cell r="A972">
            <v>39146</v>
          </cell>
          <cell r="B972">
            <v>0.64273000000000002</v>
          </cell>
          <cell r="D972">
            <v>39146</v>
          </cell>
          <cell r="E972">
            <v>0.67181999999999997</v>
          </cell>
          <cell r="G972">
            <v>39064</v>
          </cell>
          <cell r="H972">
            <v>1.7349999999999999</v>
          </cell>
          <cell r="J972">
            <v>39064</v>
          </cell>
          <cell r="K972">
            <v>1.3</v>
          </cell>
        </row>
        <row r="973">
          <cell r="A973">
            <v>39147</v>
          </cell>
          <cell r="B973">
            <v>0.64363999999999999</v>
          </cell>
          <cell r="D973">
            <v>39147</v>
          </cell>
          <cell r="E973">
            <v>0.67181999999999997</v>
          </cell>
          <cell r="G973">
            <v>39065</v>
          </cell>
          <cell r="H973">
            <v>1.75</v>
          </cell>
          <cell r="J973">
            <v>39065</v>
          </cell>
          <cell r="K973">
            <v>1.31125</v>
          </cell>
        </row>
        <row r="974">
          <cell r="A974">
            <v>39148</v>
          </cell>
          <cell r="B974">
            <v>0.64273000000000002</v>
          </cell>
          <cell r="D974">
            <v>39148</v>
          </cell>
          <cell r="E974">
            <v>0.67181999999999997</v>
          </cell>
          <cell r="G974">
            <v>39066</v>
          </cell>
          <cell r="H974">
            <v>1.76</v>
          </cell>
          <cell r="J974">
            <v>39066</v>
          </cell>
          <cell r="K974">
            <v>1.3320000000000001</v>
          </cell>
        </row>
        <row r="975">
          <cell r="A975">
            <v>39149</v>
          </cell>
          <cell r="B975">
            <v>0.64363999999999999</v>
          </cell>
          <cell r="D975">
            <v>39149</v>
          </cell>
          <cell r="E975">
            <v>0.67091000000000001</v>
          </cell>
          <cell r="G975">
            <v>39069</v>
          </cell>
          <cell r="H975">
            <v>1.8087499999999999</v>
          </cell>
          <cell r="J975">
            <v>39069</v>
          </cell>
          <cell r="K975">
            <v>1.38</v>
          </cell>
        </row>
        <row r="976">
          <cell r="A976">
            <v>39150</v>
          </cell>
          <cell r="B976">
            <v>0.64363999999999999</v>
          </cell>
          <cell r="D976">
            <v>39150</v>
          </cell>
          <cell r="E976">
            <v>0.67181999999999997</v>
          </cell>
          <cell r="G976">
            <v>39070</v>
          </cell>
          <cell r="H976">
            <v>1.74125</v>
          </cell>
          <cell r="J976">
            <v>39070</v>
          </cell>
          <cell r="K976">
            <v>1.3</v>
          </cell>
        </row>
        <row r="977">
          <cell r="A977">
            <v>39153</v>
          </cell>
          <cell r="B977">
            <v>0.64544999999999997</v>
          </cell>
          <cell r="D977">
            <v>39153</v>
          </cell>
          <cell r="E977">
            <v>0.67273000000000005</v>
          </cell>
          <cell r="G977">
            <v>39071</v>
          </cell>
          <cell r="H977">
            <v>1.7349999999999999</v>
          </cell>
          <cell r="J977">
            <v>39071</v>
          </cell>
          <cell r="K977">
            <v>1.3025</v>
          </cell>
        </row>
        <row r="978">
          <cell r="A978">
            <v>39154</v>
          </cell>
          <cell r="B978">
            <v>0.64636000000000005</v>
          </cell>
          <cell r="D978">
            <v>39154</v>
          </cell>
          <cell r="E978">
            <v>0.67273000000000005</v>
          </cell>
          <cell r="G978">
            <v>39072</v>
          </cell>
          <cell r="H978">
            <v>1.7574999999999998</v>
          </cell>
          <cell r="J978">
            <v>39072</v>
          </cell>
          <cell r="K978">
            <v>1.3225</v>
          </cell>
        </row>
        <row r="979">
          <cell r="A979">
            <v>39155</v>
          </cell>
          <cell r="B979">
            <v>0.64636000000000005</v>
          </cell>
          <cell r="D979">
            <v>39155</v>
          </cell>
          <cell r="E979">
            <v>0.67273000000000005</v>
          </cell>
          <cell r="G979">
            <v>39073</v>
          </cell>
          <cell r="H979">
            <v>1.738</v>
          </cell>
          <cell r="J979">
            <v>39073</v>
          </cell>
          <cell r="K979">
            <v>1.3080000000000001</v>
          </cell>
        </row>
        <row r="980">
          <cell r="A980">
            <v>39156</v>
          </cell>
          <cell r="B980">
            <v>0.64727000000000001</v>
          </cell>
          <cell r="D980">
            <v>39156</v>
          </cell>
          <cell r="E980">
            <v>0.67273000000000005</v>
          </cell>
          <cell r="G980">
            <v>39076</v>
          </cell>
          <cell r="H980">
            <v>1.7237499999999999</v>
          </cell>
          <cell r="J980">
            <v>39076</v>
          </cell>
          <cell r="K980">
            <v>1.29</v>
          </cell>
        </row>
        <row r="981">
          <cell r="A981">
            <v>39157</v>
          </cell>
          <cell r="B981">
            <v>0.65</v>
          </cell>
          <cell r="D981">
            <v>39157</v>
          </cell>
          <cell r="E981">
            <v>0.67273000000000005</v>
          </cell>
          <cell r="G981">
            <v>39077</v>
          </cell>
          <cell r="H981">
            <v>1.7112500000000002</v>
          </cell>
          <cell r="J981">
            <v>39077</v>
          </cell>
          <cell r="K981">
            <v>1.28125</v>
          </cell>
        </row>
        <row r="982">
          <cell r="A982">
            <v>39160</v>
          </cell>
          <cell r="B982">
            <v>0.65364</v>
          </cell>
          <cell r="D982">
            <v>39160</v>
          </cell>
          <cell r="E982">
            <v>0.67364000000000002</v>
          </cell>
          <cell r="G982">
            <v>39078</v>
          </cell>
          <cell r="H982">
            <v>1.79125</v>
          </cell>
          <cell r="J982">
            <v>39078</v>
          </cell>
          <cell r="K982">
            <v>1.3674999999999999</v>
          </cell>
        </row>
        <row r="983">
          <cell r="A983">
            <v>39161</v>
          </cell>
          <cell r="B983">
            <v>0.65544999999999998</v>
          </cell>
          <cell r="D983">
            <v>39161</v>
          </cell>
          <cell r="E983">
            <v>0.67454999999999998</v>
          </cell>
          <cell r="G983">
            <v>39079</v>
          </cell>
          <cell r="H983">
            <v>1.80125</v>
          </cell>
          <cell r="J983">
            <v>39079</v>
          </cell>
          <cell r="K983">
            <v>1.3625</v>
          </cell>
        </row>
        <row r="984">
          <cell r="A984">
            <v>39163</v>
          </cell>
          <cell r="B984">
            <v>0.65908999999999995</v>
          </cell>
          <cell r="D984">
            <v>39163</v>
          </cell>
          <cell r="E984">
            <v>0.67544999999999999</v>
          </cell>
          <cell r="G984">
            <v>39080</v>
          </cell>
          <cell r="H984">
            <v>1.8140000000000001</v>
          </cell>
          <cell r="J984">
            <v>39080</v>
          </cell>
          <cell r="K984">
            <v>1.3719999999999999</v>
          </cell>
        </row>
        <row r="985">
          <cell r="A985">
            <v>39164</v>
          </cell>
          <cell r="B985">
            <v>0.66273000000000004</v>
          </cell>
          <cell r="D985">
            <v>39164</v>
          </cell>
          <cell r="E985">
            <v>0.67635999999999996</v>
          </cell>
          <cell r="G985">
            <v>39083</v>
          </cell>
          <cell r="H985">
            <v>1.8140000000000001</v>
          </cell>
          <cell r="J985">
            <v>39083</v>
          </cell>
          <cell r="K985">
            <v>1.3719999999999999</v>
          </cell>
        </row>
        <row r="986">
          <cell r="A986">
            <v>39167</v>
          </cell>
          <cell r="B986">
            <v>0.66454999999999997</v>
          </cell>
          <cell r="D986">
            <v>39167</v>
          </cell>
          <cell r="E986">
            <v>0.67635999999999996</v>
          </cell>
          <cell r="G986">
            <v>39084</v>
          </cell>
          <cell r="H986">
            <v>1.8080000000000001</v>
          </cell>
          <cell r="J986">
            <v>39084</v>
          </cell>
          <cell r="K986">
            <v>1.3660000000000001</v>
          </cell>
        </row>
        <row r="987">
          <cell r="A987">
            <v>39168</v>
          </cell>
          <cell r="B987">
            <v>0.66273000000000004</v>
          </cell>
          <cell r="D987">
            <v>39168</v>
          </cell>
          <cell r="E987">
            <v>0.67635999999999996</v>
          </cell>
          <cell r="G987">
            <v>39085</v>
          </cell>
          <cell r="H987">
            <v>1.8162500000000001</v>
          </cell>
          <cell r="J987">
            <v>39085</v>
          </cell>
          <cell r="K987">
            <v>1.375</v>
          </cell>
        </row>
        <row r="988">
          <cell r="A988">
            <v>39169</v>
          </cell>
          <cell r="B988">
            <v>0.65727000000000002</v>
          </cell>
          <cell r="D988">
            <v>39169</v>
          </cell>
          <cell r="E988">
            <v>0.67544999999999999</v>
          </cell>
          <cell r="G988">
            <v>39086</v>
          </cell>
          <cell r="H988">
            <v>1.855</v>
          </cell>
          <cell r="J988">
            <v>39086</v>
          </cell>
          <cell r="K988">
            <v>1.41875</v>
          </cell>
        </row>
        <row r="989">
          <cell r="A989">
            <v>39170</v>
          </cell>
          <cell r="B989">
            <v>0.63454999999999995</v>
          </cell>
          <cell r="D989">
            <v>39170</v>
          </cell>
          <cell r="E989">
            <v>0.66544999999999999</v>
          </cell>
          <cell r="G989">
            <v>39087</v>
          </cell>
          <cell r="H989">
            <v>1.869</v>
          </cell>
          <cell r="J989">
            <v>39087</v>
          </cell>
          <cell r="K989">
            <v>1.4370000000000001</v>
          </cell>
        </row>
        <row r="990">
          <cell r="A990">
            <v>39171</v>
          </cell>
          <cell r="B990">
            <v>0.63090999999999997</v>
          </cell>
          <cell r="D990">
            <v>39171</v>
          </cell>
          <cell r="E990">
            <v>0.66364000000000001</v>
          </cell>
          <cell r="G990">
            <v>39090</v>
          </cell>
          <cell r="H990">
            <v>1.8387500000000001</v>
          </cell>
          <cell r="J990">
            <v>39090</v>
          </cell>
          <cell r="K990">
            <v>1.4075</v>
          </cell>
        </row>
        <row r="991">
          <cell r="A991">
            <v>39174</v>
          </cell>
          <cell r="B991">
            <v>0.62917000000000001</v>
          </cell>
          <cell r="D991">
            <v>39174</v>
          </cell>
          <cell r="E991">
            <v>0.66083000000000003</v>
          </cell>
          <cell r="G991">
            <v>39091</v>
          </cell>
          <cell r="H991">
            <v>1.8675000000000002</v>
          </cell>
          <cell r="J991">
            <v>39091</v>
          </cell>
          <cell r="K991">
            <v>1.4312499999999999</v>
          </cell>
        </row>
        <row r="992">
          <cell r="A992">
            <v>39175</v>
          </cell>
          <cell r="B992">
            <v>0.62749999999999995</v>
          </cell>
          <cell r="D992">
            <v>39175</v>
          </cell>
          <cell r="E992">
            <v>0.66</v>
          </cell>
          <cell r="G992">
            <v>39092</v>
          </cell>
          <cell r="H992">
            <v>1.875</v>
          </cell>
          <cell r="J992">
            <v>39092</v>
          </cell>
          <cell r="K992">
            <v>1.42625</v>
          </cell>
        </row>
        <row r="993">
          <cell r="A993">
            <v>39176</v>
          </cell>
          <cell r="B993">
            <v>0.62583</v>
          </cell>
          <cell r="D993">
            <v>39176</v>
          </cell>
          <cell r="E993">
            <v>0.65832999999999997</v>
          </cell>
          <cell r="G993">
            <v>39093</v>
          </cell>
          <cell r="H993">
            <v>1.87</v>
          </cell>
          <cell r="J993">
            <v>39093</v>
          </cell>
          <cell r="K993">
            <v>1.4112499999999999</v>
          </cell>
        </row>
        <row r="994">
          <cell r="A994">
            <v>39177</v>
          </cell>
          <cell r="B994">
            <v>0.625</v>
          </cell>
          <cell r="D994">
            <v>39177</v>
          </cell>
          <cell r="E994">
            <v>0.65749999999999997</v>
          </cell>
          <cell r="G994">
            <v>39094</v>
          </cell>
          <cell r="H994">
            <v>1.8940000000000001</v>
          </cell>
          <cell r="J994">
            <v>39094</v>
          </cell>
          <cell r="K994">
            <v>1.4350000000000001</v>
          </cell>
        </row>
        <row r="995">
          <cell r="A995">
            <v>39178</v>
          </cell>
          <cell r="B995">
            <v>0.62417</v>
          </cell>
          <cell r="D995">
            <v>39178</v>
          </cell>
          <cell r="E995">
            <v>0.65583000000000002</v>
          </cell>
          <cell r="G995">
            <v>39097</v>
          </cell>
          <cell r="H995">
            <v>1.89375</v>
          </cell>
          <cell r="J995">
            <v>39097</v>
          </cell>
          <cell r="K995">
            <v>1.4325000000000001</v>
          </cell>
        </row>
        <row r="996">
          <cell r="A996">
            <v>39181</v>
          </cell>
          <cell r="B996">
            <v>0.62333000000000005</v>
          </cell>
          <cell r="D996">
            <v>39181</v>
          </cell>
          <cell r="E996">
            <v>0.65666999999999998</v>
          </cell>
          <cell r="G996">
            <v>39098</v>
          </cell>
          <cell r="H996">
            <v>1.88625</v>
          </cell>
          <cell r="J996">
            <v>39098</v>
          </cell>
          <cell r="K996">
            <v>1.4087499999999999</v>
          </cell>
        </row>
        <row r="997">
          <cell r="A997">
            <v>39182</v>
          </cell>
          <cell r="B997">
            <v>0.61833000000000005</v>
          </cell>
          <cell r="D997">
            <v>39182</v>
          </cell>
          <cell r="E997">
            <v>0.65500000000000003</v>
          </cell>
          <cell r="G997">
            <v>39099</v>
          </cell>
          <cell r="H997">
            <v>1.8412500000000001</v>
          </cell>
          <cell r="J997">
            <v>39099</v>
          </cell>
          <cell r="K997">
            <v>1.3587500000000001</v>
          </cell>
        </row>
        <row r="998">
          <cell r="A998">
            <v>39183</v>
          </cell>
          <cell r="B998">
            <v>0.61582999999999999</v>
          </cell>
          <cell r="D998">
            <v>39183</v>
          </cell>
          <cell r="E998">
            <v>0.65500000000000003</v>
          </cell>
          <cell r="G998">
            <v>39100</v>
          </cell>
          <cell r="H998">
            <v>1.8325</v>
          </cell>
          <cell r="J998">
            <v>39100</v>
          </cell>
          <cell r="K998">
            <v>1.345</v>
          </cell>
        </row>
        <row r="999">
          <cell r="A999">
            <v>39184</v>
          </cell>
          <cell r="B999">
            <v>0.61582999999999999</v>
          </cell>
          <cell r="D999">
            <v>39184</v>
          </cell>
          <cell r="E999">
            <v>0.65500000000000003</v>
          </cell>
          <cell r="G999">
            <v>39101</v>
          </cell>
          <cell r="H999">
            <v>1.786</v>
          </cell>
          <cell r="J999">
            <v>39101</v>
          </cell>
          <cell r="K999">
            <v>1.3</v>
          </cell>
        </row>
        <row r="1000">
          <cell r="A1000">
            <v>39185</v>
          </cell>
          <cell r="B1000">
            <v>0.61499999999999999</v>
          </cell>
          <cell r="D1000">
            <v>39185</v>
          </cell>
          <cell r="E1000">
            <v>0.65417000000000003</v>
          </cell>
          <cell r="G1000">
            <v>39104</v>
          </cell>
          <cell r="H1000">
            <v>1.79375</v>
          </cell>
          <cell r="J1000">
            <v>39104</v>
          </cell>
          <cell r="K1000">
            <v>1.29375</v>
          </cell>
        </row>
        <row r="1001">
          <cell r="A1001">
            <v>39188</v>
          </cell>
          <cell r="B1001">
            <v>0.61499999999999999</v>
          </cell>
          <cell r="D1001">
            <v>39188</v>
          </cell>
          <cell r="E1001">
            <v>0.65332999999999997</v>
          </cell>
          <cell r="G1001">
            <v>39105</v>
          </cell>
          <cell r="H1001">
            <v>1.79375</v>
          </cell>
          <cell r="J1001">
            <v>39105</v>
          </cell>
          <cell r="K1001">
            <v>1.3</v>
          </cell>
        </row>
        <row r="1002">
          <cell r="A1002">
            <v>39189</v>
          </cell>
          <cell r="B1002">
            <v>0.61416999999999999</v>
          </cell>
          <cell r="D1002">
            <v>39189</v>
          </cell>
          <cell r="E1002">
            <v>0.65249999999999997</v>
          </cell>
          <cell r="G1002">
            <v>39106</v>
          </cell>
          <cell r="H1002">
            <v>1.8</v>
          </cell>
          <cell r="J1002">
            <v>39106</v>
          </cell>
          <cell r="K1002">
            <v>1.3075000000000001</v>
          </cell>
        </row>
        <row r="1003">
          <cell r="A1003">
            <v>39190</v>
          </cell>
          <cell r="B1003">
            <v>0.61333000000000004</v>
          </cell>
          <cell r="D1003">
            <v>39190</v>
          </cell>
          <cell r="E1003">
            <v>0.65249999999999997</v>
          </cell>
          <cell r="G1003">
            <v>39107</v>
          </cell>
          <cell r="H1003">
            <v>1.7875000000000001</v>
          </cell>
          <cell r="J1003">
            <v>39107</v>
          </cell>
          <cell r="K1003">
            <v>1.3025</v>
          </cell>
        </row>
        <row r="1004">
          <cell r="A1004">
            <v>39191</v>
          </cell>
          <cell r="B1004">
            <v>0.61416999999999999</v>
          </cell>
          <cell r="D1004">
            <v>39191</v>
          </cell>
          <cell r="E1004">
            <v>0.65249999999999997</v>
          </cell>
          <cell r="G1004">
            <v>39108</v>
          </cell>
          <cell r="H1004">
            <v>1.827</v>
          </cell>
          <cell r="J1004">
            <v>39108</v>
          </cell>
          <cell r="K1004">
            <v>1.347</v>
          </cell>
        </row>
        <row r="1005">
          <cell r="A1005">
            <v>39192</v>
          </cell>
          <cell r="B1005">
            <v>0.61416999999999999</v>
          </cell>
          <cell r="D1005">
            <v>39192</v>
          </cell>
          <cell r="E1005">
            <v>0.65249999999999997</v>
          </cell>
          <cell r="G1005">
            <v>39111</v>
          </cell>
          <cell r="H1005">
            <v>1.8512499999999998</v>
          </cell>
          <cell r="J1005">
            <v>39111</v>
          </cell>
          <cell r="K1005">
            <v>1.33</v>
          </cell>
        </row>
        <row r="1006">
          <cell r="A1006">
            <v>39195</v>
          </cell>
          <cell r="B1006">
            <v>0.61416999999999999</v>
          </cell>
          <cell r="D1006">
            <v>39195</v>
          </cell>
          <cell r="E1006">
            <v>0.65249999999999997</v>
          </cell>
          <cell r="G1006">
            <v>39112</v>
          </cell>
          <cell r="H1006">
            <v>1.8412500000000001</v>
          </cell>
          <cell r="J1006">
            <v>39112</v>
          </cell>
          <cell r="K1006">
            <v>1.3225</v>
          </cell>
        </row>
        <row r="1007">
          <cell r="A1007">
            <v>39196</v>
          </cell>
          <cell r="B1007">
            <v>0.61416999999999999</v>
          </cell>
          <cell r="D1007">
            <v>39196</v>
          </cell>
          <cell r="E1007">
            <v>0.65249999999999997</v>
          </cell>
          <cell r="G1007">
            <v>39113</v>
          </cell>
          <cell r="H1007">
            <v>1.8287499999999999</v>
          </cell>
          <cell r="J1007">
            <v>39113</v>
          </cell>
          <cell r="K1007">
            <v>1.3162499999999999</v>
          </cell>
        </row>
        <row r="1008">
          <cell r="A1008">
            <v>39197</v>
          </cell>
          <cell r="B1008">
            <v>0.61416999999999999</v>
          </cell>
          <cell r="D1008">
            <v>39197</v>
          </cell>
          <cell r="E1008">
            <v>0.65249999999999997</v>
          </cell>
          <cell r="G1008">
            <v>39114</v>
          </cell>
          <cell r="H1008">
            <v>1.85375</v>
          </cell>
          <cell r="J1008">
            <v>39114</v>
          </cell>
          <cell r="K1008">
            <v>1.3462499999999999</v>
          </cell>
        </row>
        <row r="1009">
          <cell r="A1009">
            <v>39198</v>
          </cell>
          <cell r="B1009">
            <v>0.61499999999999999</v>
          </cell>
          <cell r="D1009">
            <v>39198</v>
          </cell>
          <cell r="E1009">
            <v>0.65332999999999997</v>
          </cell>
          <cell r="G1009">
            <v>39115</v>
          </cell>
          <cell r="H1009">
            <v>1.8540000000000001</v>
          </cell>
          <cell r="J1009">
            <v>39115</v>
          </cell>
          <cell r="K1009">
            <v>1.3559999999999999</v>
          </cell>
        </row>
        <row r="1010">
          <cell r="A1010">
            <v>39199</v>
          </cell>
          <cell r="B1010">
            <v>0.61582999999999999</v>
          </cell>
          <cell r="D1010">
            <v>39199</v>
          </cell>
          <cell r="E1010">
            <v>0.65417000000000003</v>
          </cell>
          <cell r="G1010">
            <v>39118</v>
          </cell>
          <cell r="H1010">
            <v>1.8612500000000001</v>
          </cell>
          <cell r="J1010">
            <v>39118</v>
          </cell>
          <cell r="K1010">
            <v>1.3625</v>
          </cell>
        </row>
        <row r="1011">
          <cell r="A1011">
            <v>39203</v>
          </cell>
          <cell r="B1011">
            <v>0.61582999999999999</v>
          </cell>
          <cell r="D1011">
            <v>39203</v>
          </cell>
          <cell r="E1011">
            <v>0.65417000000000003</v>
          </cell>
          <cell r="G1011">
            <v>39119</v>
          </cell>
          <cell r="H1011">
            <v>1.8774999999999999</v>
          </cell>
          <cell r="J1011">
            <v>39119</v>
          </cell>
          <cell r="K1011">
            <v>1.3787499999999999</v>
          </cell>
        </row>
        <row r="1012">
          <cell r="A1012">
            <v>39204</v>
          </cell>
          <cell r="B1012">
            <v>0.61582999999999999</v>
          </cell>
          <cell r="D1012">
            <v>39204</v>
          </cell>
          <cell r="E1012">
            <v>0.65417000000000003</v>
          </cell>
          <cell r="G1012">
            <v>39120</v>
          </cell>
          <cell r="H1012">
            <v>1.8675000000000002</v>
          </cell>
          <cell r="J1012">
            <v>39120</v>
          </cell>
          <cell r="K1012">
            <v>1.37</v>
          </cell>
        </row>
        <row r="1013">
          <cell r="A1013">
            <v>39209</v>
          </cell>
          <cell r="B1013">
            <v>0.61667000000000005</v>
          </cell>
          <cell r="D1013">
            <v>39209</v>
          </cell>
          <cell r="E1013">
            <v>0.65417000000000003</v>
          </cell>
          <cell r="G1013">
            <v>39121</v>
          </cell>
          <cell r="H1013">
            <v>1.8612500000000001</v>
          </cell>
          <cell r="J1013">
            <v>39121</v>
          </cell>
          <cell r="K1013">
            <v>1.361</v>
          </cell>
        </row>
        <row r="1014">
          <cell r="A1014">
            <v>39210</v>
          </cell>
          <cell r="B1014">
            <v>0.61667000000000005</v>
          </cell>
          <cell r="D1014">
            <v>39210</v>
          </cell>
          <cell r="E1014">
            <v>0.65417000000000003</v>
          </cell>
          <cell r="G1014">
            <v>39122</v>
          </cell>
          <cell r="H1014">
            <v>1.839</v>
          </cell>
          <cell r="J1014">
            <v>39122</v>
          </cell>
          <cell r="K1014">
            <v>1.3340000000000001</v>
          </cell>
        </row>
        <row r="1015">
          <cell r="A1015">
            <v>39211</v>
          </cell>
          <cell r="B1015">
            <v>0.61667000000000005</v>
          </cell>
          <cell r="D1015">
            <v>39211</v>
          </cell>
          <cell r="E1015">
            <v>0.65417000000000003</v>
          </cell>
          <cell r="G1015">
            <v>39125</v>
          </cell>
          <cell r="H1015">
            <v>1.8275000000000001</v>
          </cell>
          <cell r="J1015">
            <v>39125</v>
          </cell>
          <cell r="K1015">
            <v>1.32375</v>
          </cell>
        </row>
        <row r="1016">
          <cell r="A1016">
            <v>39212</v>
          </cell>
          <cell r="B1016">
            <v>0.61667000000000005</v>
          </cell>
          <cell r="D1016">
            <v>39212</v>
          </cell>
          <cell r="E1016">
            <v>0.65417000000000003</v>
          </cell>
          <cell r="G1016">
            <v>39126</v>
          </cell>
          <cell r="H1016">
            <v>1.8787500000000001</v>
          </cell>
          <cell r="J1016">
            <v>39126</v>
          </cell>
          <cell r="K1016">
            <v>1.3774999999999999</v>
          </cell>
        </row>
        <row r="1017">
          <cell r="A1017">
            <v>39213</v>
          </cell>
          <cell r="B1017">
            <v>0.61582999999999999</v>
          </cell>
          <cell r="D1017">
            <v>39213</v>
          </cell>
          <cell r="E1017">
            <v>0.65332999999999997</v>
          </cell>
          <cell r="G1017">
            <v>39127</v>
          </cell>
          <cell r="H1017">
            <v>1.8687499999999999</v>
          </cell>
          <cell r="J1017">
            <v>39127</v>
          </cell>
          <cell r="K1017">
            <v>1.37</v>
          </cell>
        </row>
        <row r="1018">
          <cell r="A1018">
            <v>39216</v>
          </cell>
          <cell r="B1018">
            <v>0.61582999999999999</v>
          </cell>
          <cell r="D1018">
            <v>39216</v>
          </cell>
          <cell r="E1018">
            <v>0.65332999999999997</v>
          </cell>
          <cell r="G1018">
            <v>39128</v>
          </cell>
          <cell r="H1018">
            <v>1.8875</v>
          </cell>
          <cell r="J1018">
            <v>39128</v>
          </cell>
          <cell r="K1018">
            <v>1.395</v>
          </cell>
        </row>
        <row r="1019">
          <cell r="A1019">
            <v>39217</v>
          </cell>
          <cell r="B1019">
            <v>0.61582999999999999</v>
          </cell>
          <cell r="D1019">
            <v>39217</v>
          </cell>
          <cell r="E1019">
            <v>0.65332999999999997</v>
          </cell>
          <cell r="G1019">
            <v>39129</v>
          </cell>
          <cell r="H1019">
            <v>1.863</v>
          </cell>
          <cell r="J1019">
            <v>39129</v>
          </cell>
          <cell r="K1019">
            <v>1.377</v>
          </cell>
        </row>
        <row r="1020">
          <cell r="A1020">
            <v>39218</v>
          </cell>
          <cell r="B1020">
            <v>0.61582999999999999</v>
          </cell>
          <cell r="D1020">
            <v>39218</v>
          </cell>
          <cell r="E1020">
            <v>0.65332999999999997</v>
          </cell>
          <cell r="G1020">
            <v>39132</v>
          </cell>
          <cell r="H1020">
            <v>1.86375</v>
          </cell>
          <cell r="J1020">
            <v>39132</v>
          </cell>
          <cell r="K1020">
            <v>1.3787499999999999</v>
          </cell>
        </row>
        <row r="1021">
          <cell r="A1021">
            <v>39219</v>
          </cell>
          <cell r="B1021">
            <v>0.61582999999999999</v>
          </cell>
          <cell r="D1021">
            <v>39219</v>
          </cell>
          <cell r="E1021">
            <v>0.65332999999999997</v>
          </cell>
          <cell r="G1021">
            <v>39133</v>
          </cell>
          <cell r="H1021">
            <v>1.855</v>
          </cell>
          <cell r="J1021">
            <v>39133</v>
          </cell>
          <cell r="K1021">
            <v>1.3725000000000001</v>
          </cell>
        </row>
        <row r="1022">
          <cell r="A1022">
            <v>39220</v>
          </cell>
          <cell r="B1022">
            <v>0.61750000000000005</v>
          </cell>
          <cell r="D1022">
            <v>39220</v>
          </cell>
          <cell r="E1022">
            <v>0.65500000000000003</v>
          </cell>
          <cell r="G1022">
            <v>39134</v>
          </cell>
          <cell r="H1022">
            <v>1.835</v>
          </cell>
          <cell r="J1022">
            <v>39134</v>
          </cell>
          <cell r="K1022">
            <v>1.3687499999999999</v>
          </cell>
        </row>
        <row r="1023">
          <cell r="A1023">
            <v>39223</v>
          </cell>
          <cell r="B1023">
            <v>0.61750000000000005</v>
          </cell>
          <cell r="D1023">
            <v>39223</v>
          </cell>
          <cell r="E1023">
            <v>0.65583000000000002</v>
          </cell>
          <cell r="G1023">
            <v>39135</v>
          </cell>
          <cell r="H1023">
            <v>1.8125</v>
          </cell>
          <cell r="J1023">
            <v>39135</v>
          </cell>
          <cell r="K1023">
            <v>1.3599999999999999</v>
          </cell>
        </row>
        <row r="1024">
          <cell r="A1024">
            <v>39224</v>
          </cell>
          <cell r="B1024">
            <v>0.61750000000000005</v>
          </cell>
          <cell r="D1024">
            <v>39224</v>
          </cell>
          <cell r="E1024">
            <v>0.65749999999999997</v>
          </cell>
          <cell r="G1024">
            <v>39136</v>
          </cell>
          <cell r="H1024">
            <v>1.8159999999999998</v>
          </cell>
          <cell r="J1024">
            <v>39136</v>
          </cell>
          <cell r="K1024">
            <v>1.371</v>
          </cell>
        </row>
        <row r="1025">
          <cell r="A1025">
            <v>39225</v>
          </cell>
          <cell r="B1025">
            <v>0.61750000000000005</v>
          </cell>
          <cell r="D1025">
            <v>39225</v>
          </cell>
          <cell r="E1025">
            <v>0.65917000000000003</v>
          </cell>
          <cell r="G1025">
            <v>39139</v>
          </cell>
          <cell r="H1025">
            <v>1.8025</v>
          </cell>
          <cell r="J1025">
            <v>39139</v>
          </cell>
          <cell r="K1025">
            <v>1.3612500000000001</v>
          </cell>
        </row>
        <row r="1026">
          <cell r="A1026">
            <v>39226</v>
          </cell>
          <cell r="B1026">
            <v>0.61750000000000005</v>
          </cell>
          <cell r="D1026">
            <v>39226</v>
          </cell>
          <cell r="E1026">
            <v>0.66</v>
          </cell>
          <cell r="G1026">
            <v>39140</v>
          </cell>
          <cell r="H1026">
            <v>1.7825</v>
          </cell>
          <cell r="J1026">
            <v>39140</v>
          </cell>
          <cell r="K1026">
            <v>1.3374999999999999</v>
          </cell>
        </row>
        <row r="1027">
          <cell r="A1027">
            <v>39227</v>
          </cell>
          <cell r="B1027">
            <v>0.61750000000000005</v>
          </cell>
          <cell r="D1027">
            <v>39227</v>
          </cell>
          <cell r="E1027">
            <v>0.66</v>
          </cell>
          <cell r="G1027">
            <v>39141</v>
          </cell>
          <cell r="H1027">
            <v>1.79</v>
          </cell>
          <cell r="J1027">
            <v>39141</v>
          </cell>
          <cell r="K1027">
            <v>1.3474999999999999</v>
          </cell>
        </row>
        <row r="1028">
          <cell r="A1028">
            <v>39230</v>
          </cell>
          <cell r="B1028">
            <v>0.61750000000000005</v>
          </cell>
          <cell r="D1028">
            <v>39230</v>
          </cell>
          <cell r="E1028">
            <v>0.66</v>
          </cell>
          <cell r="G1028">
            <v>39142</v>
          </cell>
          <cell r="H1028">
            <v>1.7974999999999999</v>
          </cell>
          <cell r="J1028">
            <v>39142</v>
          </cell>
          <cell r="K1028">
            <v>1.35</v>
          </cell>
        </row>
        <row r="1029">
          <cell r="A1029">
            <v>39231</v>
          </cell>
          <cell r="B1029">
            <v>0.61833000000000005</v>
          </cell>
          <cell r="D1029">
            <v>39231</v>
          </cell>
          <cell r="E1029">
            <v>0.66249999999999998</v>
          </cell>
          <cell r="G1029">
            <v>39143</v>
          </cell>
          <cell r="H1029">
            <v>1.7970000000000002</v>
          </cell>
          <cell r="J1029">
            <v>39143</v>
          </cell>
          <cell r="K1029">
            <v>1.3420000000000001</v>
          </cell>
        </row>
        <row r="1030">
          <cell r="A1030">
            <v>39232</v>
          </cell>
          <cell r="B1030">
            <v>0.62082999999999999</v>
          </cell>
          <cell r="D1030">
            <v>39232</v>
          </cell>
          <cell r="E1030">
            <v>0.66749999999999998</v>
          </cell>
          <cell r="G1030">
            <v>39146</v>
          </cell>
          <cell r="H1030">
            <v>1.7524999999999999</v>
          </cell>
          <cell r="J1030">
            <v>39146</v>
          </cell>
          <cell r="K1030">
            <v>1.3</v>
          </cell>
        </row>
        <row r="1031">
          <cell r="A1031">
            <v>39233</v>
          </cell>
          <cell r="B1031">
            <v>0.62082999999999999</v>
          </cell>
          <cell r="D1031">
            <v>39233</v>
          </cell>
          <cell r="E1031">
            <v>0.67</v>
          </cell>
          <cell r="G1031">
            <v>39147</v>
          </cell>
          <cell r="H1031">
            <v>1.76</v>
          </cell>
          <cell r="J1031">
            <v>39147</v>
          </cell>
          <cell r="K1031">
            <v>1.3125</v>
          </cell>
        </row>
        <row r="1032">
          <cell r="A1032">
            <v>39234</v>
          </cell>
          <cell r="B1032">
            <v>0.62082999999999999</v>
          </cell>
          <cell r="D1032">
            <v>39234</v>
          </cell>
          <cell r="E1032">
            <v>0.67249999999999999</v>
          </cell>
          <cell r="G1032">
            <v>39148</v>
          </cell>
          <cell r="H1032">
            <v>1.7475000000000001</v>
          </cell>
          <cell r="J1032">
            <v>39148</v>
          </cell>
          <cell r="K1032">
            <v>1.2987500000000001</v>
          </cell>
        </row>
        <row r="1033">
          <cell r="A1033">
            <v>39237</v>
          </cell>
          <cell r="B1033">
            <v>0.62082999999999999</v>
          </cell>
          <cell r="D1033">
            <v>39237</v>
          </cell>
          <cell r="E1033">
            <v>0.67417000000000005</v>
          </cell>
          <cell r="G1033">
            <v>39149</v>
          </cell>
          <cell r="H1033">
            <v>1.76125</v>
          </cell>
          <cell r="J1033">
            <v>39149</v>
          </cell>
          <cell r="K1033">
            <v>1.31125</v>
          </cell>
        </row>
        <row r="1034">
          <cell r="A1034">
            <v>39238</v>
          </cell>
          <cell r="B1034">
            <v>0.62082999999999999</v>
          </cell>
          <cell r="D1034">
            <v>39238</v>
          </cell>
          <cell r="E1034">
            <v>0.67500000000000004</v>
          </cell>
          <cell r="G1034">
            <v>39150</v>
          </cell>
          <cell r="H1034">
            <v>1.7669999999999999</v>
          </cell>
          <cell r="J1034">
            <v>39150</v>
          </cell>
          <cell r="K1034">
            <v>1.319</v>
          </cell>
        </row>
        <row r="1035">
          <cell r="A1035">
            <v>39239</v>
          </cell>
          <cell r="B1035">
            <v>0.62082999999999999</v>
          </cell>
          <cell r="D1035">
            <v>39239</v>
          </cell>
          <cell r="E1035">
            <v>0.67749999999999999</v>
          </cell>
          <cell r="G1035">
            <v>39153</v>
          </cell>
          <cell r="H1035">
            <v>1.756</v>
          </cell>
          <cell r="J1035">
            <v>39153</v>
          </cell>
          <cell r="K1035">
            <v>1.3089999999999999</v>
          </cell>
        </row>
        <row r="1036">
          <cell r="A1036">
            <v>39240</v>
          </cell>
          <cell r="B1036">
            <v>0.62082999999999999</v>
          </cell>
          <cell r="D1036">
            <v>39240</v>
          </cell>
          <cell r="E1036">
            <v>0.67917000000000005</v>
          </cell>
          <cell r="G1036">
            <v>39154</v>
          </cell>
          <cell r="H1036">
            <v>1.742</v>
          </cell>
          <cell r="J1036">
            <v>39154</v>
          </cell>
          <cell r="K1036">
            <v>1.2929999999999999</v>
          </cell>
        </row>
        <row r="1037">
          <cell r="A1037">
            <v>39241</v>
          </cell>
          <cell r="B1037">
            <v>0.62082999999999999</v>
          </cell>
          <cell r="D1037">
            <v>39241</v>
          </cell>
          <cell r="E1037">
            <v>0.68416999999999994</v>
          </cell>
          <cell r="G1037">
            <v>39155</v>
          </cell>
          <cell r="H1037">
            <v>1.7130000000000001</v>
          </cell>
          <cell r="J1037">
            <v>39155</v>
          </cell>
          <cell r="K1037">
            <v>1.268</v>
          </cell>
        </row>
        <row r="1038">
          <cell r="A1038">
            <v>39244</v>
          </cell>
          <cell r="B1038">
            <v>0.62082999999999999</v>
          </cell>
          <cell r="D1038">
            <v>39244</v>
          </cell>
          <cell r="E1038">
            <v>0.68667</v>
          </cell>
          <cell r="G1038">
            <v>39156</v>
          </cell>
          <cell r="H1038">
            <v>1.7229999999999999</v>
          </cell>
          <cell r="J1038">
            <v>39156</v>
          </cell>
          <cell r="K1038">
            <v>1.2669999999999999</v>
          </cell>
        </row>
        <row r="1039">
          <cell r="A1039">
            <v>39245</v>
          </cell>
          <cell r="B1039">
            <v>0.62082999999999999</v>
          </cell>
          <cell r="D1039">
            <v>39245</v>
          </cell>
          <cell r="E1039">
            <v>0.68916999999999995</v>
          </cell>
          <cell r="G1039">
            <v>39157</v>
          </cell>
          <cell r="H1039">
            <v>1.718</v>
          </cell>
          <cell r="J1039">
            <v>39157</v>
          </cell>
          <cell r="K1039">
            <v>1.262</v>
          </cell>
        </row>
        <row r="1040">
          <cell r="A1040">
            <v>39246</v>
          </cell>
          <cell r="B1040">
            <v>0.62166999999999994</v>
          </cell>
          <cell r="D1040">
            <v>39246</v>
          </cell>
          <cell r="E1040">
            <v>0.69582999999999995</v>
          </cell>
          <cell r="G1040">
            <v>39160</v>
          </cell>
          <cell r="H1040">
            <v>1.7290000000000001</v>
          </cell>
          <cell r="J1040">
            <v>39160</v>
          </cell>
          <cell r="K1040">
            <v>1.278</v>
          </cell>
        </row>
        <row r="1041">
          <cell r="A1041">
            <v>39247</v>
          </cell>
          <cell r="B1041">
            <v>0.62166999999999994</v>
          </cell>
          <cell r="D1041">
            <v>39247</v>
          </cell>
          <cell r="E1041">
            <v>0.69916999999999996</v>
          </cell>
          <cell r="G1041">
            <v>39161</v>
          </cell>
          <cell r="H1041">
            <v>1.718</v>
          </cell>
          <cell r="J1041">
            <v>39161</v>
          </cell>
          <cell r="K1041">
            <v>1.2730000000000001</v>
          </cell>
        </row>
        <row r="1042">
          <cell r="A1042">
            <v>39248</v>
          </cell>
          <cell r="B1042">
            <v>0.62166999999999994</v>
          </cell>
          <cell r="D1042">
            <v>39248</v>
          </cell>
          <cell r="E1042">
            <v>0.70167000000000002</v>
          </cell>
          <cell r="G1042">
            <v>39162</v>
          </cell>
          <cell r="H1042">
            <v>1.7210000000000001</v>
          </cell>
          <cell r="J1042">
            <v>39162</v>
          </cell>
          <cell r="K1042">
            <v>1.276</v>
          </cell>
        </row>
        <row r="1043">
          <cell r="A1043">
            <v>39251</v>
          </cell>
          <cell r="B1043">
            <v>0.62250000000000005</v>
          </cell>
          <cell r="D1043">
            <v>39251</v>
          </cell>
          <cell r="E1043">
            <v>0.70250000000000001</v>
          </cell>
          <cell r="G1043">
            <v>39163</v>
          </cell>
          <cell r="H1043">
            <v>1.73</v>
          </cell>
          <cell r="J1043">
            <v>39163</v>
          </cell>
          <cell r="K1043">
            <v>1.2889999999999999</v>
          </cell>
        </row>
        <row r="1044">
          <cell r="A1044">
            <v>39252</v>
          </cell>
          <cell r="B1044">
            <v>0.62250000000000005</v>
          </cell>
          <cell r="D1044">
            <v>39252</v>
          </cell>
          <cell r="E1044">
            <v>0.70250000000000001</v>
          </cell>
          <cell r="G1044">
            <v>39164</v>
          </cell>
          <cell r="H1044">
            <v>1.7774999999999999</v>
          </cell>
          <cell r="J1044">
            <v>39164</v>
          </cell>
          <cell r="K1044">
            <v>1.3325</v>
          </cell>
        </row>
        <row r="1045">
          <cell r="A1045">
            <v>39253</v>
          </cell>
          <cell r="B1045">
            <v>0.62250000000000005</v>
          </cell>
          <cell r="D1045">
            <v>39253</v>
          </cell>
          <cell r="E1045">
            <v>0.70416999999999996</v>
          </cell>
          <cell r="G1045">
            <v>39167</v>
          </cell>
          <cell r="H1045">
            <v>1.79</v>
          </cell>
          <cell r="J1045">
            <v>39167</v>
          </cell>
          <cell r="K1045">
            <v>1.3360000000000001</v>
          </cell>
        </row>
        <row r="1046">
          <cell r="A1046">
            <v>39254</v>
          </cell>
          <cell r="B1046">
            <v>0.62250000000000005</v>
          </cell>
          <cell r="D1046">
            <v>39254</v>
          </cell>
          <cell r="E1046">
            <v>0.70667000000000002</v>
          </cell>
          <cell r="G1046">
            <v>39168</v>
          </cell>
          <cell r="H1046">
            <v>1.8010000000000002</v>
          </cell>
          <cell r="J1046">
            <v>39168</v>
          </cell>
          <cell r="K1046">
            <v>1.3360000000000001</v>
          </cell>
        </row>
        <row r="1047">
          <cell r="A1047">
            <v>39255</v>
          </cell>
          <cell r="B1047">
            <v>0.62250000000000005</v>
          </cell>
          <cell r="D1047">
            <v>39255</v>
          </cell>
          <cell r="E1047">
            <v>0.70916999999999997</v>
          </cell>
          <cell r="G1047">
            <v>39169</v>
          </cell>
          <cell r="H1047">
            <v>1.8069999999999999</v>
          </cell>
          <cell r="J1047">
            <v>39169</v>
          </cell>
          <cell r="K1047">
            <v>1.341</v>
          </cell>
        </row>
        <row r="1048">
          <cell r="A1048">
            <v>39258</v>
          </cell>
          <cell r="B1048">
            <v>0.62333000000000005</v>
          </cell>
          <cell r="D1048">
            <v>39258</v>
          </cell>
          <cell r="E1048">
            <v>0.71250000000000002</v>
          </cell>
          <cell r="G1048">
            <v>39170</v>
          </cell>
          <cell r="H1048">
            <v>1.806</v>
          </cell>
          <cell r="J1048">
            <v>39170</v>
          </cell>
          <cell r="K1048">
            <v>1.341</v>
          </cell>
        </row>
        <row r="1049">
          <cell r="A1049">
            <v>39259</v>
          </cell>
          <cell r="B1049">
            <v>0.62333000000000005</v>
          </cell>
          <cell r="D1049">
            <v>39259</v>
          </cell>
          <cell r="E1049">
            <v>0.71499999999999997</v>
          </cell>
          <cell r="G1049">
            <v>39171</v>
          </cell>
          <cell r="H1049">
            <v>1.81</v>
          </cell>
          <cell r="J1049">
            <v>39171</v>
          </cell>
          <cell r="K1049">
            <v>1.343</v>
          </cell>
        </row>
        <row r="1050">
          <cell r="A1050">
            <v>39260</v>
          </cell>
          <cell r="B1050">
            <v>0.62333000000000005</v>
          </cell>
          <cell r="D1050">
            <v>39260</v>
          </cell>
          <cell r="E1050">
            <v>0.71750000000000003</v>
          </cell>
          <cell r="G1050">
            <v>39174</v>
          </cell>
          <cell r="H1050">
            <v>1.8010000000000002</v>
          </cell>
          <cell r="J1050">
            <v>39174</v>
          </cell>
          <cell r="K1050">
            <v>1.3260000000000001</v>
          </cell>
        </row>
        <row r="1051">
          <cell r="A1051">
            <v>39261</v>
          </cell>
          <cell r="B1051">
            <v>0.62417</v>
          </cell>
          <cell r="D1051">
            <v>39261</v>
          </cell>
          <cell r="E1051">
            <v>0.73</v>
          </cell>
          <cell r="G1051">
            <v>39175</v>
          </cell>
          <cell r="H1051">
            <v>1.81325</v>
          </cell>
          <cell r="J1051">
            <v>39175</v>
          </cell>
          <cell r="K1051">
            <v>1.3320000000000001</v>
          </cell>
        </row>
        <row r="1052">
          <cell r="A1052">
            <v>39262</v>
          </cell>
          <cell r="B1052">
            <v>0.62333000000000005</v>
          </cell>
          <cell r="D1052">
            <v>39262</v>
          </cell>
          <cell r="E1052">
            <v>0.73333000000000004</v>
          </cell>
          <cell r="G1052">
            <v>39176</v>
          </cell>
          <cell r="H1052">
            <v>1.83</v>
          </cell>
          <cell r="J1052">
            <v>39176</v>
          </cell>
          <cell r="K1052">
            <v>1.3599999999999999</v>
          </cell>
        </row>
        <row r="1053">
          <cell r="A1053">
            <v>39265</v>
          </cell>
          <cell r="B1053">
            <v>0.62333000000000005</v>
          </cell>
          <cell r="D1053">
            <v>39265</v>
          </cell>
          <cell r="E1053">
            <v>0.73333000000000004</v>
          </cell>
          <cell r="G1053">
            <v>39177</v>
          </cell>
          <cell r="H1053">
            <v>1.831</v>
          </cell>
          <cell r="J1053">
            <v>39177</v>
          </cell>
          <cell r="K1053">
            <v>1.3599999999999999</v>
          </cell>
        </row>
        <row r="1054">
          <cell r="A1054">
            <v>39266</v>
          </cell>
          <cell r="B1054">
            <v>0.62333000000000005</v>
          </cell>
          <cell r="D1054">
            <v>39266</v>
          </cell>
          <cell r="E1054">
            <v>0.73499999999999999</v>
          </cell>
          <cell r="G1054">
            <v>39178</v>
          </cell>
          <cell r="H1054">
            <v>1.831</v>
          </cell>
          <cell r="J1054">
            <v>39178</v>
          </cell>
          <cell r="K1054">
            <v>1.3599999999999999</v>
          </cell>
        </row>
        <row r="1055">
          <cell r="A1055">
            <v>39267</v>
          </cell>
          <cell r="B1055">
            <v>0.62333000000000005</v>
          </cell>
          <cell r="D1055">
            <v>39267</v>
          </cell>
          <cell r="E1055">
            <v>0.73667000000000005</v>
          </cell>
          <cell r="G1055">
            <v>39181</v>
          </cell>
          <cell r="H1055">
            <v>1.835</v>
          </cell>
          <cell r="J1055">
            <v>39181</v>
          </cell>
          <cell r="K1055">
            <v>1.365</v>
          </cell>
        </row>
        <row r="1056">
          <cell r="A1056">
            <v>39268</v>
          </cell>
          <cell r="B1056">
            <v>0.62166999999999994</v>
          </cell>
          <cell r="D1056">
            <v>39268</v>
          </cell>
          <cell r="E1056">
            <v>0.73833000000000004</v>
          </cell>
          <cell r="G1056">
            <v>39182</v>
          </cell>
          <cell r="H1056">
            <v>1.83</v>
          </cell>
          <cell r="J1056">
            <v>39182</v>
          </cell>
          <cell r="K1056">
            <v>1.365</v>
          </cell>
        </row>
        <row r="1057">
          <cell r="A1057">
            <v>39269</v>
          </cell>
          <cell r="B1057">
            <v>0.62166999999999994</v>
          </cell>
          <cell r="D1057">
            <v>39269</v>
          </cell>
          <cell r="E1057">
            <v>0.74167000000000005</v>
          </cell>
          <cell r="G1057">
            <v>39183</v>
          </cell>
          <cell r="H1057">
            <v>1.7989999999999999</v>
          </cell>
          <cell r="J1057">
            <v>39183</v>
          </cell>
          <cell r="K1057">
            <v>1.3380000000000001</v>
          </cell>
        </row>
        <row r="1058">
          <cell r="A1058">
            <v>39272</v>
          </cell>
          <cell r="B1058">
            <v>0.62166999999999994</v>
          </cell>
          <cell r="D1058">
            <v>39272</v>
          </cell>
          <cell r="E1058">
            <v>0.74417</v>
          </cell>
          <cell r="G1058">
            <v>39184</v>
          </cell>
          <cell r="H1058">
            <v>1.804</v>
          </cell>
          <cell r="J1058">
            <v>39184</v>
          </cell>
          <cell r="K1058">
            <v>1.339</v>
          </cell>
        </row>
        <row r="1059">
          <cell r="A1059">
            <v>39273</v>
          </cell>
          <cell r="B1059">
            <v>0.62166999999999994</v>
          </cell>
          <cell r="D1059">
            <v>39273</v>
          </cell>
          <cell r="E1059">
            <v>0.74582999999999999</v>
          </cell>
          <cell r="G1059">
            <v>39185</v>
          </cell>
          <cell r="H1059">
            <v>1.819</v>
          </cell>
          <cell r="J1059">
            <v>39185</v>
          </cell>
          <cell r="K1059">
            <v>1.353</v>
          </cell>
        </row>
        <row r="1060">
          <cell r="A1060">
            <v>39274</v>
          </cell>
          <cell r="B1060">
            <v>0.62166999999999994</v>
          </cell>
          <cell r="D1060">
            <v>39274</v>
          </cell>
          <cell r="E1060">
            <v>0.74833000000000005</v>
          </cell>
          <cell r="G1060">
            <v>39188</v>
          </cell>
          <cell r="H1060">
            <v>1.8580000000000001</v>
          </cell>
          <cell r="J1060">
            <v>39188</v>
          </cell>
          <cell r="K1060">
            <v>1.3900000000000001</v>
          </cell>
        </row>
        <row r="1061">
          <cell r="A1061">
            <v>39275</v>
          </cell>
          <cell r="B1061">
            <v>0.62166999999999994</v>
          </cell>
          <cell r="D1061">
            <v>39275</v>
          </cell>
          <cell r="E1061">
            <v>0.75</v>
          </cell>
          <cell r="G1061">
            <v>39189</v>
          </cell>
          <cell r="H1061">
            <v>1.8460000000000001</v>
          </cell>
          <cell r="J1061">
            <v>39189</v>
          </cell>
          <cell r="K1061">
            <v>1.391</v>
          </cell>
        </row>
        <row r="1062">
          <cell r="A1062">
            <v>39276</v>
          </cell>
          <cell r="B1062">
            <v>0.62166999999999994</v>
          </cell>
          <cell r="D1062">
            <v>39276</v>
          </cell>
          <cell r="E1062">
            <v>0.75083</v>
          </cell>
          <cell r="G1062">
            <v>39190</v>
          </cell>
          <cell r="H1062">
            <v>1.847</v>
          </cell>
          <cell r="J1062">
            <v>39190</v>
          </cell>
          <cell r="K1062">
            <v>1.3919999999999999</v>
          </cell>
        </row>
        <row r="1063">
          <cell r="A1063">
            <v>39280</v>
          </cell>
          <cell r="B1063">
            <v>0.62333000000000005</v>
          </cell>
          <cell r="D1063">
            <v>39280</v>
          </cell>
          <cell r="E1063">
            <v>0.75333000000000006</v>
          </cell>
          <cell r="G1063">
            <v>39191</v>
          </cell>
          <cell r="H1063">
            <v>1.8275000000000001</v>
          </cell>
          <cell r="J1063">
            <v>39191</v>
          </cell>
          <cell r="K1063">
            <v>1.3774999999999999</v>
          </cell>
        </row>
        <row r="1064">
          <cell r="A1064">
            <v>39281</v>
          </cell>
          <cell r="B1064">
            <v>0.62333000000000005</v>
          </cell>
          <cell r="D1064">
            <v>39281</v>
          </cell>
          <cell r="E1064">
            <v>0.75417000000000001</v>
          </cell>
          <cell r="G1064">
            <v>39192</v>
          </cell>
          <cell r="H1064">
            <v>1.843</v>
          </cell>
          <cell r="J1064">
            <v>39192</v>
          </cell>
          <cell r="K1064">
            <v>1.3900000000000001</v>
          </cell>
        </row>
        <row r="1065">
          <cell r="A1065">
            <v>39282</v>
          </cell>
          <cell r="B1065">
            <v>0.62333000000000005</v>
          </cell>
          <cell r="D1065">
            <v>39282</v>
          </cell>
          <cell r="E1065">
            <v>0.75583</v>
          </cell>
          <cell r="G1065">
            <v>39195</v>
          </cell>
          <cell r="H1065">
            <v>1.8399999999999999</v>
          </cell>
          <cell r="J1065">
            <v>39195</v>
          </cell>
          <cell r="K1065">
            <v>1.4020000000000001</v>
          </cell>
        </row>
        <row r="1066">
          <cell r="A1066">
            <v>39283</v>
          </cell>
          <cell r="B1066">
            <v>0.62417</v>
          </cell>
          <cell r="D1066">
            <v>39283</v>
          </cell>
          <cell r="E1066">
            <v>0.75832999999999995</v>
          </cell>
          <cell r="G1066">
            <v>39196</v>
          </cell>
          <cell r="H1066">
            <v>1.819</v>
          </cell>
          <cell r="J1066">
            <v>39196</v>
          </cell>
          <cell r="K1066">
            <v>1.371</v>
          </cell>
        </row>
        <row r="1067">
          <cell r="A1067">
            <v>39286</v>
          </cell>
          <cell r="B1067">
            <v>0.625</v>
          </cell>
          <cell r="D1067">
            <v>39286</v>
          </cell>
          <cell r="E1067">
            <v>0.76</v>
          </cell>
          <cell r="G1067">
            <v>39197</v>
          </cell>
          <cell r="H1067">
            <v>1.8120000000000001</v>
          </cell>
          <cell r="J1067">
            <v>39197</v>
          </cell>
          <cell r="K1067">
            <v>1.373</v>
          </cell>
        </row>
        <row r="1068">
          <cell r="A1068">
            <v>39287</v>
          </cell>
          <cell r="B1068">
            <v>0.62666999999999995</v>
          </cell>
          <cell r="D1068">
            <v>39287</v>
          </cell>
          <cell r="E1068">
            <v>0.76083000000000001</v>
          </cell>
          <cell r="G1068">
            <v>39198</v>
          </cell>
          <cell r="H1068">
            <v>1.8090000000000002</v>
          </cell>
          <cell r="J1068">
            <v>39198</v>
          </cell>
          <cell r="K1068">
            <v>1.3780000000000001</v>
          </cell>
        </row>
        <row r="1069">
          <cell r="A1069">
            <v>39288</v>
          </cell>
          <cell r="B1069">
            <v>0.62749999999999995</v>
          </cell>
          <cell r="D1069">
            <v>39288</v>
          </cell>
          <cell r="E1069">
            <v>0.76166999999999996</v>
          </cell>
          <cell r="G1069">
            <v>39199</v>
          </cell>
          <cell r="H1069">
            <v>1.782</v>
          </cell>
          <cell r="J1069">
            <v>39199</v>
          </cell>
          <cell r="K1069">
            <v>1.353</v>
          </cell>
        </row>
        <row r="1070">
          <cell r="A1070">
            <v>39289</v>
          </cell>
          <cell r="B1070">
            <v>0.62917000000000001</v>
          </cell>
          <cell r="D1070">
            <v>39289</v>
          </cell>
          <cell r="E1070">
            <v>0.76417000000000002</v>
          </cell>
          <cell r="G1070">
            <v>39202</v>
          </cell>
          <cell r="H1070">
            <v>1.7730000000000001</v>
          </cell>
          <cell r="J1070">
            <v>39202</v>
          </cell>
          <cell r="K1070">
            <v>1.347</v>
          </cell>
        </row>
        <row r="1071">
          <cell r="A1071">
            <v>39290</v>
          </cell>
          <cell r="B1071">
            <v>0.62749999999999995</v>
          </cell>
          <cell r="D1071">
            <v>39290</v>
          </cell>
          <cell r="E1071">
            <v>0.76500000000000001</v>
          </cell>
          <cell r="G1071">
            <v>39203</v>
          </cell>
          <cell r="H1071">
            <v>1.7810000000000001</v>
          </cell>
          <cell r="J1071">
            <v>39203</v>
          </cell>
          <cell r="K1071">
            <v>1.349</v>
          </cell>
        </row>
        <row r="1072">
          <cell r="A1072">
            <v>39293</v>
          </cell>
          <cell r="B1072">
            <v>0.63</v>
          </cell>
          <cell r="D1072">
            <v>39293</v>
          </cell>
          <cell r="E1072">
            <v>0.76749999999999996</v>
          </cell>
          <cell r="G1072">
            <v>39204</v>
          </cell>
          <cell r="H1072">
            <v>1.7845</v>
          </cell>
          <cell r="J1072">
            <v>39204</v>
          </cell>
          <cell r="K1072">
            <v>1.3479999999999999</v>
          </cell>
        </row>
        <row r="1073">
          <cell r="A1073">
            <v>39294</v>
          </cell>
          <cell r="B1073">
            <v>0.63083</v>
          </cell>
          <cell r="D1073">
            <v>39294</v>
          </cell>
          <cell r="E1073">
            <v>0.76749999999999996</v>
          </cell>
          <cell r="G1073">
            <v>39205</v>
          </cell>
          <cell r="H1073">
            <v>1.784</v>
          </cell>
          <cell r="J1073">
            <v>39205</v>
          </cell>
          <cell r="K1073">
            <v>1.351</v>
          </cell>
        </row>
        <row r="1074">
          <cell r="A1074">
            <v>39295</v>
          </cell>
          <cell r="B1074">
            <v>0.63083</v>
          </cell>
          <cell r="D1074">
            <v>39295</v>
          </cell>
          <cell r="E1074">
            <v>0.76749999999999996</v>
          </cell>
          <cell r="G1074">
            <v>39206</v>
          </cell>
          <cell r="H1074">
            <v>1.784</v>
          </cell>
          <cell r="J1074">
            <v>39206</v>
          </cell>
          <cell r="K1074">
            <v>1.35</v>
          </cell>
        </row>
        <row r="1075">
          <cell r="A1075">
            <v>39296</v>
          </cell>
          <cell r="B1075">
            <v>0.63166999999999995</v>
          </cell>
          <cell r="D1075">
            <v>39296</v>
          </cell>
          <cell r="E1075">
            <v>0.76749999999999996</v>
          </cell>
          <cell r="G1075">
            <v>39209</v>
          </cell>
          <cell r="H1075">
            <v>1.7945</v>
          </cell>
          <cell r="J1075">
            <v>39209</v>
          </cell>
          <cell r="K1075">
            <v>1.363</v>
          </cell>
        </row>
        <row r="1076">
          <cell r="A1076">
            <v>39297</v>
          </cell>
          <cell r="B1076">
            <v>0.63332999999999995</v>
          </cell>
          <cell r="D1076">
            <v>39297</v>
          </cell>
          <cell r="E1076">
            <v>0.76749999999999996</v>
          </cell>
          <cell r="G1076">
            <v>39210</v>
          </cell>
          <cell r="H1076">
            <v>1.8</v>
          </cell>
          <cell r="J1076">
            <v>39210</v>
          </cell>
          <cell r="K1076">
            <v>1.365</v>
          </cell>
        </row>
        <row r="1077">
          <cell r="A1077">
            <v>39300</v>
          </cell>
          <cell r="B1077">
            <v>0.63417000000000001</v>
          </cell>
          <cell r="D1077">
            <v>39300</v>
          </cell>
          <cell r="E1077">
            <v>0.76917000000000002</v>
          </cell>
          <cell r="G1077">
            <v>39211</v>
          </cell>
          <cell r="H1077">
            <v>1.8365</v>
          </cell>
          <cell r="J1077">
            <v>39211</v>
          </cell>
          <cell r="K1077">
            <v>1.4</v>
          </cell>
        </row>
        <row r="1078">
          <cell r="A1078">
            <v>39301</v>
          </cell>
          <cell r="B1078">
            <v>0.63417000000000001</v>
          </cell>
          <cell r="D1078">
            <v>39301</v>
          </cell>
          <cell r="E1078">
            <v>0.77</v>
          </cell>
          <cell r="G1078">
            <v>39212</v>
          </cell>
          <cell r="H1078">
            <v>1.833</v>
          </cell>
          <cell r="J1078">
            <v>39212</v>
          </cell>
          <cell r="K1078">
            <v>1.3975</v>
          </cell>
        </row>
        <row r="1079">
          <cell r="A1079">
            <v>39302</v>
          </cell>
          <cell r="B1079">
            <v>0.63666999999999996</v>
          </cell>
          <cell r="D1079">
            <v>39302</v>
          </cell>
          <cell r="E1079">
            <v>0.77417000000000002</v>
          </cell>
          <cell r="G1079">
            <v>39213</v>
          </cell>
          <cell r="H1079">
            <v>1.8140000000000001</v>
          </cell>
          <cell r="J1079">
            <v>39213</v>
          </cell>
          <cell r="K1079">
            <v>1.3774999999999999</v>
          </cell>
        </row>
        <row r="1080">
          <cell r="A1080">
            <v>39303</v>
          </cell>
          <cell r="B1080">
            <v>0.64666999999999997</v>
          </cell>
          <cell r="D1080">
            <v>39303</v>
          </cell>
          <cell r="E1080">
            <v>0.78083000000000002</v>
          </cell>
          <cell r="G1080">
            <v>39216</v>
          </cell>
          <cell r="H1080">
            <v>1.8399999999999999</v>
          </cell>
          <cell r="J1080">
            <v>39216</v>
          </cell>
          <cell r="K1080">
            <v>1.41</v>
          </cell>
        </row>
        <row r="1081">
          <cell r="A1081">
            <v>39304</v>
          </cell>
          <cell r="B1081">
            <v>0.66</v>
          </cell>
          <cell r="D1081">
            <v>39304</v>
          </cell>
          <cell r="E1081">
            <v>0.79166999999999998</v>
          </cell>
          <cell r="G1081">
            <v>39217</v>
          </cell>
          <cell r="H1081">
            <v>1.8534999999999999</v>
          </cell>
          <cell r="J1081">
            <v>39217</v>
          </cell>
          <cell r="K1081">
            <v>1.41</v>
          </cell>
        </row>
        <row r="1082">
          <cell r="A1082">
            <v>39307</v>
          </cell>
          <cell r="B1082">
            <v>0.67417000000000005</v>
          </cell>
          <cell r="D1082">
            <v>39307</v>
          </cell>
          <cell r="E1082">
            <v>0.80332999999999999</v>
          </cell>
          <cell r="G1082">
            <v>39218</v>
          </cell>
          <cell r="H1082">
            <v>1.8305</v>
          </cell>
          <cell r="J1082">
            <v>39218</v>
          </cell>
          <cell r="K1082">
            <v>1.395</v>
          </cell>
        </row>
        <row r="1083">
          <cell r="A1083">
            <v>39308</v>
          </cell>
          <cell r="B1083">
            <v>0.68500000000000005</v>
          </cell>
          <cell r="D1083">
            <v>39308</v>
          </cell>
          <cell r="E1083">
            <v>0.81</v>
          </cell>
          <cell r="G1083">
            <v>39219</v>
          </cell>
          <cell r="H1083">
            <v>1.8090000000000002</v>
          </cell>
          <cell r="J1083">
            <v>39219</v>
          </cell>
          <cell r="K1083">
            <v>1.3774999999999999</v>
          </cell>
        </row>
        <row r="1084">
          <cell r="A1084">
            <v>39309</v>
          </cell>
          <cell r="B1084">
            <v>0.68667</v>
          </cell>
          <cell r="D1084">
            <v>39309</v>
          </cell>
          <cell r="E1084">
            <v>0.8125</v>
          </cell>
          <cell r="G1084">
            <v>39220</v>
          </cell>
          <cell r="H1084">
            <v>1.8080000000000001</v>
          </cell>
          <cell r="J1084">
            <v>39220</v>
          </cell>
          <cell r="K1084">
            <v>1.379</v>
          </cell>
        </row>
        <row r="1085">
          <cell r="A1085">
            <v>39310</v>
          </cell>
          <cell r="B1085">
            <v>0.6875</v>
          </cell>
          <cell r="D1085">
            <v>39310</v>
          </cell>
          <cell r="E1085">
            <v>0.81499999999999995</v>
          </cell>
          <cell r="G1085">
            <v>39223</v>
          </cell>
          <cell r="H1085">
            <v>1.8159999999999998</v>
          </cell>
          <cell r="J1085">
            <v>39223</v>
          </cell>
          <cell r="K1085">
            <v>1.3879999999999999</v>
          </cell>
        </row>
        <row r="1086">
          <cell r="A1086">
            <v>39311</v>
          </cell>
          <cell r="B1086">
            <v>0.69083000000000006</v>
          </cell>
          <cell r="D1086">
            <v>39311</v>
          </cell>
          <cell r="E1086">
            <v>0.81667000000000001</v>
          </cell>
          <cell r="G1086">
            <v>39224</v>
          </cell>
          <cell r="H1086">
            <v>1.8105</v>
          </cell>
          <cell r="J1086">
            <v>39224</v>
          </cell>
          <cell r="K1086">
            <v>1.385</v>
          </cell>
        </row>
        <row r="1087">
          <cell r="A1087">
            <v>39314</v>
          </cell>
          <cell r="B1087">
            <v>0.6925</v>
          </cell>
          <cell r="D1087">
            <v>39314</v>
          </cell>
          <cell r="E1087">
            <v>0.8175</v>
          </cell>
          <cell r="G1087">
            <v>39225</v>
          </cell>
          <cell r="H1087">
            <v>1.8625</v>
          </cell>
          <cell r="J1087">
            <v>39225</v>
          </cell>
          <cell r="K1087">
            <v>1.4325000000000001</v>
          </cell>
        </row>
        <row r="1088">
          <cell r="A1088">
            <v>39315</v>
          </cell>
          <cell r="B1088">
            <v>0.69833000000000001</v>
          </cell>
          <cell r="D1088">
            <v>39315</v>
          </cell>
          <cell r="E1088">
            <v>0.82</v>
          </cell>
          <cell r="G1088">
            <v>39226</v>
          </cell>
          <cell r="H1088">
            <v>1.8719999999999999</v>
          </cell>
          <cell r="J1088">
            <v>39226</v>
          </cell>
          <cell r="K1088">
            <v>1.444</v>
          </cell>
        </row>
        <row r="1089">
          <cell r="A1089">
            <v>39316</v>
          </cell>
          <cell r="B1089">
            <v>0.70333000000000001</v>
          </cell>
          <cell r="D1089">
            <v>39316</v>
          </cell>
          <cell r="E1089">
            <v>0.82582999999999995</v>
          </cell>
          <cell r="G1089">
            <v>39227</v>
          </cell>
          <cell r="H1089">
            <v>1.8944999999999999</v>
          </cell>
          <cell r="J1089">
            <v>39227</v>
          </cell>
          <cell r="K1089">
            <v>1.4675</v>
          </cell>
        </row>
        <row r="1090">
          <cell r="A1090">
            <v>39317</v>
          </cell>
          <cell r="B1090">
            <v>0.70416999999999996</v>
          </cell>
          <cell r="D1090">
            <v>39317</v>
          </cell>
          <cell r="E1090">
            <v>0.83167000000000002</v>
          </cell>
          <cell r="G1090">
            <v>39230</v>
          </cell>
          <cell r="H1090">
            <v>1.90625</v>
          </cell>
          <cell r="J1090">
            <v>39230</v>
          </cell>
          <cell r="K1090">
            <v>1.48</v>
          </cell>
        </row>
        <row r="1091">
          <cell r="A1091">
            <v>39318</v>
          </cell>
          <cell r="B1091">
            <v>0.70416999999999996</v>
          </cell>
          <cell r="D1091">
            <v>39318</v>
          </cell>
          <cell r="E1091">
            <v>0.83416999999999997</v>
          </cell>
          <cell r="G1091">
            <v>39231</v>
          </cell>
          <cell r="H1091">
            <v>1.92</v>
          </cell>
          <cell r="J1091">
            <v>39231</v>
          </cell>
          <cell r="K1091">
            <v>1.5</v>
          </cell>
        </row>
        <row r="1092">
          <cell r="A1092">
            <v>39321</v>
          </cell>
          <cell r="B1092">
            <v>0.70499999999999996</v>
          </cell>
          <cell r="D1092">
            <v>39321</v>
          </cell>
          <cell r="E1092">
            <v>0.83499999999999996</v>
          </cell>
          <cell r="G1092">
            <v>39232</v>
          </cell>
          <cell r="H1092">
            <v>1.9020000000000001</v>
          </cell>
          <cell r="J1092">
            <v>39232</v>
          </cell>
          <cell r="K1092">
            <v>1.4924999999999999</v>
          </cell>
        </row>
        <row r="1093">
          <cell r="A1093">
            <v>39322</v>
          </cell>
          <cell r="B1093">
            <v>0.70416999999999996</v>
          </cell>
          <cell r="D1093">
            <v>39322</v>
          </cell>
          <cell r="E1093">
            <v>0.83499999999999996</v>
          </cell>
          <cell r="G1093">
            <v>39233</v>
          </cell>
          <cell r="H1093">
            <v>1.9405000000000001</v>
          </cell>
          <cell r="J1093">
            <v>39233</v>
          </cell>
          <cell r="K1093">
            <v>1.5249999999999999</v>
          </cell>
        </row>
        <row r="1094">
          <cell r="A1094">
            <v>39323</v>
          </cell>
          <cell r="B1094">
            <v>0.70333000000000001</v>
          </cell>
          <cell r="D1094">
            <v>39323</v>
          </cell>
          <cell r="E1094">
            <v>0.83582999999999996</v>
          </cell>
          <cell r="G1094">
            <v>39234</v>
          </cell>
          <cell r="H1094">
            <v>1.9685000000000001</v>
          </cell>
          <cell r="J1094">
            <v>39234</v>
          </cell>
          <cell r="K1094">
            <v>1.5575000000000001</v>
          </cell>
        </row>
        <row r="1095">
          <cell r="A1095">
            <v>39324</v>
          </cell>
          <cell r="B1095">
            <v>0.72333000000000003</v>
          </cell>
          <cell r="D1095">
            <v>39324</v>
          </cell>
          <cell r="E1095">
            <v>0.83833000000000002</v>
          </cell>
          <cell r="G1095">
            <v>39237</v>
          </cell>
          <cell r="H1095">
            <v>1.9675</v>
          </cell>
          <cell r="J1095">
            <v>39237</v>
          </cell>
          <cell r="K1095">
            <v>1.5525</v>
          </cell>
        </row>
        <row r="1096">
          <cell r="A1096">
            <v>39325</v>
          </cell>
          <cell r="B1096">
            <v>0.72916999999999998</v>
          </cell>
          <cell r="D1096">
            <v>39325</v>
          </cell>
          <cell r="E1096">
            <v>0.84</v>
          </cell>
          <cell r="G1096">
            <v>39238</v>
          </cell>
          <cell r="H1096">
            <v>2.02</v>
          </cell>
          <cell r="J1096">
            <v>39238</v>
          </cell>
          <cell r="K1096">
            <v>1.6125</v>
          </cell>
        </row>
        <row r="1097">
          <cell r="A1097">
            <v>39328</v>
          </cell>
          <cell r="B1097">
            <v>0.73082999999999998</v>
          </cell>
          <cell r="D1097">
            <v>39328</v>
          </cell>
          <cell r="E1097">
            <v>0.84082999999999997</v>
          </cell>
          <cell r="G1097">
            <v>39239</v>
          </cell>
          <cell r="H1097">
            <v>1.9975000000000001</v>
          </cell>
          <cell r="J1097">
            <v>39239</v>
          </cell>
          <cell r="K1097">
            <v>1.5899999999999999</v>
          </cell>
        </row>
        <row r="1098">
          <cell r="A1098">
            <v>39329</v>
          </cell>
          <cell r="B1098">
            <v>0.73250000000000004</v>
          </cell>
          <cell r="D1098">
            <v>39329</v>
          </cell>
          <cell r="E1098">
            <v>0.84250000000000003</v>
          </cell>
          <cell r="G1098">
            <v>39240</v>
          </cell>
          <cell r="H1098">
            <v>2.0914999999999999</v>
          </cell>
          <cell r="J1098">
            <v>39240</v>
          </cell>
          <cell r="K1098">
            <v>1.6850000000000001</v>
          </cell>
        </row>
        <row r="1099">
          <cell r="A1099">
            <v>39330</v>
          </cell>
          <cell r="B1099">
            <v>0.73250000000000004</v>
          </cell>
          <cell r="D1099">
            <v>39330</v>
          </cell>
          <cell r="E1099">
            <v>0.84250000000000003</v>
          </cell>
          <cell r="G1099">
            <v>39241</v>
          </cell>
          <cell r="H1099">
            <v>2.089</v>
          </cell>
          <cell r="J1099">
            <v>39241</v>
          </cell>
          <cell r="K1099">
            <v>1.6909999999999998</v>
          </cell>
        </row>
        <row r="1100">
          <cell r="A1100">
            <v>39331</v>
          </cell>
          <cell r="B1100">
            <v>0.73333000000000004</v>
          </cell>
          <cell r="D1100">
            <v>39331</v>
          </cell>
          <cell r="E1100">
            <v>0.84250000000000003</v>
          </cell>
          <cell r="G1100">
            <v>39244</v>
          </cell>
          <cell r="H1100">
            <v>2.1034999999999999</v>
          </cell>
          <cell r="J1100">
            <v>39244</v>
          </cell>
          <cell r="K1100">
            <v>1.7029999999999998</v>
          </cell>
        </row>
        <row r="1101">
          <cell r="A1101">
            <v>39332</v>
          </cell>
          <cell r="B1101">
            <v>0.73499999999999999</v>
          </cell>
          <cell r="D1101">
            <v>39332</v>
          </cell>
          <cell r="E1101">
            <v>0.84250000000000003</v>
          </cell>
          <cell r="G1101">
            <v>39245</v>
          </cell>
          <cell r="H1101">
            <v>2.1379999999999999</v>
          </cell>
          <cell r="J1101">
            <v>39245</v>
          </cell>
          <cell r="K1101">
            <v>1.7324999999999999</v>
          </cell>
        </row>
        <row r="1102">
          <cell r="A1102">
            <v>39335</v>
          </cell>
          <cell r="B1102">
            <v>0.73582999999999998</v>
          </cell>
          <cell r="D1102">
            <v>39335</v>
          </cell>
          <cell r="E1102">
            <v>0.84250000000000003</v>
          </cell>
          <cell r="G1102">
            <v>39246</v>
          </cell>
          <cell r="H1102">
            <v>2.1240000000000001</v>
          </cell>
          <cell r="J1102">
            <v>39246</v>
          </cell>
          <cell r="K1102">
            <v>1.7050000000000001</v>
          </cell>
        </row>
        <row r="1103">
          <cell r="A1103">
            <v>39336</v>
          </cell>
          <cell r="B1103">
            <v>0.73499999999999999</v>
          </cell>
          <cell r="D1103">
            <v>39336</v>
          </cell>
          <cell r="E1103">
            <v>0.84250000000000003</v>
          </cell>
          <cell r="G1103">
            <v>39247</v>
          </cell>
          <cell r="H1103">
            <v>2.137</v>
          </cell>
          <cell r="J1103">
            <v>39247</v>
          </cell>
          <cell r="K1103">
            <v>1.7</v>
          </cell>
        </row>
        <row r="1104">
          <cell r="A1104">
            <v>39337</v>
          </cell>
          <cell r="B1104">
            <v>0.73499999999999999</v>
          </cell>
          <cell r="D1104">
            <v>39337</v>
          </cell>
          <cell r="E1104">
            <v>0.84250000000000003</v>
          </cell>
          <cell r="G1104">
            <v>39248</v>
          </cell>
          <cell r="H1104">
            <v>2.0939999999999999</v>
          </cell>
          <cell r="J1104">
            <v>39248</v>
          </cell>
          <cell r="K1104">
            <v>1.635</v>
          </cell>
        </row>
        <row r="1105">
          <cell r="A1105">
            <v>39338</v>
          </cell>
          <cell r="B1105">
            <v>0.73416999999999999</v>
          </cell>
          <cell r="D1105">
            <v>39338</v>
          </cell>
          <cell r="E1105">
            <v>0.84167000000000003</v>
          </cell>
          <cell r="G1105">
            <v>39251</v>
          </cell>
          <cell r="H1105">
            <v>2.081</v>
          </cell>
          <cell r="J1105">
            <v>39251</v>
          </cell>
          <cell r="K1105">
            <v>1.637</v>
          </cell>
        </row>
        <row r="1106">
          <cell r="A1106">
            <v>39339</v>
          </cell>
          <cell r="B1106">
            <v>0.73416999999999999</v>
          </cell>
          <cell r="D1106">
            <v>39339</v>
          </cell>
          <cell r="E1106">
            <v>0.84333000000000002</v>
          </cell>
          <cell r="G1106">
            <v>39252</v>
          </cell>
          <cell r="H1106">
            <v>2.1154999999999999</v>
          </cell>
          <cell r="J1106">
            <v>39252</v>
          </cell>
          <cell r="K1106">
            <v>1.6739999999999999</v>
          </cell>
        </row>
        <row r="1107">
          <cell r="A1107">
            <v>39343</v>
          </cell>
          <cell r="B1107">
            <v>0.73499999999999999</v>
          </cell>
          <cell r="D1107">
            <v>39343</v>
          </cell>
          <cell r="E1107">
            <v>0.84333000000000002</v>
          </cell>
          <cell r="G1107">
            <v>39253</v>
          </cell>
          <cell r="H1107">
            <v>2.1019999999999999</v>
          </cell>
          <cell r="J1107">
            <v>39253</v>
          </cell>
          <cell r="K1107">
            <v>1.6659999999999999</v>
          </cell>
        </row>
        <row r="1108">
          <cell r="A1108">
            <v>39344</v>
          </cell>
          <cell r="B1108">
            <v>0.73582999999999998</v>
          </cell>
          <cell r="D1108">
            <v>39344</v>
          </cell>
          <cell r="E1108">
            <v>0.84250000000000003</v>
          </cell>
          <cell r="G1108">
            <v>39254</v>
          </cell>
          <cell r="H1108">
            <v>2.1240000000000001</v>
          </cell>
          <cell r="J1108">
            <v>39254</v>
          </cell>
          <cell r="K1108">
            <v>1.681</v>
          </cell>
        </row>
        <row r="1109">
          <cell r="A1109">
            <v>39345</v>
          </cell>
          <cell r="B1109">
            <v>0.73833000000000004</v>
          </cell>
          <cell r="D1109">
            <v>39345</v>
          </cell>
          <cell r="E1109">
            <v>0.84416999999999998</v>
          </cell>
          <cell r="G1109">
            <v>39255</v>
          </cell>
          <cell r="H1109">
            <v>2.1025</v>
          </cell>
          <cell r="J1109">
            <v>39255</v>
          </cell>
          <cell r="K1109">
            <v>1.6625000000000001</v>
          </cell>
        </row>
        <row r="1110">
          <cell r="A1110">
            <v>39346</v>
          </cell>
          <cell r="B1110">
            <v>0.73916999999999999</v>
          </cell>
          <cell r="D1110">
            <v>39346</v>
          </cell>
          <cell r="E1110">
            <v>0.84499999999999997</v>
          </cell>
          <cell r="G1110">
            <v>39258</v>
          </cell>
          <cell r="H1110">
            <v>2.0994999999999999</v>
          </cell>
          <cell r="J1110">
            <v>39258</v>
          </cell>
          <cell r="K1110">
            <v>1.6600000000000001</v>
          </cell>
        </row>
        <row r="1111">
          <cell r="A1111">
            <v>39350</v>
          </cell>
          <cell r="B1111">
            <v>0.74082999999999999</v>
          </cell>
          <cell r="D1111">
            <v>39350</v>
          </cell>
          <cell r="E1111">
            <v>0.84667000000000003</v>
          </cell>
          <cell r="G1111">
            <v>39259</v>
          </cell>
          <cell r="H1111">
            <v>2.0990000000000002</v>
          </cell>
          <cell r="J1111">
            <v>39259</v>
          </cell>
          <cell r="K1111">
            <v>1.6579999999999999</v>
          </cell>
        </row>
        <row r="1112">
          <cell r="A1112">
            <v>39351</v>
          </cell>
          <cell r="B1112">
            <v>0.73916999999999999</v>
          </cell>
          <cell r="D1112">
            <v>39351</v>
          </cell>
          <cell r="E1112">
            <v>0.84750000000000003</v>
          </cell>
          <cell r="G1112">
            <v>39260</v>
          </cell>
          <cell r="H1112">
            <v>2.0569999999999999</v>
          </cell>
          <cell r="J1112">
            <v>39260</v>
          </cell>
          <cell r="K1112">
            <v>1.625</v>
          </cell>
        </row>
        <row r="1113">
          <cell r="A1113">
            <v>39352</v>
          </cell>
          <cell r="B1113">
            <v>0.70750000000000002</v>
          </cell>
          <cell r="D1113">
            <v>39352</v>
          </cell>
          <cell r="E1113">
            <v>0.84667000000000003</v>
          </cell>
          <cell r="G1113">
            <v>39261</v>
          </cell>
          <cell r="H1113">
            <v>2.1120000000000001</v>
          </cell>
          <cell r="J1113">
            <v>39261</v>
          </cell>
          <cell r="K1113">
            <v>1.6724999999999999</v>
          </cell>
        </row>
        <row r="1114">
          <cell r="A1114">
            <v>39353</v>
          </cell>
          <cell r="B1114">
            <v>0.70416999999999996</v>
          </cell>
          <cell r="D1114">
            <v>39353</v>
          </cell>
          <cell r="E1114">
            <v>0.84833000000000003</v>
          </cell>
          <cell r="G1114">
            <v>39262</v>
          </cell>
          <cell r="H1114">
            <v>2.0705</v>
          </cell>
          <cell r="J1114">
            <v>39262</v>
          </cell>
          <cell r="K1114">
            <v>1.637</v>
          </cell>
        </row>
        <row r="1115">
          <cell r="A1115">
            <v>39356</v>
          </cell>
          <cell r="B1115">
            <v>0.70582999999999996</v>
          </cell>
          <cell r="D1115">
            <v>39356</v>
          </cell>
          <cell r="E1115">
            <v>0.84916999999999998</v>
          </cell>
          <cell r="G1115">
            <v>39265</v>
          </cell>
          <cell r="H1115">
            <v>2.077</v>
          </cell>
          <cell r="J1115">
            <v>39265</v>
          </cell>
          <cell r="K1115">
            <v>1.6425000000000001</v>
          </cell>
        </row>
        <row r="1116">
          <cell r="A1116">
            <v>39357</v>
          </cell>
          <cell r="B1116">
            <v>0.70582999999999996</v>
          </cell>
          <cell r="D1116">
            <v>39357</v>
          </cell>
          <cell r="E1116">
            <v>0.85</v>
          </cell>
          <cell r="G1116">
            <v>39266</v>
          </cell>
          <cell r="H1116">
            <v>2.0912500000000001</v>
          </cell>
          <cell r="J1116">
            <v>39266</v>
          </cell>
          <cell r="K1116">
            <v>1.6612499999999999</v>
          </cell>
        </row>
        <row r="1117">
          <cell r="A1117">
            <v>39358</v>
          </cell>
          <cell r="B1117">
            <v>0.70167000000000002</v>
          </cell>
          <cell r="D1117">
            <v>39358</v>
          </cell>
          <cell r="E1117">
            <v>0.84916999999999998</v>
          </cell>
          <cell r="G1117">
            <v>39267</v>
          </cell>
          <cell r="H1117">
            <v>2.0945</v>
          </cell>
          <cell r="J1117">
            <v>39267</v>
          </cell>
          <cell r="K1117">
            <v>1.661</v>
          </cell>
        </row>
        <row r="1118">
          <cell r="A1118">
            <v>39359</v>
          </cell>
          <cell r="B1118">
            <v>0.69833000000000001</v>
          </cell>
          <cell r="D1118">
            <v>39359</v>
          </cell>
          <cell r="E1118">
            <v>0.84916999999999998</v>
          </cell>
          <cell r="G1118">
            <v>39268</v>
          </cell>
          <cell r="H1118">
            <v>2.1375000000000002</v>
          </cell>
          <cell r="J1118">
            <v>39268</v>
          </cell>
          <cell r="K1118">
            <v>1.7</v>
          </cell>
        </row>
        <row r="1119">
          <cell r="A1119">
            <v>39360</v>
          </cell>
          <cell r="B1119">
            <v>0.69582999999999995</v>
          </cell>
          <cell r="D1119">
            <v>39360</v>
          </cell>
          <cell r="E1119">
            <v>0.84916999999999998</v>
          </cell>
          <cell r="G1119">
            <v>39269</v>
          </cell>
          <cell r="H1119">
            <v>2.1509999999999998</v>
          </cell>
          <cell r="J1119">
            <v>39269</v>
          </cell>
          <cell r="K1119">
            <v>1.72</v>
          </cell>
        </row>
        <row r="1120">
          <cell r="A1120">
            <v>39364</v>
          </cell>
          <cell r="B1120">
            <v>0.69416999999999995</v>
          </cell>
          <cell r="D1120">
            <v>39364</v>
          </cell>
          <cell r="E1120">
            <v>0.84916999999999998</v>
          </cell>
          <cell r="G1120">
            <v>39272</v>
          </cell>
          <cell r="H1120">
            <v>2.1564999999999999</v>
          </cell>
          <cell r="J1120">
            <v>39272</v>
          </cell>
          <cell r="K1120">
            <v>1.72</v>
          </cell>
        </row>
        <row r="1121">
          <cell r="A1121">
            <v>39365</v>
          </cell>
          <cell r="B1121">
            <v>0.6925</v>
          </cell>
          <cell r="D1121">
            <v>39365</v>
          </cell>
          <cell r="E1121">
            <v>0.84916999999999998</v>
          </cell>
          <cell r="G1121">
            <v>39273</v>
          </cell>
          <cell r="H1121">
            <v>2.1339999999999999</v>
          </cell>
          <cell r="J1121">
            <v>39273</v>
          </cell>
          <cell r="K1121">
            <v>1.6970000000000001</v>
          </cell>
        </row>
        <row r="1122">
          <cell r="A1122">
            <v>39366</v>
          </cell>
          <cell r="B1122">
            <v>0.69167000000000001</v>
          </cell>
          <cell r="D1122">
            <v>39366</v>
          </cell>
          <cell r="E1122">
            <v>0.84916999999999998</v>
          </cell>
          <cell r="G1122">
            <v>39274</v>
          </cell>
          <cell r="H1122">
            <v>2.1110000000000002</v>
          </cell>
          <cell r="J1122">
            <v>39274</v>
          </cell>
          <cell r="K1122">
            <v>1.67</v>
          </cell>
        </row>
        <row r="1123">
          <cell r="A1123">
            <v>39367</v>
          </cell>
          <cell r="B1123">
            <v>0.69083000000000006</v>
          </cell>
          <cell r="D1123">
            <v>39367</v>
          </cell>
          <cell r="E1123">
            <v>0.84916999999999998</v>
          </cell>
          <cell r="G1123">
            <v>39275</v>
          </cell>
          <cell r="H1123">
            <v>2.1269999999999998</v>
          </cell>
          <cell r="J1123">
            <v>39275</v>
          </cell>
          <cell r="K1123">
            <v>1.6800000000000002</v>
          </cell>
        </row>
        <row r="1124">
          <cell r="A1124">
            <v>39370</v>
          </cell>
          <cell r="B1124">
            <v>0.69167000000000001</v>
          </cell>
          <cell r="D1124">
            <v>39370</v>
          </cell>
          <cell r="E1124">
            <v>0.85082999999999998</v>
          </cell>
          <cell r="G1124">
            <v>39276</v>
          </cell>
          <cell r="H1124">
            <v>2.1495000000000002</v>
          </cell>
          <cell r="J1124">
            <v>39276</v>
          </cell>
          <cell r="K1124">
            <v>1.702</v>
          </cell>
        </row>
        <row r="1125">
          <cell r="A1125">
            <v>39371</v>
          </cell>
          <cell r="B1125">
            <v>0.69167000000000001</v>
          </cell>
          <cell r="D1125">
            <v>39371</v>
          </cell>
          <cell r="E1125">
            <v>0.85082999999999998</v>
          </cell>
          <cell r="G1125">
            <v>39279</v>
          </cell>
          <cell r="H1125">
            <v>2.1505000000000001</v>
          </cell>
          <cell r="J1125">
            <v>39279</v>
          </cell>
          <cell r="K1125">
            <v>1.6930000000000001</v>
          </cell>
        </row>
        <row r="1126">
          <cell r="A1126">
            <v>39372</v>
          </cell>
          <cell r="B1126">
            <v>0.69333</v>
          </cell>
          <cell r="D1126">
            <v>39372</v>
          </cell>
          <cell r="E1126">
            <v>0.85082999999999998</v>
          </cell>
          <cell r="G1126">
            <v>39280</v>
          </cell>
          <cell r="H1126">
            <v>2.1539999999999999</v>
          </cell>
          <cell r="J1126">
            <v>39280</v>
          </cell>
          <cell r="K1126">
            <v>1.7075</v>
          </cell>
        </row>
        <row r="1127">
          <cell r="A1127">
            <v>39373</v>
          </cell>
          <cell r="B1127">
            <v>0.69083000000000006</v>
          </cell>
          <cell r="D1127">
            <v>39373</v>
          </cell>
          <cell r="E1127">
            <v>0.85</v>
          </cell>
          <cell r="G1127">
            <v>39281</v>
          </cell>
          <cell r="H1127">
            <v>2.1154999999999999</v>
          </cell>
          <cell r="J1127">
            <v>39281</v>
          </cell>
          <cell r="K1127">
            <v>1.665</v>
          </cell>
        </row>
        <row r="1128">
          <cell r="A1128">
            <v>39374</v>
          </cell>
          <cell r="B1128">
            <v>0.68916999999999995</v>
          </cell>
          <cell r="D1128">
            <v>39374</v>
          </cell>
          <cell r="E1128">
            <v>0.85</v>
          </cell>
          <cell r="G1128">
            <v>39282</v>
          </cell>
          <cell r="H1128">
            <v>2.1185</v>
          </cell>
          <cell r="J1128">
            <v>39282</v>
          </cell>
          <cell r="K1128">
            <v>1.671</v>
          </cell>
        </row>
        <row r="1129">
          <cell r="A1129">
            <v>39377</v>
          </cell>
          <cell r="B1129">
            <v>0.68167</v>
          </cell>
          <cell r="D1129">
            <v>39377</v>
          </cell>
          <cell r="E1129">
            <v>0.84833000000000003</v>
          </cell>
          <cell r="G1129">
            <v>39283</v>
          </cell>
          <cell r="H1129">
            <v>2.0735000000000001</v>
          </cell>
          <cell r="J1129">
            <v>39283</v>
          </cell>
          <cell r="K1129">
            <v>1.6400000000000001</v>
          </cell>
        </row>
        <row r="1130">
          <cell r="A1130">
            <v>39378</v>
          </cell>
          <cell r="B1130">
            <v>0.67666999999999999</v>
          </cell>
          <cell r="D1130">
            <v>39378</v>
          </cell>
          <cell r="E1130">
            <v>0.84833000000000003</v>
          </cell>
          <cell r="G1130">
            <v>39286</v>
          </cell>
          <cell r="H1130">
            <v>2.0750000000000002</v>
          </cell>
          <cell r="J1130">
            <v>39286</v>
          </cell>
          <cell r="K1130">
            <v>1.631</v>
          </cell>
        </row>
        <row r="1131">
          <cell r="A1131">
            <v>39379</v>
          </cell>
          <cell r="B1131">
            <v>0.67249999999999999</v>
          </cell>
          <cell r="D1131">
            <v>39379</v>
          </cell>
          <cell r="E1131">
            <v>0.84833000000000003</v>
          </cell>
          <cell r="G1131">
            <v>39287</v>
          </cell>
          <cell r="H1131">
            <v>2.0699999999999998</v>
          </cell>
          <cell r="J1131">
            <v>39287</v>
          </cell>
          <cell r="K1131">
            <v>1.6259999999999999</v>
          </cell>
        </row>
        <row r="1132">
          <cell r="A1132">
            <v>39380</v>
          </cell>
          <cell r="B1132">
            <v>0.66832999999999998</v>
          </cell>
          <cell r="D1132">
            <v>39380</v>
          </cell>
          <cell r="E1132">
            <v>0.85</v>
          </cell>
          <cell r="G1132">
            <v>39288</v>
          </cell>
          <cell r="H1132">
            <v>2.0714999999999999</v>
          </cell>
          <cell r="J1132">
            <v>39288</v>
          </cell>
          <cell r="K1132">
            <v>1.6259999999999999</v>
          </cell>
        </row>
        <row r="1133">
          <cell r="A1133">
            <v>39381</v>
          </cell>
          <cell r="B1133">
            <v>0.66332999999999998</v>
          </cell>
          <cell r="D1133">
            <v>39381</v>
          </cell>
          <cell r="E1133">
            <v>0.85</v>
          </cell>
          <cell r="G1133">
            <v>39289</v>
          </cell>
          <cell r="H1133">
            <v>2.0445000000000002</v>
          </cell>
          <cell r="J1133">
            <v>39289</v>
          </cell>
          <cell r="K1133">
            <v>1.595</v>
          </cell>
        </row>
        <row r="1134">
          <cell r="A1134">
            <v>39384</v>
          </cell>
          <cell r="B1134">
            <v>0.65917000000000003</v>
          </cell>
          <cell r="D1134">
            <v>39384</v>
          </cell>
          <cell r="E1134">
            <v>0.85</v>
          </cell>
          <cell r="G1134">
            <v>39290</v>
          </cell>
          <cell r="H1134">
            <v>2.0175000000000001</v>
          </cell>
          <cell r="J1134">
            <v>39290</v>
          </cell>
          <cell r="K1134">
            <v>1.5649999999999999</v>
          </cell>
        </row>
        <row r="1135">
          <cell r="A1135">
            <v>39385</v>
          </cell>
          <cell r="B1135">
            <v>0.65666999999999998</v>
          </cell>
          <cell r="D1135">
            <v>39385</v>
          </cell>
          <cell r="E1135">
            <v>0.85</v>
          </cell>
          <cell r="G1135">
            <v>39293</v>
          </cell>
          <cell r="H1135">
            <v>2.0230000000000001</v>
          </cell>
          <cell r="J1135">
            <v>39293</v>
          </cell>
          <cell r="K1135">
            <v>1.5699999999999998</v>
          </cell>
        </row>
        <row r="1136">
          <cell r="A1136">
            <v>39386</v>
          </cell>
          <cell r="B1136">
            <v>0.65666999999999998</v>
          </cell>
          <cell r="D1136">
            <v>39386</v>
          </cell>
          <cell r="E1136">
            <v>0.85</v>
          </cell>
          <cell r="G1136">
            <v>39294</v>
          </cell>
          <cell r="H1136">
            <v>2.0365000000000002</v>
          </cell>
          <cell r="J1136">
            <v>39294</v>
          </cell>
          <cell r="K1136">
            <v>1.5874999999999999</v>
          </cell>
        </row>
        <row r="1137">
          <cell r="A1137">
            <v>39387</v>
          </cell>
          <cell r="B1137">
            <v>0.65583000000000002</v>
          </cell>
          <cell r="D1137">
            <v>39387</v>
          </cell>
          <cell r="E1137">
            <v>0.85</v>
          </cell>
          <cell r="G1137">
            <v>39295</v>
          </cell>
          <cell r="H1137">
            <v>1.9984999999999999</v>
          </cell>
          <cell r="J1137">
            <v>39295</v>
          </cell>
          <cell r="K1137">
            <v>1.5449999999999999</v>
          </cell>
        </row>
        <row r="1138">
          <cell r="A1138">
            <v>39388</v>
          </cell>
          <cell r="B1138">
            <v>0.65500000000000003</v>
          </cell>
          <cell r="D1138">
            <v>39388</v>
          </cell>
          <cell r="E1138">
            <v>0.85</v>
          </cell>
          <cell r="G1138">
            <v>39296</v>
          </cell>
          <cell r="H1138">
            <v>2.0225</v>
          </cell>
          <cell r="J1138">
            <v>39296</v>
          </cell>
          <cell r="K1138">
            <v>1.5649999999999999</v>
          </cell>
        </row>
        <row r="1139">
          <cell r="A1139">
            <v>39391</v>
          </cell>
          <cell r="B1139">
            <v>0.65500000000000003</v>
          </cell>
          <cell r="D1139">
            <v>39391</v>
          </cell>
          <cell r="E1139">
            <v>0.85</v>
          </cell>
          <cell r="G1139">
            <v>39297</v>
          </cell>
          <cell r="H1139">
            <v>1.9630000000000001</v>
          </cell>
          <cell r="J1139">
            <v>39297</v>
          </cell>
          <cell r="K1139">
            <v>1.5150000000000001</v>
          </cell>
        </row>
        <row r="1140">
          <cell r="A1140">
            <v>39392</v>
          </cell>
          <cell r="B1140">
            <v>0.65500000000000003</v>
          </cell>
          <cell r="D1140">
            <v>39392</v>
          </cell>
          <cell r="E1140">
            <v>0.85</v>
          </cell>
          <cell r="G1140">
            <v>39300</v>
          </cell>
          <cell r="H1140">
            <v>1.9470000000000001</v>
          </cell>
          <cell r="J1140">
            <v>39300</v>
          </cell>
          <cell r="K1140">
            <v>1.4975000000000001</v>
          </cell>
        </row>
        <row r="1141">
          <cell r="A1141">
            <v>39393</v>
          </cell>
          <cell r="B1141">
            <v>0.65417000000000003</v>
          </cell>
          <cell r="D1141">
            <v>39393</v>
          </cell>
          <cell r="E1141">
            <v>0.85</v>
          </cell>
          <cell r="G1141">
            <v>39301</v>
          </cell>
          <cell r="H1141">
            <v>1.9729999999999999</v>
          </cell>
          <cell r="J1141">
            <v>39301</v>
          </cell>
          <cell r="K1141">
            <v>1.53</v>
          </cell>
        </row>
        <row r="1142">
          <cell r="A1142">
            <v>39394</v>
          </cell>
          <cell r="B1142">
            <v>0.65249999999999997</v>
          </cell>
          <cell r="D1142">
            <v>39394</v>
          </cell>
          <cell r="E1142">
            <v>0.85</v>
          </cell>
          <cell r="G1142">
            <v>39302</v>
          </cell>
          <cell r="H1142">
            <v>2.0089999999999999</v>
          </cell>
          <cell r="J1142">
            <v>39302</v>
          </cell>
          <cell r="K1142">
            <v>1.581</v>
          </cell>
        </row>
        <row r="1143">
          <cell r="A1143">
            <v>39395</v>
          </cell>
          <cell r="B1143">
            <v>0.65083000000000002</v>
          </cell>
          <cell r="D1143">
            <v>39395</v>
          </cell>
          <cell r="E1143">
            <v>0.85</v>
          </cell>
          <cell r="G1143">
            <v>39303</v>
          </cell>
          <cell r="H1143">
            <v>1.9412500000000001</v>
          </cell>
          <cell r="J1143">
            <v>39303</v>
          </cell>
          <cell r="K1143">
            <v>1.5110000000000001</v>
          </cell>
        </row>
        <row r="1144">
          <cell r="A1144">
            <v>39398</v>
          </cell>
          <cell r="B1144">
            <v>0.64749999999999996</v>
          </cell>
          <cell r="D1144">
            <v>39398</v>
          </cell>
          <cell r="E1144">
            <v>0.85</v>
          </cell>
          <cell r="G1144">
            <v>39304</v>
          </cell>
          <cell r="H1144">
            <v>1.92</v>
          </cell>
          <cell r="J1144">
            <v>39304</v>
          </cell>
          <cell r="K1144">
            <v>1.468</v>
          </cell>
        </row>
        <row r="1145">
          <cell r="A1145">
            <v>39399</v>
          </cell>
          <cell r="B1145">
            <v>0.64583000000000002</v>
          </cell>
          <cell r="D1145">
            <v>39399</v>
          </cell>
          <cell r="E1145">
            <v>0.85</v>
          </cell>
          <cell r="G1145">
            <v>39307</v>
          </cell>
          <cell r="H1145">
            <v>1.9405000000000001</v>
          </cell>
          <cell r="J1145">
            <v>39307</v>
          </cell>
          <cell r="K1145">
            <v>1.4855</v>
          </cell>
        </row>
        <row r="1146">
          <cell r="A1146">
            <v>39400</v>
          </cell>
          <cell r="B1146">
            <v>0.64500000000000002</v>
          </cell>
          <cell r="D1146">
            <v>39400</v>
          </cell>
          <cell r="E1146">
            <v>0.85</v>
          </cell>
          <cell r="G1146">
            <v>39308</v>
          </cell>
          <cell r="H1146">
            <v>1.9064999999999999</v>
          </cell>
          <cell r="J1146">
            <v>39308</v>
          </cell>
          <cell r="K1146">
            <v>1.4650000000000001</v>
          </cell>
        </row>
        <row r="1147">
          <cell r="A1147">
            <v>39401</v>
          </cell>
          <cell r="B1147">
            <v>0.64417000000000002</v>
          </cell>
          <cell r="D1147">
            <v>39401</v>
          </cell>
          <cell r="E1147">
            <v>0.85</v>
          </cell>
          <cell r="G1147">
            <v>39309</v>
          </cell>
          <cell r="H1147">
            <v>1.871</v>
          </cell>
          <cell r="J1147">
            <v>39309</v>
          </cell>
          <cell r="K1147">
            <v>1.4239999999999999</v>
          </cell>
        </row>
        <row r="1148">
          <cell r="A1148">
            <v>39402</v>
          </cell>
          <cell r="B1148">
            <v>0.64332999999999996</v>
          </cell>
          <cell r="D1148">
            <v>39402</v>
          </cell>
          <cell r="E1148">
            <v>0.85</v>
          </cell>
          <cell r="G1148">
            <v>39310</v>
          </cell>
          <cell r="H1148">
            <v>1.792</v>
          </cell>
          <cell r="J1148">
            <v>39310</v>
          </cell>
          <cell r="K1148">
            <v>1.3360000000000001</v>
          </cell>
        </row>
        <row r="1149">
          <cell r="A1149">
            <v>39405</v>
          </cell>
          <cell r="B1149">
            <v>0.64249999999999996</v>
          </cell>
          <cell r="D1149">
            <v>39405</v>
          </cell>
          <cell r="E1149">
            <v>0.85</v>
          </cell>
          <cell r="G1149">
            <v>39311</v>
          </cell>
          <cell r="H1149">
            <v>1.8090000000000002</v>
          </cell>
          <cell r="J1149">
            <v>39311</v>
          </cell>
          <cell r="K1149">
            <v>1.369</v>
          </cell>
        </row>
        <row r="1150">
          <cell r="A1150">
            <v>39406</v>
          </cell>
          <cell r="B1150">
            <v>0.64166999999999996</v>
          </cell>
          <cell r="D1150">
            <v>39406</v>
          </cell>
          <cell r="E1150">
            <v>0.85</v>
          </cell>
          <cell r="G1150">
            <v>39314</v>
          </cell>
          <cell r="H1150">
            <v>1.7987500000000001</v>
          </cell>
          <cell r="J1150">
            <v>39314</v>
          </cell>
          <cell r="K1150">
            <v>1.36625</v>
          </cell>
        </row>
        <row r="1151">
          <cell r="A1151">
            <v>39407</v>
          </cell>
          <cell r="B1151">
            <v>0.64</v>
          </cell>
          <cell r="D1151">
            <v>39407</v>
          </cell>
          <cell r="E1151">
            <v>0.85</v>
          </cell>
          <cell r="G1151">
            <v>39315</v>
          </cell>
          <cell r="H1151">
            <v>1.7404999999999999</v>
          </cell>
          <cell r="J1151">
            <v>39315</v>
          </cell>
          <cell r="K1151">
            <v>1.3174999999999999</v>
          </cell>
        </row>
        <row r="1152">
          <cell r="A1152">
            <v>39408</v>
          </cell>
          <cell r="B1152">
            <v>0.63917000000000002</v>
          </cell>
          <cell r="D1152">
            <v>39408</v>
          </cell>
          <cell r="E1152">
            <v>0.85082999999999998</v>
          </cell>
          <cell r="G1152">
            <v>39316</v>
          </cell>
          <cell r="H1152">
            <v>1.8005</v>
          </cell>
          <cell r="J1152">
            <v>39316</v>
          </cell>
          <cell r="K1152">
            <v>1.385</v>
          </cell>
        </row>
        <row r="1153">
          <cell r="A1153">
            <v>39412</v>
          </cell>
          <cell r="B1153">
            <v>0.63749999999999996</v>
          </cell>
          <cell r="D1153">
            <v>39412</v>
          </cell>
          <cell r="E1153">
            <v>0.85250000000000004</v>
          </cell>
          <cell r="G1153">
            <v>39317</v>
          </cell>
          <cell r="H1153">
            <v>1.8087499999999999</v>
          </cell>
          <cell r="J1153">
            <v>39317</v>
          </cell>
          <cell r="K1153">
            <v>1.4112499999999999</v>
          </cell>
        </row>
        <row r="1154">
          <cell r="A1154">
            <v>39413</v>
          </cell>
          <cell r="B1154">
            <v>0.63500000000000001</v>
          </cell>
          <cell r="D1154">
            <v>39413</v>
          </cell>
          <cell r="E1154">
            <v>0.85582999999999998</v>
          </cell>
          <cell r="G1154">
            <v>39318</v>
          </cell>
          <cell r="H1154">
            <v>1.7850000000000001</v>
          </cell>
          <cell r="J1154">
            <v>39318</v>
          </cell>
          <cell r="K1154">
            <v>1.383</v>
          </cell>
        </row>
        <row r="1155">
          <cell r="A1155">
            <v>39414</v>
          </cell>
          <cell r="B1155">
            <v>0.63500000000000001</v>
          </cell>
          <cell r="D1155">
            <v>39414</v>
          </cell>
          <cell r="E1155">
            <v>0.85916999999999999</v>
          </cell>
          <cell r="G1155">
            <v>39321</v>
          </cell>
          <cell r="H1155">
            <v>1.7974999999999999</v>
          </cell>
          <cell r="J1155">
            <v>39321</v>
          </cell>
          <cell r="K1155">
            <v>1.3875</v>
          </cell>
        </row>
        <row r="1156">
          <cell r="A1156">
            <v>39415</v>
          </cell>
          <cell r="B1156">
            <v>0.79749999999999999</v>
          </cell>
          <cell r="D1156">
            <v>39415</v>
          </cell>
          <cell r="E1156">
            <v>0.86582999999999999</v>
          </cell>
          <cell r="G1156">
            <v>39322</v>
          </cell>
          <cell r="H1156">
            <v>1.7887499999999998</v>
          </cell>
          <cell r="J1156">
            <v>39322</v>
          </cell>
          <cell r="K1156">
            <v>1.36625</v>
          </cell>
        </row>
        <row r="1157">
          <cell r="A1157">
            <v>39416</v>
          </cell>
          <cell r="B1157">
            <v>0.81583000000000006</v>
          </cell>
          <cell r="D1157">
            <v>39416</v>
          </cell>
          <cell r="E1157">
            <v>0.86833000000000005</v>
          </cell>
          <cell r="G1157">
            <v>39323</v>
          </cell>
          <cell r="H1157">
            <v>1.7662499999999999</v>
          </cell>
          <cell r="J1157">
            <v>39323</v>
          </cell>
          <cell r="K1157">
            <v>1.345</v>
          </cell>
        </row>
        <row r="1158">
          <cell r="A1158">
            <v>39419</v>
          </cell>
          <cell r="B1158">
            <v>0.81916999999999995</v>
          </cell>
          <cell r="D1158">
            <v>39419</v>
          </cell>
          <cell r="E1158">
            <v>0.87</v>
          </cell>
          <cell r="G1158">
            <v>39324</v>
          </cell>
          <cell r="H1158">
            <v>1.7495000000000001</v>
          </cell>
          <cell r="J1158">
            <v>39324</v>
          </cell>
          <cell r="K1158">
            <v>1.3412500000000001</v>
          </cell>
        </row>
        <row r="1159">
          <cell r="A1159">
            <v>39420</v>
          </cell>
          <cell r="B1159">
            <v>0.82</v>
          </cell>
          <cell r="D1159">
            <v>39420</v>
          </cell>
          <cell r="E1159">
            <v>0.87166999999999994</v>
          </cell>
          <cell r="G1159">
            <v>39325</v>
          </cell>
          <cell r="H1159">
            <v>1.8085</v>
          </cell>
          <cell r="J1159">
            <v>39325</v>
          </cell>
          <cell r="K1159">
            <v>1.385</v>
          </cell>
        </row>
        <row r="1160">
          <cell r="A1160">
            <v>39421</v>
          </cell>
          <cell r="B1160">
            <v>0.82</v>
          </cell>
          <cell r="D1160">
            <v>39421</v>
          </cell>
          <cell r="E1160">
            <v>0.87250000000000005</v>
          </cell>
          <cell r="G1160">
            <v>39328</v>
          </cell>
          <cell r="H1160">
            <v>1.8374999999999999</v>
          </cell>
          <cell r="J1160">
            <v>39328</v>
          </cell>
          <cell r="K1160">
            <v>1.4037500000000001</v>
          </cell>
        </row>
        <row r="1161">
          <cell r="A1161">
            <v>39422</v>
          </cell>
          <cell r="B1161">
            <v>0.82</v>
          </cell>
          <cell r="D1161">
            <v>39422</v>
          </cell>
          <cell r="E1161">
            <v>0.87250000000000005</v>
          </cell>
          <cell r="G1161">
            <v>39329</v>
          </cell>
          <cell r="H1161">
            <v>1.8325</v>
          </cell>
          <cell r="J1161">
            <v>39329</v>
          </cell>
          <cell r="K1161">
            <v>1.3975</v>
          </cell>
        </row>
        <row r="1162">
          <cell r="A1162">
            <v>39423</v>
          </cell>
          <cell r="B1162">
            <v>0.82167000000000001</v>
          </cell>
          <cell r="D1162">
            <v>39423</v>
          </cell>
          <cell r="E1162">
            <v>0.87250000000000005</v>
          </cell>
          <cell r="G1162">
            <v>39330</v>
          </cell>
          <cell r="H1162">
            <v>1.8062499999999999</v>
          </cell>
          <cell r="J1162">
            <v>39330</v>
          </cell>
          <cell r="K1162">
            <v>1.3674999999999999</v>
          </cell>
        </row>
        <row r="1163">
          <cell r="A1163">
            <v>39426</v>
          </cell>
          <cell r="B1163">
            <v>0.82167000000000001</v>
          </cell>
          <cell r="D1163">
            <v>39426</v>
          </cell>
          <cell r="E1163">
            <v>0.87250000000000005</v>
          </cell>
          <cell r="G1163">
            <v>39331</v>
          </cell>
          <cell r="H1163">
            <v>1.7890000000000001</v>
          </cell>
          <cell r="J1163">
            <v>39331</v>
          </cell>
          <cell r="K1163">
            <v>1.365</v>
          </cell>
        </row>
        <row r="1164">
          <cell r="A1164">
            <v>39427</v>
          </cell>
          <cell r="B1164">
            <v>0.82167000000000001</v>
          </cell>
          <cell r="D1164">
            <v>39427</v>
          </cell>
          <cell r="E1164">
            <v>0.87250000000000005</v>
          </cell>
          <cell r="G1164">
            <v>39332</v>
          </cell>
          <cell r="H1164">
            <v>1.71875</v>
          </cell>
          <cell r="J1164">
            <v>39332</v>
          </cell>
          <cell r="K1164">
            <v>1.2875000000000001</v>
          </cell>
        </row>
        <row r="1165">
          <cell r="A1165">
            <v>39428</v>
          </cell>
          <cell r="B1165">
            <v>0.82167000000000001</v>
          </cell>
          <cell r="D1165">
            <v>39428</v>
          </cell>
          <cell r="E1165">
            <v>0.87250000000000005</v>
          </cell>
          <cell r="G1165">
            <v>39335</v>
          </cell>
          <cell r="H1165">
            <v>1.7204999999999999</v>
          </cell>
          <cell r="J1165">
            <v>39335</v>
          </cell>
          <cell r="K1165">
            <v>1.294</v>
          </cell>
        </row>
        <row r="1166">
          <cell r="A1166">
            <v>39429</v>
          </cell>
          <cell r="B1166">
            <v>0.82</v>
          </cell>
          <cell r="D1166">
            <v>39429</v>
          </cell>
          <cell r="E1166">
            <v>0.87250000000000005</v>
          </cell>
          <cell r="G1166">
            <v>39336</v>
          </cell>
          <cell r="H1166">
            <v>1.7422499999999999</v>
          </cell>
          <cell r="J1166">
            <v>39336</v>
          </cell>
          <cell r="K1166">
            <v>1.32</v>
          </cell>
        </row>
        <row r="1167">
          <cell r="A1167">
            <v>39430</v>
          </cell>
          <cell r="B1167">
            <v>0.82</v>
          </cell>
          <cell r="D1167">
            <v>39430</v>
          </cell>
          <cell r="E1167">
            <v>0.87250000000000005</v>
          </cell>
          <cell r="G1167">
            <v>39337</v>
          </cell>
          <cell r="H1167">
            <v>1.7275</v>
          </cell>
          <cell r="J1167">
            <v>39337</v>
          </cell>
          <cell r="K1167">
            <v>1.292</v>
          </cell>
        </row>
        <row r="1168">
          <cell r="A1168">
            <v>39433</v>
          </cell>
          <cell r="B1168">
            <v>0.82</v>
          </cell>
          <cell r="D1168">
            <v>39433</v>
          </cell>
          <cell r="E1168">
            <v>0.87250000000000005</v>
          </cell>
          <cell r="G1168">
            <v>39338</v>
          </cell>
          <cell r="H1168">
            <v>1.7375</v>
          </cell>
          <cell r="J1168">
            <v>39338</v>
          </cell>
          <cell r="K1168">
            <v>1.3075000000000001</v>
          </cell>
        </row>
        <row r="1169">
          <cell r="A1169">
            <v>39434</v>
          </cell>
          <cell r="B1169">
            <v>0.81916999999999995</v>
          </cell>
          <cell r="D1169">
            <v>39434</v>
          </cell>
          <cell r="E1169">
            <v>0.87250000000000005</v>
          </cell>
          <cell r="G1169">
            <v>39339</v>
          </cell>
          <cell r="H1169">
            <v>1.74</v>
          </cell>
          <cell r="J1169">
            <v>39339</v>
          </cell>
          <cell r="K1169">
            <v>1.3149999999999999</v>
          </cell>
        </row>
        <row r="1170">
          <cell r="A1170">
            <v>39435</v>
          </cell>
          <cell r="B1170">
            <v>0.8175</v>
          </cell>
          <cell r="D1170">
            <v>39435</v>
          </cell>
          <cell r="E1170">
            <v>0.87250000000000005</v>
          </cell>
          <cell r="G1170">
            <v>39342</v>
          </cell>
          <cell r="H1170">
            <v>1.74875</v>
          </cell>
          <cell r="J1170">
            <v>39342</v>
          </cell>
          <cell r="K1170">
            <v>1.32375</v>
          </cell>
        </row>
        <row r="1171">
          <cell r="A1171">
            <v>39436</v>
          </cell>
          <cell r="B1171">
            <v>0.81499999999999995</v>
          </cell>
          <cell r="D1171">
            <v>39436</v>
          </cell>
          <cell r="E1171">
            <v>0.87250000000000005</v>
          </cell>
          <cell r="G1171">
            <v>39343</v>
          </cell>
          <cell r="H1171">
            <v>1.7212499999999999</v>
          </cell>
          <cell r="J1171">
            <v>39343</v>
          </cell>
          <cell r="K1171">
            <v>1.2962500000000001</v>
          </cell>
        </row>
        <row r="1172">
          <cell r="A1172">
            <v>39437</v>
          </cell>
          <cell r="B1172">
            <v>0.80417000000000005</v>
          </cell>
          <cell r="D1172">
            <v>39437</v>
          </cell>
          <cell r="E1172">
            <v>0.87166999999999994</v>
          </cell>
          <cell r="G1172">
            <v>39344</v>
          </cell>
          <cell r="H1172">
            <v>1.7637499999999999</v>
          </cell>
          <cell r="J1172">
            <v>39344</v>
          </cell>
          <cell r="K1172">
            <v>1.3275000000000001</v>
          </cell>
        </row>
        <row r="1173">
          <cell r="A1173">
            <v>39441</v>
          </cell>
          <cell r="B1173">
            <v>0.8</v>
          </cell>
          <cell r="D1173">
            <v>39441</v>
          </cell>
          <cell r="E1173">
            <v>0.87082999999999999</v>
          </cell>
          <cell r="G1173">
            <v>39345</v>
          </cell>
          <cell r="H1173">
            <v>1.7949999999999999</v>
          </cell>
          <cell r="J1173">
            <v>39345</v>
          </cell>
          <cell r="K1173">
            <v>1.35</v>
          </cell>
        </row>
        <row r="1174">
          <cell r="A1174">
            <v>39442</v>
          </cell>
          <cell r="B1174">
            <v>0.79666999999999999</v>
          </cell>
          <cell r="D1174">
            <v>39442</v>
          </cell>
          <cell r="E1174">
            <v>0.87166999999999994</v>
          </cell>
          <cell r="G1174">
            <v>39346</v>
          </cell>
          <cell r="H1174">
            <v>1.8445</v>
          </cell>
          <cell r="J1174">
            <v>39346</v>
          </cell>
          <cell r="K1174">
            <v>1.409</v>
          </cell>
        </row>
        <row r="1175">
          <cell r="A1175">
            <v>39443</v>
          </cell>
          <cell r="B1175">
            <v>0.70333000000000001</v>
          </cell>
          <cell r="D1175">
            <v>39443</v>
          </cell>
          <cell r="E1175">
            <v>0.86250000000000004</v>
          </cell>
          <cell r="G1175">
            <v>39349</v>
          </cell>
          <cell r="H1175">
            <v>1.85</v>
          </cell>
          <cell r="J1175">
            <v>39349</v>
          </cell>
          <cell r="K1175">
            <v>1.40625</v>
          </cell>
        </row>
        <row r="1176">
          <cell r="A1176">
            <v>39444</v>
          </cell>
          <cell r="B1176">
            <v>0.69499999999999995</v>
          </cell>
          <cell r="D1176">
            <v>39444</v>
          </cell>
          <cell r="E1176">
            <v>0.86</v>
          </cell>
          <cell r="G1176">
            <v>39350</v>
          </cell>
          <cell r="H1176">
            <v>1.8599999999999999</v>
          </cell>
          <cell r="J1176">
            <v>39350</v>
          </cell>
          <cell r="K1176">
            <v>1.42</v>
          </cell>
        </row>
        <row r="1177">
          <cell r="A1177">
            <v>39451</v>
          </cell>
          <cell r="B1177">
            <v>0.68332999999999999</v>
          </cell>
          <cell r="D1177">
            <v>39451</v>
          </cell>
          <cell r="E1177">
            <v>0.85916999999999999</v>
          </cell>
          <cell r="G1177">
            <v>39351</v>
          </cell>
          <cell r="H1177">
            <v>1.855</v>
          </cell>
          <cell r="J1177">
            <v>39351</v>
          </cell>
          <cell r="K1177">
            <v>1.4224999999999999</v>
          </cell>
        </row>
        <row r="1178">
          <cell r="A1178">
            <v>39454</v>
          </cell>
          <cell r="B1178">
            <v>0.67666999999999999</v>
          </cell>
          <cell r="D1178">
            <v>39454</v>
          </cell>
          <cell r="E1178">
            <v>0.85750000000000004</v>
          </cell>
          <cell r="G1178">
            <v>39352</v>
          </cell>
          <cell r="H1178">
            <v>1.8774999999999999</v>
          </cell>
          <cell r="J1178">
            <v>39352</v>
          </cell>
          <cell r="K1178">
            <v>1.4550000000000001</v>
          </cell>
        </row>
        <row r="1179">
          <cell r="A1179">
            <v>39455</v>
          </cell>
          <cell r="B1179">
            <v>0.67249999999999999</v>
          </cell>
          <cell r="D1179">
            <v>39455</v>
          </cell>
          <cell r="E1179">
            <v>0.85667000000000004</v>
          </cell>
          <cell r="G1179">
            <v>39353</v>
          </cell>
          <cell r="H1179">
            <v>1.8345</v>
          </cell>
          <cell r="J1179">
            <v>39353</v>
          </cell>
          <cell r="K1179">
            <v>1.4</v>
          </cell>
        </row>
        <row r="1180">
          <cell r="A1180">
            <v>39456</v>
          </cell>
          <cell r="B1180">
            <v>0.67083000000000004</v>
          </cell>
          <cell r="D1180">
            <v>39456</v>
          </cell>
          <cell r="E1180">
            <v>0.85582999999999998</v>
          </cell>
          <cell r="G1180">
            <v>39356</v>
          </cell>
          <cell r="H1180">
            <v>1.8355000000000001</v>
          </cell>
          <cell r="J1180">
            <v>39356</v>
          </cell>
          <cell r="K1180">
            <v>1.4037500000000001</v>
          </cell>
        </row>
        <row r="1181">
          <cell r="A1181">
            <v>39457</v>
          </cell>
          <cell r="B1181">
            <v>0.66749999999999998</v>
          </cell>
          <cell r="D1181">
            <v>39457</v>
          </cell>
          <cell r="E1181">
            <v>0.85582999999999998</v>
          </cell>
          <cell r="G1181">
            <v>39357</v>
          </cell>
          <cell r="H1181">
            <v>1.8565</v>
          </cell>
          <cell r="J1181">
            <v>39357</v>
          </cell>
          <cell r="K1181">
            <v>1.421</v>
          </cell>
        </row>
        <row r="1182">
          <cell r="A1182">
            <v>39458</v>
          </cell>
          <cell r="B1182">
            <v>0.66583000000000003</v>
          </cell>
          <cell r="D1182">
            <v>39458</v>
          </cell>
          <cell r="E1182">
            <v>0.85582999999999998</v>
          </cell>
          <cell r="G1182">
            <v>39358</v>
          </cell>
          <cell r="H1182">
            <v>1.8595000000000002</v>
          </cell>
          <cell r="J1182">
            <v>39358</v>
          </cell>
          <cell r="K1182">
            <v>1.4224999999999999</v>
          </cell>
        </row>
        <row r="1183">
          <cell r="A1183">
            <v>39462</v>
          </cell>
          <cell r="B1183">
            <v>0.66249999999999998</v>
          </cell>
          <cell r="D1183">
            <v>39462</v>
          </cell>
          <cell r="E1183">
            <v>0.85582999999999998</v>
          </cell>
          <cell r="G1183">
            <v>39359</v>
          </cell>
          <cell r="H1183">
            <v>1.8754999999999999</v>
          </cell>
          <cell r="J1183">
            <v>39359</v>
          </cell>
          <cell r="K1183">
            <v>1.4375</v>
          </cell>
        </row>
        <row r="1184">
          <cell r="A1184">
            <v>39463</v>
          </cell>
          <cell r="B1184">
            <v>0.66166999999999998</v>
          </cell>
          <cell r="D1184">
            <v>39463</v>
          </cell>
          <cell r="E1184">
            <v>0.85582999999999998</v>
          </cell>
          <cell r="G1184">
            <v>39360</v>
          </cell>
          <cell r="H1184">
            <v>1.8980000000000001</v>
          </cell>
          <cell r="J1184">
            <v>39360</v>
          </cell>
          <cell r="K1184">
            <v>1.4550000000000001</v>
          </cell>
        </row>
        <row r="1185">
          <cell r="A1185">
            <v>39464</v>
          </cell>
          <cell r="B1185">
            <v>0.65583000000000002</v>
          </cell>
          <cell r="D1185">
            <v>39464</v>
          </cell>
          <cell r="E1185">
            <v>0.85582999999999998</v>
          </cell>
          <cell r="G1185">
            <v>39363</v>
          </cell>
          <cell r="H1185">
            <v>1.86625</v>
          </cell>
          <cell r="J1185">
            <v>39363</v>
          </cell>
          <cell r="K1185">
            <v>1.4237500000000001</v>
          </cell>
        </row>
        <row r="1186">
          <cell r="A1186">
            <v>39465</v>
          </cell>
          <cell r="B1186">
            <v>0.65332999999999997</v>
          </cell>
          <cell r="D1186">
            <v>39465</v>
          </cell>
          <cell r="E1186">
            <v>0.85582999999999998</v>
          </cell>
          <cell r="G1186">
            <v>39364</v>
          </cell>
          <cell r="H1186">
            <v>1.8912499999999999</v>
          </cell>
          <cell r="J1186">
            <v>39364</v>
          </cell>
          <cell r="K1186">
            <v>1.44875</v>
          </cell>
        </row>
        <row r="1187">
          <cell r="A1187">
            <v>39468</v>
          </cell>
          <cell r="B1187">
            <v>0.64832999999999996</v>
          </cell>
          <cell r="D1187">
            <v>39468</v>
          </cell>
          <cell r="E1187">
            <v>0.85582999999999998</v>
          </cell>
          <cell r="G1187">
            <v>39365</v>
          </cell>
          <cell r="H1187">
            <v>1.89625</v>
          </cell>
          <cell r="J1187">
            <v>39365</v>
          </cell>
          <cell r="K1187">
            <v>1.4575</v>
          </cell>
        </row>
        <row r="1188">
          <cell r="A1188">
            <v>39469</v>
          </cell>
          <cell r="B1188">
            <v>0.64666999999999997</v>
          </cell>
          <cell r="D1188">
            <v>39469</v>
          </cell>
          <cell r="E1188">
            <v>0.85582999999999998</v>
          </cell>
          <cell r="G1188">
            <v>39366</v>
          </cell>
          <cell r="H1188">
            <v>1.9195</v>
          </cell>
          <cell r="J1188">
            <v>39366</v>
          </cell>
          <cell r="K1188">
            <v>1.46875</v>
          </cell>
        </row>
        <row r="1189">
          <cell r="A1189">
            <v>39470</v>
          </cell>
          <cell r="B1189">
            <v>0.64</v>
          </cell>
          <cell r="D1189">
            <v>39470</v>
          </cell>
          <cell r="E1189">
            <v>0.85416999999999998</v>
          </cell>
          <cell r="G1189">
            <v>39367</v>
          </cell>
          <cell r="H1189">
            <v>1.8654999999999999</v>
          </cell>
          <cell r="J1189">
            <v>39367</v>
          </cell>
          <cell r="K1189">
            <v>1.42</v>
          </cell>
        </row>
        <row r="1190">
          <cell r="A1190">
            <v>39471</v>
          </cell>
          <cell r="B1190">
            <v>0.63417000000000001</v>
          </cell>
          <cell r="D1190">
            <v>39471</v>
          </cell>
          <cell r="E1190">
            <v>0.85333000000000003</v>
          </cell>
          <cell r="G1190">
            <v>39370</v>
          </cell>
          <cell r="H1190">
            <v>1.8925000000000001</v>
          </cell>
          <cell r="J1190">
            <v>39370</v>
          </cell>
          <cell r="K1190">
            <v>1.43875</v>
          </cell>
        </row>
        <row r="1191">
          <cell r="A1191">
            <v>39472</v>
          </cell>
          <cell r="B1191">
            <v>0.63166999999999995</v>
          </cell>
          <cell r="D1191">
            <v>39472</v>
          </cell>
          <cell r="E1191">
            <v>0.85333000000000003</v>
          </cell>
          <cell r="G1191">
            <v>39371</v>
          </cell>
          <cell r="H1191">
            <v>1.8574999999999999</v>
          </cell>
          <cell r="J1191">
            <v>39371</v>
          </cell>
          <cell r="K1191">
            <v>1.4075</v>
          </cell>
        </row>
        <row r="1192">
          <cell r="A1192">
            <v>39475</v>
          </cell>
          <cell r="B1192">
            <v>0.63166999999999995</v>
          </cell>
          <cell r="D1192">
            <v>39475</v>
          </cell>
          <cell r="E1192">
            <v>0.85250000000000004</v>
          </cell>
          <cell r="G1192">
            <v>39372</v>
          </cell>
          <cell r="H1192">
            <v>1.8262499999999999</v>
          </cell>
          <cell r="J1192">
            <v>39372</v>
          </cell>
          <cell r="K1192">
            <v>1.375</v>
          </cell>
        </row>
        <row r="1193">
          <cell r="A1193">
            <v>39476</v>
          </cell>
          <cell r="B1193">
            <v>0.63</v>
          </cell>
          <cell r="D1193">
            <v>39476</v>
          </cell>
          <cell r="E1193">
            <v>0.85167000000000004</v>
          </cell>
          <cell r="G1193">
            <v>39373</v>
          </cell>
          <cell r="H1193">
            <v>1.79</v>
          </cell>
          <cell r="J1193">
            <v>39373</v>
          </cell>
          <cell r="K1193">
            <v>1.3574999999999999</v>
          </cell>
        </row>
        <row r="1194">
          <cell r="A1194">
            <v>39477</v>
          </cell>
          <cell r="B1194">
            <v>0.62666999999999995</v>
          </cell>
          <cell r="D1194">
            <v>39477</v>
          </cell>
          <cell r="E1194">
            <v>0.85082999999999998</v>
          </cell>
          <cell r="G1194">
            <v>39374</v>
          </cell>
          <cell r="H1194">
            <v>1.7585</v>
          </cell>
          <cell r="J1194">
            <v>39374</v>
          </cell>
          <cell r="K1194">
            <v>1.3075000000000001</v>
          </cell>
        </row>
        <row r="1195">
          <cell r="A1195">
            <v>39478</v>
          </cell>
          <cell r="B1195">
            <v>0.62583</v>
          </cell>
          <cell r="D1195">
            <v>39478</v>
          </cell>
          <cell r="E1195">
            <v>0.85</v>
          </cell>
          <cell r="G1195">
            <v>39377</v>
          </cell>
          <cell r="H1195">
            <v>1.7650000000000001</v>
          </cell>
          <cell r="J1195">
            <v>39377</v>
          </cell>
          <cell r="K1195">
            <v>1.3075000000000001</v>
          </cell>
        </row>
        <row r="1196">
          <cell r="A1196">
            <v>39479</v>
          </cell>
          <cell r="B1196">
            <v>0.62583</v>
          </cell>
          <cell r="D1196">
            <v>39479</v>
          </cell>
          <cell r="E1196">
            <v>0.85</v>
          </cell>
          <cell r="G1196">
            <v>39378</v>
          </cell>
          <cell r="H1196">
            <v>1.7725</v>
          </cell>
          <cell r="J1196">
            <v>39378</v>
          </cell>
          <cell r="K1196">
            <v>1.3149999999999999</v>
          </cell>
        </row>
        <row r="1197">
          <cell r="A1197">
            <v>39482</v>
          </cell>
          <cell r="B1197">
            <v>0.62583</v>
          </cell>
          <cell r="D1197">
            <v>39482</v>
          </cell>
          <cell r="E1197">
            <v>0.85</v>
          </cell>
          <cell r="G1197">
            <v>39379</v>
          </cell>
          <cell r="H1197">
            <v>1.74875</v>
          </cell>
          <cell r="J1197">
            <v>39379</v>
          </cell>
          <cell r="K1197">
            <v>1.29125</v>
          </cell>
        </row>
        <row r="1198">
          <cell r="A1198">
            <v>39483</v>
          </cell>
          <cell r="B1198">
            <v>0.62583</v>
          </cell>
          <cell r="D1198">
            <v>39483</v>
          </cell>
          <cell r="E1198">
            <v>0.85082999999999998</v>
          </cell>
          <cell r="G1198">
            <v>39380</v>
          </cell>
          <cell r="H1198">
            <v>1.7675000000000001</v>
          </cell>
          <cell r="J1198">
            <v>39380</v>
          </cell>
          <cell r="K1198">
            <v>1.2949999999999999</v>
          </cell>
        </row>
        <row r="1199">
          <cell r="A1199">
            <v>39484</v>
          </cell>
          <cell r="B1199">
            <v>0.62583</v>
          </cell>
          <cell r="D1199">
            <v>39484</v>
          </cell>
          <cell r="E1199">
            <v>0.85082999999999998</v>
          </cell>
          <cell r="G1199">
            <v>39381</v>
          </cell>
          <cell r="H1199">
            <v>1.7995000000000001</v>
          </cell>
          <cell r="J1199">
            <v>39381</v>
          </cell>
          <cell r="K1199">
            <v>1.327</v>
          </cell>
        </row>
        <row r="1200">
          <cell r="A1200">
            <v>39485</v>
          </cell>
          <cell r="B1200">
            <v>0.625</v>
          </cell>
          <cell r="D1200">
            <v>39485</v>
          </cell>
          <cell r="E1200">
            <v>0.85082999999999998</v>
          </cell>
          <cell r="G1200">
            <v>39384</v>
          </cell>
          <cell r="H1200">
            <v>1.7745</v>
          </cell>
          <cell r="J1200">
            <v>39384</v>
          </cell>
          <cell r="K1200">
            <v>1.292</v>
          </cell>
        </row>
        <row r="1201">
          <cell r="A1201">
            <v>39486</v>
          </cell>
          <cell r="B1201">
            <v>0.625</v>
          </cell>
          <cell r="D1201">
            <v>39486</v>
          </cell>
          <cell r="E1201">
            <v>0.85082999999999998</v>
          </cell>
          <cell r="G1201">
            <v>39385</v>
          </cell>
          <cell r="H1201">
            <v>1.78</v>
          </cell>
          <cell r="J1201">
            <v>39385</v>
          </cell>
          <cell r="K1201">
            <v>1.2849999999999999</v>
          </cell>
        </row>
        <row r="1202">
          <cell r="A1202">
            <v>39490</v>
          </cell>
          <cell r="B1202">
            <v>0.625</v>
          </cell>
          <cell r="D1202">
            <v>39490</v>
          </cell>
          <cell r="E1202">
            <v>0.85082999999999998</v>
          </cell>
          <cell r="G1202">
            <v>39386</v>
          </cell>
          <cell r="H1202">
            <v>1.7825</v>
          </cell>
          <cell r="J1202">
            <v>39386</v>
          </cell>
          <cell r="K1202">
            <v>1.2949999999999999</v>
          </cell>
        </row>
        <row r="1203">
          <cell r="A1203">
            <v>39491</v>
          </cell>
          <cell r="B1203">
            <v>0.625</v>
          </cell>
          <cell r="D1203">
            <v>39491</v>
          </cell>
          <cell r="E1203">
            <v>0.85167000000000004</v>
          </cell>
          <cell r="G1203">
            <v>39387</v>
          </cell>
          <cell r="H1203">
            <v>1.8080000000000001</v>
          </cell>
          <cell r="J1203">
            <v>39387</v>
          </cell>
          <cell r="K1203">
            <v>1.33</v>
          </cell>
        </row>
        <row r="1204">
          <cell r="A1204">
            <v>39492</v>
          </cell>
          <cell r="B1204">
            <v>0.62417</v>
          </cell>
          <cell r="D1204">
            <v>39492</v>
          </cell>
          <cell r="E1204">
            <v>0.85167000000000004</v>
          </cell>
          <cell r="G1204">
            <v>39388</v>
          </cell>
          <cell r="H1204">
            <v>1.74</v>
          </cell>
          <cell r="J1204">
            <v>39388</v>
          </cell>
          <cell r="K1204">
            <v>1.262</v>
          </cell>
        </row>
        <row r="1205">
          <cell r="A1205">
            <v>39493</v>
          </cell>
          <cell r="B1205">
            <v>0.62333000000000005</v>
          </cell>
          <cell r="D1205">
            <v>39493</v>
          </cell>
          <cell r="E1205">
            <v>0.85167000000000004</v>
          </cell>
          <cell r="G1205">
            <v>39391</v>
          </cell>
          <cell r="H1205">
            <v>1.75875</v>
          </cell>
          <cell r="J1205">
            <v>39391</v>
          </cell>
          <cell r="K1205">
            <v>1.29</v>
          </cell>
        </row>
        <row r="1206">
          <cell r="A1206">
            <v>39496</v>
          </cell>
          <cell r="B1206">
            <v>0.62333000000000005</v>
          </cell>
          <cell r="D1206">
            <v>39496</v>
          </cell>
          <cell r="E1206">
            <v>0.85167000000000004</v>
          </cell>
          <cell r="G1206">
            <v>39392</v>
          </cell>
          <cell r="H1206">
            <v>1.7675000000000001</v>
          </cell>
          <cell r="J1206">
            <v>39392</v>
          </cell>
          <cell r="K1206">
            <v>1.2962500000000001</v>
          </cell>
        </row>
        <row r="1207">
          <cell r="A1207">
            <v>39497</v>
          </cell>
          <cell r="B1207">
            <v>0.62333000000000005</v>
          </cell>
          <cell r="D1207">
            <v>39497</v>
          </cell>
          <cell r="E1207">
            <v>0.85167000000000004</v>
          </cell>
          <cell r="G1207">
            <v>39393</v>
          </cell>
          <cell r="H1207">
            <v>1.74</v>
          </cell>
          <cell r="J1207">
            <v>39393</v>
          </cell>
          <cell r="K1207">
            <v>1.2725</v>
          </cell>
        </row>
        <row r="1208">
          <cell r="A1208">
            <v>39498</v>
          </cell>
          <cell r="B1208">
            <v>0.62333000000000005</v>
          </cell>
          <cell r="D1208">
            <v>39498</v>
          </cell>
          <cell r="E1208">
            <v>0.85167000000000004</v>
          </cell>
          <cell r="G1208">
            <v>39394</v>
          </cell>
          <cell r="H1208">
            <v>1.7337500000000001</v>
          </cell>
          <cell r="J1208">
            <v>39394</v>
          </cell>
          <cell r="K1208">
            <v>1.26875</v>
          </cell>
        </row>
        <row r="1209">
          <cell r="A1209">
            <v>39499</v>
          </cell>
          <cell r="B1209">
            <v>0.62333000000000005</v>
          </cell>
          <cell r="D1209">
            <v>39499</v>
          </cell>
          <cell r="E1209">
            <v>0.85167000000000004</v>
          </cell>
          <cell r="G1209">
            <v>39395</v>
          </cell>
          <cell r="H1209">
            <v>1.6909999999999998</v>
          </cell>
          <cell r="J1209">
            <v>39395</v>
          </cell>
          <cell r="K1209">
            <v>1.2349999999999999</v>
          </cell>
        </row>
        <row r="1210">
          <cell r="A1210">
            <v>39500</v>
          </cell>
          <cell r="B1210">
            <v>0.62333000000000005</v>
          </cell>
          <cell r="D1210">
            <v>39500</v>
          </cell>
          <cell r="E1210">
            <v>0.85167000000000004</v>
          </cell>
          <cell r="G1210">
            <v>39398</v>
          </cell>
          <cell r="H1210">
            <v>1.7112500000000002</v>
          </cell>
          <cell r="J1210">
            <v>39398</v>
          </cell>
          <cell r="K1210">
            <v>1.2637499999999999</v>
          </cell>
        </row>
        <row r="1211">
          <cell r="A1211">
            <v>39503</v>
          </cell>
          <cell r="B1211">
            <v>0.62333000000000005</v>
          </cell>
          <cell r="D1211">
            <v>39503</v>
          </cell>
          <cell r="E1211">
            <v>0.85167000000000004</v>
          </cell>
          <cell r="G1211">
            <v>39399</v>
          </cell>
          <cell r="H1211">
            <v>1.68625</v>
          </cell>
          <cell r="J1211">
            <v>39399</v>
          </cell>
          <cell r="K1211">
            <v>1.2475000000000001</v>
          </cell>
        </row>
        <row r="1212">
          <cell r="A1212">
            <v>39504</v>
          </cell>
          <cell r="B1212">
            <v>0.62333000000000005</v>
          </cell>
          <cell r="D1212">
            <v>39504</v>
          </cell>
          <cell r="E1212">
            <v>0.85167000000000004</v>
          </cell>
          <cell r="G1212">
            <v>39400</v>
          </cell>
          <cell r="H1212">
            <v>1.7149999999999999</v>
          </cell>
          <cell r="J1212">
            <v>39400</v>
          </cell>
          <cell r="K1212">
            <v>1.2762500000000001</v>
          </cell>
        </row>
        <row r="1213">
          <cell r="A1213">
            <v>39505</v>
          </cell>
          <cell r="B1213">
            <v>0.62417</v>
          </cell>
          <cell r="D1213">
            <v>39505</v>
          </cell>
          <cell r="E1213">
            <v>0.85167000000000004</v>
          </cell>
          <cell r="G1213">
            <v>39401</v>
          </cell>
          <cell r="H1213">
            <v>1.6937500000000001</v>
          </cell>
          <cell r="J1213">
            <v>39401</v>
          </cell>
          <cell r="K1213">
            <v>1.24875</v>
          </cell>
        </row>
        <row r="1214">
          <cell r="A1214">
            <v>39506</v>
          </cell>
          <cell r="B1214">
            <v>0.80083000000000004</v>
          </cell>
          <cell r="D1214">
            <v>39506</v>
          </cell>
          <cell r="E1214">
            <v>0.85250000000000004</v>
          </cell>
          <cell r="G1214">
            <v>39402</v>
          </cell>
          <cell r="H1214">
            <v>1.67</v>
          </cell>
          <cell r="J1214">
            <v>39402</v>
          </cell>
          <cell r="K1214">
            <v>1.228</v>
          </cell>
        </row>
        <row r="1215">
          <cell r="A1215">
            <v>39507</v>
          </cell>
          <cell r="B1215">
            <v>0.80332999999999999</v>
          </cell>
          <cell r="D1215">
            <v>39507</v>
          </cell>
          <cell r="E1215">
            <v>0.85167000000000004</v>
          </cell>
          <cell r="G1215">
            <v>39405</v>
          </cell>
          <cell r="H1215">
            <v>1.6812499999999999</v>
          </cell>
          <cell r="J1215">
            <v>39405</v>
          </cell>
          <cell r="K1215">
            <v>1.2475000000000001</v>
          </cell>
        </row>
        <row r="1216">
          <cell r="A1216">
            <v>39510</v>
          </cell>
          <cell r="B1216">
            <v>0.80500000000000005</v>
          </cell>
          <cell r="D1216">
            <v>39510</v>
          </cell>
          <cell r="E1216">
            <v>0.85250000000000004</v>
          </cell>
          <cell r="G1216">
            <v>39406</v>
          </cell>
          <cell r="H1216">
            <v>1.6825000000000001</v>
          </cell>
          <cell r="J1216">
            <v>39406</v>
          </cell>
          <cell r="K1216">
            <v>1.2537499999999999</v>
          </cell>
        </row>
        <row r="1217">
          <cell r="A1217">
            <v>39511</v>
          </cell>
          <cell r="B1217">
            <v>0.80583000000000005</v>
          </cell>
          <cell r="D1217">
            <v>39511</v>
          </cell>
          <cell r="E1217">
            <v>0.85250000000000004</v>
          </cell>
          <cell r="G1217">
            <v>39407</v>
          </cell>
          <cell r="H1217">
            <v>1.6512500000000001</v>
          </cell>
          <cell r="J1217">
            <v>39407</v>
          </cell>
          <cell r="K1217">
            <v>1.2275</v>
          </cell>
        </row>
        <row r="1218">
          <cell r="A1218">
            <v>39512</v>
          </cell>
          <cell r="B1218">
            <v>0.80583000000000005</v>
          </cell>
          <cell r="D1218">
            <v>39512</v>
          </cell>
          <cell r="E1218">
            <v>0.85416999999999998</v>
          </cell>
          <cell r="G1218">
            <v>39408</v>
          </cell>
          <cell r="H1218">
            <v>1.6575</v>
          </cell>
          <cell r="J1218">
            <v>39408</v>
          </cell>
          <cell r="K1218">
            <v>1.2362500000000001</v>
          </cell>
        </row>
        <row r="1219">
          <cell r="A1219">
            <v>39513</v>
          </cell>
          <cell r="B1219">
            <v>0.80667</v>
          </cell>
          <cell r="D1219">
            <v>39513</v>
          </cell>
          <cell r="E1219">
            <v>0.85499999999999998</v>
          </cell>
          <cell r="G1219">
            <v>39409</v>
          </cell>
          <cell r="H1219">
            <v>1.679</v>
          </cell>
          <cell r="J1219">
            <v>39409</v>
          </cell>
          <cell r="K1219">
            <v>1.26</v>
          </cell>
        </row>
        <row r="1220">
          <cell r="A1220">
            <v>39514</v>
          </cell>
          <cell r="B1220">
            <v>0.80667</v>
          </cell>
          <cell r="D1220">
            <v>39514</v>
          </cell>
          <cell r="E1220">
            <v>0.85667000000000004</v>
          </cell>
          <cell r="G1220">
            <v>39412</v>
          </cell>
          <cell r="H1220">
            <v>1.7149999999999999</v>
          </cell>
          <cell r="J1220">
            <v>39412</v>
          </cell>
          <cell r="K1220">
            <v>1.2887500000000001</v>
          </cell>
        </row>
        <row r="1221">
          <cell r="A1221">
            <v>39517</v>
          </cell>
          <cell r="B1221">
            <v>0.80583000000000005</v>
          </cell>
          <cell r="D1221">
            <v>39517</v>
          </cell>
          <cell r="E1221">
            <v>0.85833000000000004</v>
          </cell>
          <cell r="G1221">
            <v>39413</v>
          </cell>
          <cell r="H1221">
            <v>1.72</v>
          </cell>
          <cell r="J1221">
            <v>39413</v>
          </cell>
          <cell r="K1221">
            <v>1.2825</v>
          </cell>
        </row>
        <row r="1222">
          <cell r="A1222">
            <v>39518</v>
          </cell>
          <cell r="B1222">
            <v>0.80583000000000005</v>
          </cell>
          <cell r="D1222">
            <v>39518</v>
          </cell>
          <cell r="E1222">
            <v>0.85916999999999999</v>
          </cell>
          <cell r="G1222">
            <v>39414</v>
          </cell>
          <cell r="H1222">
            <v>1.7124999999999999</v>
          </cell>
          <cell r="J1222">
            <v>39414</v>
          </cell>
          <cell r="K1222">
            <v>1.2725</v>
          </cell>
        </row>
        <row r="1223">
          <cell r="A1223">
            <v>39519</v>
          </cell>
          <cell r="B1223">
            <v>0.80500000000000005</v>
          </cell>
          <cell r="D1223">
            <v>39519</v>
          </cell>
          <cell r="E1223">
            <v>0.85916999999999999</v>
          </cell>
          <cell r="G1223">
            <v>39415</v>
          </cell>
          <cell r="H1223">
            <v>1.7075</v>
          </cell>
          <cell r="J1223">
            <v>39415</v>
          </cell>
          <cell r="K1223">
            <v>1.2675000000000001</v>
          </cell>
        </row>
        <row r="1224">
          <cell r="A1224">
            <v>39520</v>
          </cell>
          <cell r="B1224">
            <v>0.80500000000000005</v>
          </cell>
          <cell r="D1224">
            <v>39520</v>
          </cell>
          <cell r="E1224">
            <v>0.85916999999999999</v>
          </cell>
          <cell r="G1224">
            <v>39416</v>
          </cell>
          <cell r="H1224">
            <v>1.7025000000000001</v>
          </cell>
          <cell r="J1224">
            <v>39416</v>
          </cell>
          <cell r="K1224">
            <v>1.2625</v>
          </cell>
        </row>
        <row r="1225">
          <cell r="A1225">
            <v>39521</v>
          </cell>
          <cell r="B1225">
            <v>0.80500000000000005</v>
          </cell>
          <cell r="D1225">
            <v>39521</v>
          </cell>
          <cell r="E1225">
            <v>0.85916999999999999</v>
          </cell>
          <cell r="G1225">
            <v>39419</v>
          </cell>
          <cell r="H1225">
            <v>1.6724999999999999</v>
          </cell>
          <cell r="J1225">
            <v>39419</v>
          </cell>
          <cell r="K1225">
            <v>1.23125</v>
          </cell>
        </row>
        <row r="1226">
          <cell r="A1226">
            <v>39524</v>
          </cell>
          <cell r="B1226">
            <v>0.80500000000000005</v>
          </cell>
          <cell r="D1226">
            <v>39524</v>
          </cell>
          <cell r="E1226">
            <v>0.85916999999999999</v>
          </cell>
          <cell r="G1226">
            <v>39420</v>
          </cell>
          <cell r="H1226">
            <v>1.6387499999999999</v>
          </cell>
          <cell r="J1226">
            <v>39420</v>
          </cell>
          <cell r="K1226">
            <v>1.2012499999999999</v>
          </cell>
        </row>
        <row r="1227">
          <cell r="A1227">
            <v>39525</v>
          </cell>
          <cell r="B1227">
            <v>0.80500000000000005</v>
          </cell>
          <cell r="D1227">
            <v>39525</v>
          </cell>
          <cell r="E1227">
            <v>0.85916999999999999</v>
          </cell>
          <cell r="G1227">
            <v>39421</v>
          </cell>
          <cell r="H1227">
            <v>1.67875</v>
          </cell>
          <cell r="J1227">
            <v>39421</v>
          </cell>
          <cell r="K1227">
            <v>1.2362500000000001</v>
          </cell>
        </row>
        <row r="1228">
          <cell r="A1228">
            <v>39526</v>
          </cell>
          <cell r="B1228">
            <v>0.8075</v>
          </cell>
          <cell r="D1228">
            <v>39526</v>
          </cell>
          <cell r="E1228">
            <v>0.85833000000000004</v>
          </cell>
          <cell r="G1228">
            <v>39422</v>
          </cell>
          <cell r="H1228">
            <v>1.73</v>
          </cell>
          <cell r="J1228">
            <v>39422</v>
          </cell>
          <cell r="K1228">
            <v>1.28</v>
          </cell>
        </row>
        <row r="1229">
          <cell r="A1229">
            <v>39528</v>
          </cell>
          <cell r="B1229">
            <v>0.80916999999999994</v>
          </cell>
          <cell r="D1229">
            <v>39528</v>
          </cell>
          <cell r="E1229">
            <v>0.85916999999999999</v>
          </cell>
          <cell r="G1229">
            <v>39423</v>
          </cell>
          <cell r="H1229">
            <v>1.7669999999999999</v>
          </cell>
          <cell r="J1229">
            <v>39423</v>
          </cell>
          <cell r="K1229">
            <v>1.3109999999999999</v>
          </cell>
        </row>
        <row r="1230">
          <cell r="A1230">
            <v>39531</v>
          </cell>
          <cell r="B1230">
            <v>0.81</v>
          </cell>
          <cell r="D1230">
            <v>39531</v>
          </cell>
          <cell r="E1230">
            <v>0.85916999999999999</v>
          </cell>
          <cell r="G1230">
            <v>39426</v>
          </cell>
          <cell r="H1230">
            <v>1.7262499999999998</v>
          </cell>
          <cell r="J1230">
            <v>39426</v>
          </cell>
          <cell r="K1230">
            <v>1.27125</v>
          </cell>
        </row>
        <row r="1231">
          <cell r="A1231">
            <v>39532</v>
          </cell>
          <cell r="B1231">
            <v>0.81</v>
          </cell>
          <cell r="D1231">
            <v>39532</v>
          </cell>
          <cell r="E1231">
            <v>0.85916999999999999</v>
          </cell>
          <cell r="G1231">
            <v>39427</v>
          </cell>
          <cell r="H1231">
            <v>1.7337500000000001</v>
          </cell>
          <cell r="J1231">
            <v>39427</v>
          </cell>
          <cell r="K1231">
            <v>1.2849999999999999</v>
          </cell>
        </row>
        <row r="1232">
          <cell r="A1232">
            <v>39533</v>
          </cell>
          <cell r="B1232">
            <v>0.80916999999999994</v>
          </cell>
          <cell r="D1232">
            <v>39533</v>
          </cell>
          <cell r="E1232">
            <v>0.85916999999999999</v>
          </cell>
          <cell r="G1232">
            <v>39428</v>
          </cell>
          <cell r="H1232">
            <v>1.7037499999999999</v>
          </cell>
          <cell r="J1232">
            <v>39428</v>
          </cell>
          <cell r="K1232">
            <v>1.2450000000000001</v>
          </cell>
        </row>
        <row r="1233">
          <cell r="A1233">
            <v>39534</v>
          </cell>
          <cell r="B1233">
            <v>0.80417000000000005</v>
          </cell>
          <cell r="D1233">
            <v>39534</v>
          </cell>
          <cell r="E1233">
            <v>0.85916999999999999</v>
          </cell>
          <cell r="G1233">
            <v>39429</v>
          </cell>
          <cell r="H1233">
            <v>1.66625</v>
          </cell>
          <cell r="J1233">
            <v>39429</v>
          </cell>
          <cell r="K1233">
            <v>1.2050000000000001</v>
          </cell>
        </row>
        <row r="1234">
          <cell r="A1234">
            <v>39535</v>
          </cell>
          <cell r="B1234">
            <v>0.69083000000000006</v>
          </cell>
          <cell r="D1234">
            <v>39535</v>
          </cell>
          <cell r="E1234">
            <v>0.84</v>
          </cell>
          <cell r="G1234">
            <v>39430</v>
          </cell>
          <cell r="H1234">
            <v>1.7095</v>
          </cell>
          <cell r="J1234">
            <v>39430</v>
          </cell>
          <cell r="K1234">
            <v>1.2389999999999999</v>
          </cell>
        </row>
        <row r="1235">
          <cell r="A1235">
            <v>39538</v>
          </cell>
          <cell r="B1235">
            <v>0.69</v>
          </cell>
          <cell r="D1235">
            <v>39538</v>
          </cell>
          <cell r="E1235">
            <v>0.83916999999999997</v>
          </cell>
          <cell r="G1235">
            <v>39433</v>
          </cell>
          <cell r="H1235">
            <v>1.6975</v>
          </cell>
          <cell r="J1235">
            <v>39433</v>
          </cell>
          <cell r="K1235">
            <v>1.2237499999999999</v>
          </cell>
        </row>
        <row r="1236">
          <cell r="A1236">
            <v>39539</v>
          </cell>
          <cell r="B1236">
            <v>0.6875</v>
          </cell>
          <cell r="D1236">
            <v>39539</v>
          </cell>
          <cell r="E1236">
            <v>0.84</v>
          </cell>
          <cell r="G1236">
            <v>39434</v>
          </cell>
          <cell r="H1236">
            <v>1.68875</v>
          </cell>
          <cell r="J1236">
            <v>39434</v>
          </cell>
          <cell r="K1236">
            <v>1.20625</v>
          </cell>
        </row>
        <row r="1237">
          <cell r="A1237">
            <v>39540</v>
          </cell>
          <cell r="B1237">
            <v>0.68583000000000005</v>
          </cell>
          <cell r="D1237">
            <v>39540</v>
          </cell>
          <cell r="E1237">
            <v>0.83916999999999997</v>
          </cell>
          <cell r="G1237">
            <v>39435</v>
          </cell>
          <cell r="H1237">
            <v>1.6575</v>
          </cell>
          <cell r="J1237">
            <v>39435</v>
          </cell>
          <cell r="K1237">
            <v>1.17875</v>
          </cell>
        </row>
        <row r="1238">
          <cell r="A1238">
            <v>39541</v>
          </cell>
          <cell r="B1238">
            <v>0.68583000000000005</v>
          </cell>
          <cell r="D1238">
            <v>39541</v>
          </cell>
          <cell r="E1238">
            <v>0.83916999999999997</v>
          </cell>
          <cell r="G1238">
            <v>39436</v>
          </cell>
          <cell r="H1238">
            <v>1.6949999999999998</v>
          </cell>
          <cell r="J1238">
            <v>39436</v>
          </cell>
          <cell r="K1238">
            <v>1.21</v>
          </cell>
        </row>
        <row r="1239">
          <cell r="A1239">
            <v>39542</v>
          </cell>
          <cell r="B1239">
            <v>0.68500000000000005</v>
          </cell>
          <cell r="D1239">
            <v>39542</v>
          </cell>
          <cell r="E1239">
            <v>0.83916999999999997</v>
          </cell>
          <cell r="G1239">
            <v>39437</v>
          </cell>
          <cell r="H1239">
            <v>1.732</v>
          </cell>
          <cell r="J1239">
            <v>39437</v>
          </cell>
          <cell r="K1239">
            <v>1.2490000000000001</v>
          </cell>
        </row>
        <row r="1240">
          <cell r="A1240">
            <v>39545</v>
          </cell>
          <cell r="B1240">
            <v>0.68500000000000005</v>
          </cell>
          <cell r="D1240">
            <v>39545</v>
          </cell>
          <cell r="E1240">
            <v>0.83916999999999997</v>
          </cell>
          <cell r="G1240">
            <v>39440</v>
          </cell>
          <cell r="H1240">
            <v>1.7250000000000001</v>
          </cell>
          <cell r="J1240">
            <v>39440</v>
          </cell>
          <cell r="K1240">
            <v>1.24125</v>
          </cell>
        </row>
        <row r="1241">
          <cell r="A1241">
            <v>39546</v>
          </cell>
          <cell r="B1241">
            <v>0.68416999999999994</v>
          </cell>
          <cell r="D1241">
            <v>39546</v>
          </cell>
          <cell r="E1241">
            <v>0.83916999999999997</v>
          </cell>
          <cell r="G1241">
            <v>39441</v>
          </cell>
          <cell r="H1241">
            <v>1.7637499999999999</v>
          </cell>
          <cell r="J1241">
            <v>39441</v>
          </cell>
          <cell r="K1241">
            <v>1.2787500000000001</v>
          </cell>
        </row>
        <row r="1242">
          <cell r="A1242">
            <v>39547</v>
          </cell>
          <cell r="B1242">
            <v>0.68332999999999999</v>
          </cell>
          <cell r="D1242">
            <v>39547</v>
          </cell>
          <cell r="E1242">
            <v>0.83833000000000002</v>
          </cell>
          <cell r="G1242">
            <v>39442</v>
          </cell>
          <cell r="H1242">
            <v>1.7349999999999999</v>
          </cell>
          <cell r="J1242">
            <v>39442</v>
          </cell>
          <cell r="K1242">
            <v>1.2549999999999999</v>
          </cell>
        </row>
        <row r="1243">
          <cell r="A1243">
            <v>39548</v>
          </cell>
          <cell r="B1243">
            <v>0.68167</v>
          </cell>
          <cell r="D1243">
            <v>39548</v>
          </cell>
          <cell r="E1243">
            <v>0.83833000000000002</v>
          </cell>
          <cell r="G1243">
            <v>39443</v>
          </cell>
          <cell r="H1243">
            <v>1.72</v>
          </cell>
          <cell r="J1243">
            <v>39443</v>
          </cell>
          <cell r="K1243">
            <v>1.24</v>
          </cell>
        </row>
        <row r="1244">
          <cell r="A1244">
            <v>39549</v>
          </cell>
          <cell r="B1244">
            <v>0.68083000000000005</v>
          </cell>
          <cell r="D1244">
            <v>39549</v>
          </cell>
          <cell r="E1244">
            <v>0.83833000000000002</v>
          </cell>
          <cell r="G1244">
            <v>39444</v>
          </cell>
          <cell r="H1244">
            <v>1.67</v>
          </cell>
          <cell r="J1244">
            <v>39444</v>
          </cell>
          <cell r="K1244">
            <v>1.1910000000000001</v>
          </cell>
        </row>
        <row r="1245">
          <cell r="A1245">
            <v>39552</v>
          </cell>
          <cell r="B1245">
            <v>0.68</v>
          </cell>
          <cell r="D1245">
            <v>39552</v>
          </cell>
          <cell r="E1245">
            <v>0.83833000000000002</v>
          </cell>
          <cell r="G1245">
            <v>39447</v>
          </cell>
          <cell r="H1245">
            <v>1.6825000000000001</v>
          </cell>
          <cell r="J1245">
            <v>39447</v>
          </cell>
          <cell r="K1245">
            <v>1.2037499999999999</v>
          </cell>
        </row>
        <row r="1246">
          <cell r="A1246">
            <v>39553</v>
          </cell>
          <cell r="B1246">
            <v>0.67917000000000005</v>
          </cell>
          <cell r="D1246">
            <v>39553</v>
          </cell>
          <cell r="E1246">
            <v>0.83916999999999997</v>
          </cell>
          <cell r="G1246">
            <v>39448</v>
          </cell>
          <cell r="H1246">
            <v>1.665</v>
          </cell>
          <cell r="J1246">
            <v>39448</v>
          </cell>
          <cell r="K1246">
            <v>1.1875</v>
          </cell>
        </row>
        <row r="1247">
          <cell r="A1247">
            <v>39554</v>
          </cell>
          <cell r="B1247">
            <v>0.67666999999999999</v>
          </cell>
          <cell r="D1247">
            <v>39554</v>
          </cell>
          <cell r="E1247">
            <v>0.83833000000000002</v>
          </cell>
          <cell r="G1247">
            <v>39449</v>
          </cell>
          <cell r="H1247">
            <v>1.6600000000000001</v>
          </cell>
          <cell r="J1247">
            <v>39449</v>
          </cell>
          <cell r="K1247">
            <v>1.1875</v>
          </cell>
        </row>
        <row r="1248">
          <cell r="A1248">
            <v>39555</v>
          </cell>
          <cell r="B1248">
            <v>0.67666999999999999</v>
          </cell>
          <cell r="D1248">
            <v>39555</v>
          </cell>
          <cell r="E1248">
            <v>0.83833000000000002</v>
          </cell>
          <cell r="G1248">
            <v>39450</v>
          </cell>
          <cell r="H1248">
            <v>1.6724999999999999</v>
          </cell>
          <cell r="J1248">
            <v>39450</v>
          </cell>
          <cell r="K1248">
            <v>1.2037499999999999</v>
          </cell>
        </row>
        <row r="1249">
          <cell r="A1249">
            <v>39556</v>
          </cell>
          <cell r="B1249">
            <v>0.67332999999999998</v>
          </cell>
          <cell r="D1249">
            <v>39556</v>
          </cell>
          <cell r="E1249">
            <v>0.83750000000000002</v>
          </cell>
          <cell r="G1249">
            <v>39451</v>
          </cell>
          <cell r="H1249">
            <v>1.607</v>
          </cell>
          <cell r="J1249">
            <v>39451</v>
          </cell>
          <cell r="K1249">
            <v>1.1320000000000001</v>
          </cell>
        </row>
        <row r="1250">
          <cell r="A1250">
            <v>39559</v>
          </cell>
          <cell r="B1250">
            <v>0.67249999999999999</v>
          </cell>
          <cell r="D1250">
            <v>39559</v>
          </cell>
          <cell r="E1250">
            <v>0.83667000000000002</v>
          </cell>
          <cell r="G1250">
            <v>39454</v>
          </cell>
          <cell r="H1250">
            <v>1.6387499999999999</v>
          </cell>
          <cell r="J1250">
            <v>39454</v>
          </cell>
          <cell r="K1250">
            <v>1.1625000000000001</v>
          </cell>
        </row>
        <row r="1251">
          <cell r="A1251">
            <v>39560</v>
          </cell>
          <cell r="B1251">
            <v>0.67166999999999999</v>
          </cell>
          <cell r="D1251">
            <v>39560</v>
          </cell>
          <cell r="E1251">
            <v>0.83667000000000002</v>
          </cell>
          <cell r="G1251">
            <v>39455</v>
          </cell>
          <cell r="H1251">
            <v>1.6487500000000002</v>
          </cell>
          <cell r="J1251">
            <v>39455</v>
          </cell>
          <cell r="K1251">
            <v>1.1712500000000001</v>
          </cell>
        </row>
        <row r="1252">
          <cell r="A1252">
            <v>39561</v>
          </cell>
          <cell r="B1252">
            <v>0.67166999999999999</v>
          </cell>
          <cell r="D1252">
            <v>39561</v>
          </cell>
          <cell r="E1252">
            <v>0.83667000000000002</v>
          </cell>
          <cell r="G1252">
            <v>39456</v>
          </cell>
          <cell r="H1252">
            <v>1.6274999999999999</v>
          </cell>
          <cell r="J1252">
            <v>39456</v>
          </cell>
          <cell r="K1252">
            <v>1.14625</v>
          </cell>
        </row>
        <row r="1253">
          <cell r="A1253">
            <v>39562</v>
          </cell>
          <cell r="B1253">
            <v>0.67</v>
          </cell>
          <cell r="D1253">
            <v>39562</v>
          </cell>
          <cell r="E1253">
            <v>0.83667000000000002</v>
          </cell>
          <cell r="G1253">
            <v>39457</v>
          </cell>
          <cell r="H1253">
            <v>1.5987499999999999</v>
          </cell>
          <cell r="J1253">
            <v>39457</v>
          </cell>
          <cell r="K1253">
            <v>1.1074999999999999</v>
          </cell>
        </row>
        <row r="1254">
          <cell r="A1254">
            <v>39563</v>
          </cell>
          <cell r="B1254">
            <v>0.66917000000000004</v>
          </cell>
          <cell r="D1254">
            <v>39563</v>
          </cell>
          <cell r="E1254">
            <v>0.83667000000000002</v>
          </cell>
          <cell r="G1254">
            <v>39458</v>
          </cell>
          <cell r="H1254">
            <v>1.613</v>
          </cell>
          <cell r="J1254">
            <v>39458</v>
          </cell>
          <cell r="K1254">
            <v>1.1000000000000001</v>
          </cell>
        </row>
        <row r="1255">
          <cell r="A1255">
            <v>39566</v>
          </cell>
          <cell r="B1255">
            <v>0.66832999999999998</v>
          </cell>
          <cell r="D1255">
            <v>39566</v>
          </cell>
          <cell r="E1255">
            <v>0.83833000000000002</v>
          </cell>
          <cell r="G1255">
            <v>39461</v>
          </cell>
          <cell r="H1255">
            <v>1.6074999999999999</v>
          </cell>
          <cell r="J1255">
            <v>39461</v>
          </cell>
          <cell r="K1255">
            <v>1.0962499999999999</v>
          </cell>
        </row>
        <row r="1256">
          <cell r="A1256">
            <v>39568</v>
          </cell>
          <cell r="B1256">
            <v>0.66917000000000004</v>
          </cell>
          <cell r="D1256">
            <v>39568</v>
          </cell>
          <cell r="E1256">
            <v>0.83916999999999997</v>
          </cell>
          <cell r="G1256">
            <v>39462</v>
          </cell>
          <cell r="H1256">
            <v>1.6025</v>
          </cell>
          <cell r="J1256">
            <v>39462</v>
          </cell>
          <cell r="K1256">
            <v>1.0874999999999999</v>
          </cell>
        </row>
        <row r="1257">
          <cell r="A1257">
            <v>39569</v>
          </cell>
          <cell r="B1257">
            <v>0.67</v>
          </cell>
          <cell r="D1257">
            <v>39569</v>
          </cell>
          <cell r="E1257">
            <v>0.83916999999999997</v>
          </cell>
          <cell r="G1257">
            <v>39463</v>
          </cell>
          <cell r="H1257">
            <v>1.56375</v>
          </cell>
          <cell r="J1257">
            <v>39463</v>
          </cell>
          <cell r="K1257">
            <v>1.0575000000000001</v>
          </cell>
        </row>
        <row r="1258">
          <cell r="A1258">
            <v>39570</v>
          </cell>
          <cell r="B1258">
            <v>0.66917000000000004</v>
          </cell>
          <cell r="D1258">
            <v>39570</v>
          </cell>
          <cell r="E1258">
            <v>0.84</v>
          </cell>
          <cell r="G1258">
            <v>39464</v>
          </cell>
          <cell r="H1258">
            <v>1.605</v>
          </cell>
          <cell r="J1258">
            <v>39464</v>
          </cell>
          <cell r="K1258">
            <v>1.09375</v>
          </cell>
        </row>
        <row r="1259">
          <cell r="A1259">
            <v>39575</v>
          </cell>
          <cell r="B1259">
            <v>0.66917000000000004</v>
          </cell>
          <cell r="D1259">
            <v>39575</v>
          </cell>
          <cell r="E1259">
            <v>0.84</v>
          </cell>
          <cell r="G1259">
            <v>39465</v>
          </cell>
          <cell r="H1259">
            <v>1.599</v>
          </cell>
          <cell r="J1259">
            <v>39465</v>
          </cell>
          <cell r="K1259">
            <v>1.0874999999999999</v>
          </cell>
        </row>
        <row r="1260">
          <cell r="A1260">
            <v>39576</v>
          </cell>
          <cell r="B1260">
            <v>0.66917000000000004</v>
          </cell>
          <cell r="D1260">
            <v>39576</v>
          </cell>
          <cell r="E1260">
            <v>0.84</v>
          </cell>
          <cell r="G1260">
            <v>39468</v>
          </cell>
          <cell r="H1260">
            <v>1.5350000000000001</v>
          </cell>
          <cell r="J1260">
            <v>39468</v>
          </cell>
          <cell r="K1260">
            <v>1.0237499999999999</v>
          </cell>
        </row>
        <row r="1261">
          <cell r="A1261">
            <v>39577</v>
          </cell>
          <cell r="B1261">
            <v>0.66832999999999998</v>
          </cell>
          <cell r="D1261">
            <v>39577</v>
          </cell>
          <cell r="E1261">
            <v>0.84</v>
          </cell>
          <cell r="G1261">
            <v>39469</v>
          </cell>
          <cell r="H1261">
            <v>1.5062500000000001</v>
          </cell>
          <cell r="J1261">
            <v>39469</v>
          </cell>
          <cell r="K1261">
            <v>0.98624999999999996</v>
          </cell>
        </row>
        <row r="1262">
          <cell r="A1262">
            <v>39580</v>
          </cell>
          <cell r="B1262">
            <v>0.66666999999999998</v>
          </cell>
          <cell r="D1262">
            <v>39580</v>
          </cell>
          <cell r="E1262">
            <v>0.84082999999999997</v>
          </cell>
          <cell r="G1262">
            <v>39470</v>
          </cell>
          <cell r="H1262">
            <v>1.55</v>
          </cell>
          <cell r="J1262">
            <v>39470</v>
          </cell>
          <cell r="K1262">
            <v>1.0175000000000001</v>
          </cell>
        </row>
        <row r="1263">
          <cell r="A1263">
            <v>39581</v>
          </cell>
          <cell r="B1263">
            <v>0.66583000000000003</v>
          </cell>
          <cell r="D1263">
            <v>39581</v>
          </cell>
          <cell r="E1263">
            <v>0.84082999999999997</v>
          </cell>
          <cell r="G1263">
            <v>39471</v>
          </cell>
          <cell r="H1263">
            <v>1.5674999999999999</v>
          </cell>
          <cell r="J1263">
            <v>39471</v>
          </cell>
          <cell r="K1263">
            <v>1.03</v>
          </cell>
        </row>
        <row r="1264">
          <cell r="A1264">
            <v>39582</v>
          </cell>
          <cell r="B1264">
            <v>0.66500000000000004</v>
          </cell>
          <cell r="D1264">
            <v>39582</v>
          </cell>
          <cell r="E1264">
            <v>0.84082999999999997</v>
          </cell>
          <cell r="G1264">
            <v>39472</v>
          </cell>
          <cell r="H1264">
            <v>1.6360000000000001</v>
          </cell>
          <cell r="J1264">
            <v>39472</v>
          </cell>
          <cell r="K1264">
            <v>1.1074999999999999</v>
          </cell>
        </row>
        <row r="1265">
          <cell r="A1265">
            <v>39583</v>
          </cell>
          <cell r="B1265">
            <v>0.66500000000000004</v>
          </cell>
          <cell r="D1265">
            <v>39583</v>
          </cell>
          <cell r="E1265">
            <v>0.84167000000000003</v>
          </cell>
          <cell r="G1265">
            <v>39475</v>
          </cell>
          <cell r="H1265">
            <v>1.6025</v>
          </cell>
          <cell r="J1265">
            <v>39475</v>
          </cell>
          <cell r="K1265">
            <v>1.075</v>
          </cell>
        </row>
        <row r="1266">
          <cell r="A1266">
            <v>39584</v>
          </cell>
          <cell r="B1266">
            <v>0.66500000000000004</v>
          </cell>
          <cell r="D1266">
            <v>39584</v>
          </cell>
          <cell r="E1266">
            <v>0.84167000000000003</v>
          </cell>
          <cell r="G1266">
            <v>39476</v>
          </cell>
          <cell r="H1266">
            <v>1.65</v>
          </cell>
          <cell r="J1266">
            <v>39476</v>
          </cell>
          <cell r="K1266">
            <v>1.125</v>
          </cell>
        </row>
        <row r="1267">
          <cell r="A1267">
            <v>39587</v>
          </cell>
          <cell r="B1267">
            <v>0.66500000000000004</v>
          </cell>
          <cell r="D1267">
            <v>39587</v>
          </cell>
          <cell r="E1267">
            <v>0.84167000000000003</v>
          </cell>
          <cell r="G1267">
            <v>39477</v>
          </cell>
          <cell r="H1267">
            <v>1.6125</v>
          </cell>
          <cell r="J1267">
            <v>39477</v>
          </cell>
          <cell r="K1267">
            <v>1.095</v>
          </cell>
        </row>
        <row r="1268">
          <cell r="A1268">
            <v>39588</v>
          </cell>
          <cell r="B1268">
            <v>0.66332999999999998</v>
          </cell>
          <cell r="D1268">
            <v>39588</v>
          </cell>
          <cell r="E1268">
            <v>0.84167000000000003</v>
          </cell>
          <cell r="G1268">
            <v>39478</v>
          </cell>
          <cell r="H1268">
            <v>1.62</v>
          </cell>
          <cell r="J1268">
            <v>39478</v>
          </cell>
          <cell r="K1268">
            <v>1.0962499999999999</v>
          </cell>
        </row>
        <row r="1269">
          <cell r="A1269">
            <v>39589</v>
          </cell>
          <cell r="B1269">
            <v>0.66249999999999998</v>
          </cell>
          <cell r="D1269">
            <v>39589</v>
          </cell>
          <cell r="E1269">
            <v>0.84167000000000003</v>
          </cell>
          <cell r="G1269">
            <v>39479</v>
          </cell>
          <cell r="H1269">
            <v>1.5975000000000001</v>
          </cell>
          <cell r="J1269">
            <v>39479</v>
          </cell>
          <cell r="K1269">
            <v>1.08</v>
          </cell>
        </row>
        <row r="1270">
          <cell r="A1270">
            <v>39590</v>
          </cell>
          <cell r="B1270">
            <v>0.66166999999999998</v>
          </cell>
          <cell r="D1270">
            <v>39590</v>
          </cell>
          <cell r="E1270">
            <v>0.84167000000000003</v>
          </cell>
          <cell r="G1270">
            <v>39482</v>
          </cell>
          <cell r="H1270">
            <v>1.6412499999999999</v>
          </cell>
          <cell r="J1270">
            <v>39482</v>
          </cell>
          <cell r="K1270">
            <v>1.1287499999999999</v>
          </cell>
        </row>
        <row r="1271">
          <cell r="A1271">
            <v>39591</v>
          </cell>
          <cell r="B1271">
            <v>0.66083000000000003</v>
          </cell>
          <cell r="D1271">
            <v>39591</v>
          </cell>
          <cell r="E1271">
            <v>0.84250000000000003</v>
          </cell>
          <cell r="G1271">
            <v>39483</v>
          </cell>
          <cell r="H1271">
            <v>1.63375</v>
          </cell>
          <cell r="J1271">
            <v>39483</v>
          </cell>
          <cell r="K1271">
            <v>1.13375</v>
          </cell>
        </row>
        <row r="1272">
          <cell r="A1272">
            <v>39594</v>
          </cell>
          <cell r="B1272">
            <v>0.66083000000000003</v>
          </cell>
          <cell r="D1272">
            <v>39594</v>
          </cell>
          <cell r="E1272">
            <v>0.84333000000000002</v>
          </cell>
          <cell r="G1272">
            <v>39484</v>
          </cell>
          <cell r="H1272">
            <v>1.6012499999999998</v>
          </cell>
          <cell r="J1272">
            <v>39484</v>
          </cell>
          <cell r="K1272">
            <v>1.1012500000000001</v>
          </cell>
        </row>
        <row r="1273">
          <cell r="A1273">
            <v>39595</v>
          </cell>
          <cell r="B1273">
            <v>0.66166999999999998</v>
          </cell>
          <cell r="D1273">
            <v>39595</v>
          </cell>
          <cell r="E1273">
            <v>0.84333000000000002</v>
          </cell>
          <cell r="G1273">
            <v>39485</v>
          </cell>
          <cell r="H1273">
            <v>1.6074999999999999</v>
          </cell>
          <cell r="J1273">
            <v>39485</v>
          </cell>
          <cell r="K1273">
            <v>1.1074999999999999</v>
          </cell>
        </row>
        <row r="1274">
          <cell r="A1274">
            <v>39596</v>
          </cell>
          <cell r="B1274">
            <v>0.66166999999999998</v>
          </cell>
          <cell r="D1274">
            <v>39596</v>
          </cell>
          <cell r="E1274">
            <v>0.84333000000000002</v>
          </cell>
          <cell r="G1274">
            <v>39486</v>
          </cell>
          <cell r="H1274">
            <v>1.6125</v>
          </cell>
          <cell r="J1274">
            <v>39486</v>
          </cell>
          <cell r="K1274">
            <v>1.0987499999999999</v>
          </cell>
        </row>
        <row r="1275">
          <cell r="A1275">
            <v>39597</v>
          </cell>
          <cell r="B1275">
            <v>0.71</v>
          </cell>
          <cell r="D1275">
            <v>39597</v>
          </cell>
          <cell r="E1275">
            <v>0.84333000000000002</v>
          </cell>
          <cell r="G1275">
            <v>39489</v>
          </cell>
          <cell r="H1275">
            <v>1.591</v>
          </cell>
          <cell r="J1275">
            <v>39489</v>
          </cell>
          <cell r="K1275">
            <v>1.081</v>
          </cell>
        </row>
        <row r="1276">
          <cell r="A1276">
            <v>39598</v>
          </cell>
          <cell r="B1276">
            <v>0.71250000000000002</v>
          </cell>
          <cell r="D1276">
            <v>39598</v>
          </cell>
          <cell r="E1276">
            <v>0.84333000000000002</v>
          </cell>
          <cell r="G1276">
            <v>39490</v>
          </cell>
          <cell r="H1276">
            <v>1.6</v>
          </cell>
          <cell r="J1276">
            <v>39490</v>
          </cell>
          <cell r="K1276">
            <v>1.0962499999999999</v>
          </cell>
        </row>
        <row r="1277">
          <cell r="A1277">
            <v>39601</v>
          </cell>
          <cell r="B1277">
            <v>0.71167000000000002</v>
          </cell>
          <cell r="D1277">
            <v>39601</v>
          </cell>
          <cell r="E1277">
            <v>0.84333000000000002</v>
          </cell>
          <cell r="G1277">
            <v>39491</v>
          </cell>
          <cell r="H1277">
            <v>1.615</v>
          </cell>
          <cell r="J1277">
            <v>39491</v>
          </cell>
          <cell r="K1277">
            <v>1.1112500000000001</v>
          </cell>
        </row>
        <row r="1278">
          <cell r="A1278">
            <v>39602</v>
          </cell>
          <cell r="B1278">
            <v>0.71082999999999996</v>
          </cell>
          <cell r="D1278">
            <v>39602</v>
          </cell>
          <cell r="E1278">
            <v>0.84333000000000002</v>
          </cell>
          <cell r="G1278">
            <v>39492</v>
          </cell>
          <cell r="H1278">
            <v>1.6512500000000001</v>
          </cell>
          <cell r="J1278">
            <v>39492</v>
          </cell>
          <cell r="K1278">
            <v>1.1575</v>
          </cell>
        </row>
        <row r="1279">
          <cell r="A1279">
            <v>39603</v>
          </cell>
          <cell r="B1279">
            <v>0.71082999999999996</v>
          </cell>
          <cell r="D1279">
            <v>39603</v>
          </cell>
          <cell r="E1279">
            <v>0.84333000000000002</v>
          </cell>
          <cell r="G1279">
            <v>39493</v>
          </cell>
          <cell r="H1279">
            <v>1.637</v>
          </cell>
          <cell r="J1279">
            <v>39493</v>
          </cell>
          <cell r="K1279">
            <v>1.147</v>
          </cell>
        </row>
        <row r="1280">
          <cell r="A1280">
            <v>39604</v>
          </cell>
          <cell r="B1280">
            <v>0.71167000000000002</v>
          </cell>
          <cell r="D1280">
            <v>39604</v>
          </cell>
          <cell r="E1280">
            <v>0.84333000000000002</v>
          </cell>
          <cell r="G1280">
            <v>39496</v>
          </cell>
          <cell r="H1280">
            <v>1.6487500000000002</v>
          </cell>
          <cell r="J1280">
            <v>39496</v>
          </cell>
          <cell r="K1280">
            <v>1.1612499999999999</v>
          </cell>
        </row>
        <row r="1281">
          <cell r="A1281">
            <v>39605</v>
          </cell>
          <cell r="B1281">
            <v>0.71167000000000002</v>
          </cell>
          <cell r="D1281">
            <v>39605</v>
          </cell>
          <cell r="E1281">
            <v>0.84333000000000002</v>
          </cell>
          <cell r="G1281">
            <v>39497</v>
          </cell>
          <cell r="H1281">
            <v>1.6487500000000002</v>
          </cell>
          <cell r="J1281">
            <v>39497</v>
          </cell>
          <cell r="K1281">
            <v>1.1587499999999999</v>
          </cell>
        </row>
        <row r="1282">
          <cell r="A1282">
            <v>39608</v>
          </cell>
          <cell r="B1282">
            <v>0.71082999999999996</v>
          </cell>
          <cell r="D1282">
            <v>39608</v>
          </cell>
          <cell r="E1282">
            <v>0.84333000000000002</v>
          </cell>
          <cell r="G1282">
            <v>39498</v>
          </cell>
          <cell r="H1282">
            <v>1.62625</v>
          </cell>
          <cell r="J1282">
            <v>39498</v>
          </cell>
          <cell r="K1282">
            <v>1.13625</v>
          </cell>
        </row>
        <row r="1283">
          <cell r="A1283">
            <v>39609</v>
          </cell>
          <cell r="B1283">
            <v>0.71082999999999996</v>
          </cell>
          <cell r="D1283">
            <v>39609</v>
          </cell>
          <cell r="E1283">
            <v>0.84250000000000003</v>
          </cell>
          <cell r="G1283">
            <v>39499</v>
          </cell>
          <cell r="H1283">
            <v>1.66875</v>
          </cell>
          <cell r="J1283">
            <v>39499</v>
          </cell>
          <cell r="K1283">
            <v>1.1775</v>
          </cell>
        </row>
        <row r="1284">
          <cell r="A1284">
            <v>39610</v>
          </cell>
          <cell r="B1284">
            <v>0.71</v>
          </cell>
          <cell r="D1284">
            <v>39610</v>
          </cell>
          <cell r="E1284">
            <v>0.84250000000000003</v>
          </cell>
          <cell r="G1284">
            <v>39500</v>
          </cell>
          <cell r="H1284">
            <v>1.651</v>
          </cell>
          <cell r="J1284">
            <v>39500</v>
          </cell>
          <cell r="K1284">
            <v>1.1599999999999999</v>
          </cell>
        </row>
        <row r="1285">
          <cell r="A1285">
            <v>39611</v>
          </cell>
          <cell r="B1285">
            <v>0.71</v>
          </cell>
          <cell r="D1285">
            <v>39611</v>
          </cell>
          <cell r="E1285">
            <v>0.84250000000000003</v>
          </cell>
          <cell r="G1285">
            <v>39503</v>
          </cell>
          <cell r="H1285">
            <v>1.6937500000000001</v>
          </cell>
          <cell r="J1285">
            <v>39503</v>
          </cell>
          <cell r="K1285">
            <v>1.2012499999999999</v>
          </cell>
        </row>
        <row r="1286">
          <cell r="A1286">
            <v>39612</v>
          </cell>
          <cell r="B1286">
            <v>0.70916999999999997</v>
          </cell>
          <cell r="D1286">
            <v>39612</v>
          </cell>
          <cell r="E1286">
            <v>0.84250000000000003</v>
          </cell>
          <cell r="G1286">
            <v>39504</v>
          </cell>
          <cell r="H1286">
            <v>1.67875</v>
          </cell>
          <cell r="J1286">
            <v>39504</v>
          </cell>
          <cell r="K1286">
            <v>1.1924999999999999</v>
          </cell>
        </row>
        <row r="1287">
          <cell r="A1287">
            <v>39615</v>
          </cell>
          <cell r="B1287">
            <v>0.71</v>
          </cell>
          <cell r="D1287">
            <v>39615</v>
          </cell>
          <cell r="E1287">
            <v>0.84250000000000003</v>
          </cell>
          <cell r="G1287">
            <v>39505</v>
          </cell>
          <cell r="H1287">
            <v>1.6712500000000001</v>
          </cell>
          <cell r="J1287">
            <v>39505</v>
          </cell>
          <cell r="K1287">
            <v>1.18625</v>
          </cell>
        </row>
        <row r="1288">
          <cell r="A1288">
            <v>39616</v>
          </cell>
          <cell r="B1288">
            <v>0.71</v>
          </cell>
          <cell r="D1288">
            <v>39616</v>
          </cell>
          <cell r="E1288">
            <v>0.84333000000000002</v>
          </cell>
          <cell r="G1288">
            <v>39506</v>
          </cell>
          <cell r="H1288">
            <v>1.63375</v>
          </cell>
          <cell r="J1288">
            <v>39506</v>
          </cell>
          <cell r="K1288">
            <v>1.1537500000000001</v>
          </cell>
        </row>
        <row r="1289">
          <cell r="A1289">
            <v>39617</v>
          </cell>
          <cell r="B1289">
            <v>0.71</v>
          </cell>
          <cell r="D1289">
            <v>39617</v>
          </cell>
          <cell r="E1289">
            <v>0.84333000000000002</v>
          </cell>
          <cell r="G1289">
            <v>39507</v>
          </cell>
          <cell r="H1289">
            <v>1.573</v>
          </cell>
          <cell r="J1289">
            <v>39507</v>
          </cell>
          <cell r="K1289">
            <v>1.0960000000000001</v>
          </cell>
        </row>
        <row r="1290">
          <cell r="A1290">
            <v>39618</v>
          </cell>
          <cell r="B1290">
            <v>0.71082999999999996</v>
          </cell>
          <cell r="D1290">
            <v>39618</v>
          </cell>
          <cell r="E1290">
            <v>0.84416999999999998</v>
          </cell>
          <cell r="G1290">
            <v>39510</v>
          </cell>
          <cell r="H1290">
            <v>1.57375</v>
          </cell>
          <cell r="J1290">
            <v>39510</v>
          </cell>
          <cell r="K1290">
            <v>1.0974999999999999</v>
          </cell>
        </row>
        <row r="1291">
          <cell r="A1291">
            <v>39619</v>
          </cell>
          <cell r="B1291">
            <v>0.71082999999999996</v>
          </cell>
          <cell r="D1291">
            <v>39619</v>
          </cell>
          <cell r="E1291">
            <v>0.84416999999999998</v>
          </cell>
          <cell r="G1291">
            <v>39511</v>
          </cell>
          <cell r="H1291">
            <v>1.59375</v>
          </cell>
          <cell r="J1291">
            <v>39511</v>
          </cell>
          <cell r="K1291">
            <v>1.11625</v>
          </cell>
        </row>
        <row r="1292">
          <cell r="A1292">
            <v>39622</v>
          </cell>
          <cell r="B1292">
            <v>0.71082999999999996</v>
          </cell>
          <cell r="D1292">
            <v>39622</v>
          </cell>
          <cell r="E1292">
            <v>0.84416999999999998</v>
          </cell>
          <cell r="G1292">
            <v>39512</v>
          </cell>
          <cell r="H1292">
            <v>1.56375</v>
          </cell>
          <cell r="J1292">
            <v>39512</v>
          </cell>
          <cell r="K1292">
            <v>1.085</v>
          </cell>
        </row>
        <row r="1293">
          <cell r="A1293">
            <v>39623</v>
          </cell>
          <cell r="B1293">
            <v>0.71082999999999996</v>
          </cell>
          <cell r="D1293">
            <v>39623</v>
          </cell>
          <cell r="E1293">
            <v>0.84416999999999998</v>
          </cell>
          <cell r="G1293">
            <v>39513</v>
          </cell>
          <cell r="H1293">
            <v>1.5775000000000001</v>
          </cell>
          <cell r="J1293">
            <v>39513</v>
          </cell>
          <cell r="K1293">
            <v>1.0862499999999999</v>
          </cell>
        </row>
        <row r="1294">
          <cell r="A1294">
            <v>39624</v>
          </cell>
          <cell r="B1294">
            <v>0.70916999999999997</v>
          </cell>
          <cell r="D1294">
            <v>39624</v>
          </cell>
          <cell r="E1294">
            <v>0.84416999999999998</v>
          </cell>
          <cell r="G1294">
            <v>39514</v>
          </cell>
          <cell r="H1294">
            <v>1.615</v>
          </cell>
          <cell r="J1294">
            <v>39514</v>
          </cell>
          <cell r="K1294">
            <v>1.131</v>
          </cell>
        </row>
        <row r="1295">
          <cell r="A1295">
            <v>39625</v>
          </cell>
          <cell r="B1295">
            <v>0.70916999999999997</v>
          </cell>
          <cell r="D1295">
            <v>39625</v>
          </cell>
          <cell r="E1295">
            <v>0.84416999999999998</v>
          </cell>
          <cell r="G1295">
            <v>39517</v>
          </cell>
          <cell r="H1295">
            <v>1.5874999999999999</v>
          </cell>
          <cell r="J1295">
            <v>39517</v>
          </cell>
          <cell r="K1295">
            <v>1.1174999999999999</v>
          </cell>
        </row>
        <row r="1296">
          <cell r="A1296">
            <v>39626</v>
          </cell>
          <cell r="B1296">
            <v>0.67500000000000004</v>
          </cell>
          <cell r="D1296">
            <v>39626</v>
          </cell>
          <cell r="E1296">
            <v>0.85333000000000003</v>
          </cell>
          <cell r="G1296">
            <v>39518</v>
          </cell>
          <cell r="H1296">
            <v>1.5939999999999999</v>
          </cell>
          <cell r="J1296">
            <v>39518</v>
          </cell>
          <cell r="K1296">
            <v>1.135</v>
          </cell>
        </row>
        <row r="1297">
          <cell r="A1297">
            <v>39629</v>
          </cell>
          <cell r="B1297">
            <v>0.66749999999999998</v>
          </cell>
          <cell r="D1297">
            <v>39629</v>
          </cell>
          <cell r="E1297">
            <v>0.85499999999999998</v>
          </cell>
          <cell r="G1297">
            <v>39519</v>
          </cell>
          <cell r="H1297">
            <v>1.5550000000000002</v>
          </cell>
          <cell r="J1297">
            <v>39519</v>
          </cell>
          <cell r="K1297">
            <v>1.081</v>
          </cell>
        </row>
        <row r="1298">
          <cell r="A1298">
            <v>39630</v>
          </cell>
          <cell r="B1298">
            <v>0.66583000000000003</v>
          </cell>
          <cell r="D1298">
            <v>39630</v>
          </cell>
          <cell r="E1298">
            <v>0.85582999999999998</v>
          </cell>
          <cell r="G1298">
            <v>39520</v>
          </cell>
          <cell r="H1298">
            <v>1.54</v>
          </cell>
          <cell r="J1298">
            <v>39520</v>
          </cell>
          <cell r="K1298">
            <v>1.077</v>
          </cell>
        </row>
        <row r="1299">
          <cell r="A1299">
            <v>39631</v>
          </cell>
          <cell r="B1299">
            <v>0.66583000000000003</v>
          </cell>
          <cell r="D1299">
            <v>39631</v>
          </cell>
          <cell r="E1299">
            <v>0.85582999999999998</v>
          </cell>
          <cell r="G1299">
            <v>39521</v>
          </cell>
          <cell r="H1299">
            <v>1.51</v>
          </cell>
          <cell r="J1299">
            <v>39521</v>
          </cell>
          <cell r="K1299">
            <v>1.0589999999999999</v>
          </cell>
        </row>
        <row r="1300">
          <cell r="A1300">
            <v>39632</v>
          </cell>
          <cell r="B1300">
            <v>0.66500000000000004</v>
          </cell>
          <cell r="D1300">
            <v>39632</v>
          </cell>
          <cell r="E1300">
            <v>0.85582999999999998</v>
          </cell>
          <cell r="G1300">
            <v>39524</v>
          </cell>
          <cell r="H1300">
            <v>1.4490000000000001</v>
          </cell>
          <cell r="J1300">
            <v>39524</v>
          </cell>
          <cell r="K1300">
            <v>1.042</v>
          </cell>
        </row>
        <row r="1301">
          <cell r="A1301">
            <v>39633</v>
          </cell>
          <cell r="B1301">
            <v>0.66417000000000004</v>
          </cell>
          <cell r="D1301">
            <v>39633</v>
          </cell>
          <cell r="E1301">
            <v>0.85582999999999998</v>
          </cell>
          <cell r="G1301">
            <v>39525</v>
          </cell>
          <cell r="H1301">
            <v>1.502</v>
          </cell>
          <cell r="J1301">
            <v>39525</v>
          </cell>
          <cell r="K1301">
            <v>1.0880000000000001</v>
          </cell>
        </row>
        <row r="1302">
          <cell r="A1302">
            <v>39636</v>
          </cell>
          <cell r="B1302">
            <v>0.66417000000000004</v>
          </cell>
          <cell r="D1302">
            <v>39636</v>
          </cell>
          <cell r="E1302">
            <v>0.85582999999999998</v>
          </cell>
          <cell r="G1302">
            <v>39526</v>
          </cell>
          <cell r="H1302">
            <v>1.4390000000000001</v>
          </cell>
          <cell r="J1302">
            <v>39526</v>
          </cell>
          <cell r="K1302">
            <v>1.03</v>
          </cell>
        </row>
        <row r="1303">
          <cell r="A1303">
            <v>39637</v>
          </cell>
          <cell r="B1303">
            <v>0.66417000000000004</v>
          </cell>
          <cell r="D1303">
            <v>39637</v>
          </cell>
          <cell r="E1303">
            <v>0.85582999999999998</v>
          </cell>
          <cell r="G1303">
            <v>39527</v>
          </cell>
          <cell r="H1303">
            <v>1.429</v>
          </cell>
          <cell r="J1303">
            <v>39527</v>
          </cell>
          <cell r="K1303">
            <v>1.0189999999999999</v>
          </cell>
        </row>
        <row r="1304">
          <cell r="A1304">
            <v>39638</v>
          </cell>
          <cell r="B1304">
            <v>0.66332999999999998</v>
          </cell>
          <cell r="D1304">
            <v>39638</v>
          </cell>
          <cell r="E1304">
            <v>0.85582999999999998</v>
          </cell>
          <cell r="G1304">
            <v>39528</v>
          </cell>
          <cell r="H1304">
            <v>1.494</v>
          </cell>
          <cell r="J1304">
            <v>39528</v>
          </cell>
          <cell r="K1304">
            <v>1.0840000000000001</v>
          </cell>
        </row>
        <row r="1305">
          <cell r="A1305">
            <v>39639</v>
          </cell>
          <cell r="B1305">
            <v>0.66166999999999998</v>
          </cell>
          <cell r="D1305">
            <v>39639</v>
          </cell>
          <cell r="E1305">
            <v>0.85582999999999998</v>
          </cell>
          <cell r="G1305">
            <v>39531</v>
          </cell>
          <cell r="H1305">
            <v>1.4237500000000001</v>
          </cell>
          <cell r="J1305">
            <v>39531</v>
          </cell>
          <cell r="K1305">
            <v>1.0487500000000001</v>
          </cell>
        </row>
        <row r="1306">
          <cell r="A1306">
            <v>39640</v>
          </cell>
          <cell r="B1306">
            <v>0.66166999999999998</v>
          </cell>
          <cell r="D1306">
            <v>39640</v>
          </cell>
          <cell r="E1306">
            <v>0.85582999999999998</v>
          </cell>
          <cell r="G1306">
            <v>39532</v>
          </cell>
          <cell r="H1306">
            <v>1.4550000000000001</v>
          </cell>
          <cell r="J1306">
            <v>39532</v>
          </cell>
          <cell r="K1306">
            <v>1.0760000000000001</v>
          </cell>
        </row>
        <row r="1307">
          <cell r="A1307">
            <v>39643</v>
          </cell>
          <cell r="B1307">
            <v>0.66166999999999998</v>
          </cell>
          <cell r="D1307">
            <v>39643</v>
          </cell>
          <cell r="E1307">
            <v>0.85582999999999998</v>
          </cell>
          <cell r="G1307">
            <v>39533</v>
          </cell>
          <cell r="H1307">
            <v>1.4350000000000001</v>
          </cell>
          <cell r="J1307">
            <v>39533</v>
          </cell>
          <cell r="K1307">
            <v>1.056</v>
          </cell>
        </row>
        <row r="1308">
          <cell r="A1308">
            <v>39644</v>
          </cell>
          <cell r="B1308">
            <v>0.65917000000000003</v>
          </cell>
          <cell r="D1308">
            <v>39644</v>
          </cell>
          <cell r="E1308">
            <v>0.85582999999999998</v>
          </cell>
          <cell r="G1308">
            <v>39534</v>
          </cell>
          <cell r="H1308">
            <v>1.4490000000000001</v>
          </cell>
          <cell r="J1308">
            <v>39534</v>
          </cell>
          <cell r="K1308">
            <v>1.0587500000000001</v>
          </cell>
        </row>
        <row r="1309">
          <cell r="A1309">
            <v>39645</v>
          </cell>
          <cell r="B1309">
            <v>0.65832999999999997</v>
          </cell>
          <cell r="D1309">
            <v>39645</v>
          </cell>
          <cell r="E1309">
            <v>0.85582999999999998</v>
          </cell>
          <cell r="G1309">
            <v>39535</v>
          </cell>
          <cell r="H1309">
            <v>1.452</v>
          </cell>
          <cell r="J1309">
            <v>39535</v>
          </cell>
          <cell r="K1309">
            <v>1.044</v>
          </cell>
        </row>
        <row r="1310">
          <cell r="A1310">
            <v>39646</v>
          </cell>
          <cell r="B1310">
            <v>0.65666999999999998</v>
          </cell>
          <cell r="D1310">
            <v>39646</v>
          </cell>
          <cell r="E1310">
            <v>0.85582999999999998</v>
          </cell>
          <cell r="G1310">
            <v>39538</v>
          </cell>
          <cell r="H1310">
            <v>1.45</v>
          </cell>
          <cell r="J1310">
            <v>39538</v>
          </cell>
          <cell r="K1310">
            <v>1.0325</v>
          </cell>
        </row>
        <row r="1311">
          <cell r="A1311">
            <v>39647</v>
          </cell>
          <cell r="B1311">
            <v>0.65583000000000002</v>
          </cell>
          <cell r="D1311">
            <v>39647</v>
          </cell>
          <cell r="E1311">
            <v>0.85499999999999998</v>
          </cell>
          <cell r="G1311">
            <v>39539</v>
          </cell>
          <cell r="H1311">
            <v>1.518</v>
          </cell>
          <cell r="J1311">
            <v>39539</v>
          </cell>
          <cell r="K1311">
            <v>1.085</v>
          </cell>
        </row>
        <row r="1312">
          <cell r="A1312">
            <v>39651</v>
          </cell>
          <cell r="B1312">
            <v>0.65500000000000003</v>
          </cell>
          <cell r="D1312">
            <v>39651</v>
          </cell>
          <cell r="E1312">
            <v>0.85499999999999998</v>
          </cell>
          <cell r="G1312">
            <v>39540</v>
          </cell>
          <cell r="H1312">
            <v>1.5225</v>
          </cell>
          <cell r="J1312">
            <v>39540</v>
          </cell>
          <cell r="K1312">
            <v>1.0825</v>
          </cell>
        </row>
        <row r="1313">
          <cell r="A1313">
            <v>39652</v>
          </cell>
          <cell r="B1313">
            <v>0.65417000000000003</v>
          </cell>
          <cell r="D1313">
            <v>39652</v>
          </cell>
          <cell r="E1313">
            <v>0.85499999999999998</v>
          </cell>
          <cell r="G1313">
            <v>39541</v>
          </cell>
          <cell r="H1313">
            <v>1.498</v>
          </cell>
          <cell r="J1313">
            <v>39541</v>
          </cell>
          <cell r="K1313">
            <v>1.0609999999999999</v>
          </cell>
        </row>
        <row r="1314">
          <cell r="A1314">
            <v>39653</v>
          </cell>
          <cell r="B1314">
            <v>0.65332999999999997</v>
          </cell>
          <cell r="D1314">
            <v>39653</v>
          </cell>
          <cell r="E1314">
            <v>0.85499999999999998</v>
          </cell>
          <cell r="G1314">
            <v>39542</v>
          </cell>
          <cell r="H1314">
            <v>1.484</v>
          </cell>
          <cell r="J1314">
            <v>39542</v>
          </cell>
          <cell r="K1314">
            <v>1.048</v>
          </cell>
        </row>
        <row r="1315">
          <cell r="A1315">
            <v>39654</v>
          </cell>
          <cell r="B1315">
            <v>0.65332999999999997</v>
          </cell>
          <cell r="D1315">
            <v>39654</v>
          </cell>
          <cell r="E1315">
            <v>0.85499999999999998</v>
          </cell>
          <cell r="G1315">
            <v>39545</v>
          </cell>
          <cell r="H1315">
            <v>1.5274999999999999</v>
          </cell>
          <cell r="J1315">
            <v>39545</v>
          </cell>
          <cell r="K1315">
            <v>1.0774999999999999</v>
          </cell>
        </row>
        <row r="1316">
          <cell r="A1316">
            <v>39657</v>
          </cell>
          <cell r="B1316">
            <v>0.65249999999999997</v>
          </cell>
          <cell r="D1316">
            <v>39657</v>
          </cell>
          <cell r="E1316">
            <v>0.85499999999999998</v>
          </cell>
          <cell r="G1316">
            <v>39546</v>
          </cell>
          <cell r="H1316">
            <v>1.488</v>
          </cell>
          <cell r="J1316">
            <v>39546</v>
          </cell>
          <cell r="K1316">
            <v>1.0449999999999999</v>
          </cell>
        </row>
        <row r="1317">
          <cell r="A1317">
            <v>39658</v>
          </cell>
          <cell r="B1317">
            <v>0.65249999999999997</v>
          </cell>
          <cell r="D1317">
            <v>39658</v>
          </cell>
          <cell r="E1317">
            <v>0.85499999999999998</v>
          </cell>
          <cell r="G1317">
            <v>39547</v>
          </cell>
          <cell r="H1317">
            <v>1.5169999999999999</v>
          </cell>
          <cell r="J1317">
            <v>39547</v>
          </cell>
          <cell r="K1317">
            <v>1.085</v>
          </cell>
        </row>
        <row r="1318">
          <cell r="A1318">
            <v>39659</v>
          </cell>
          <cell r="B1318">
            <v>0.65166999999999997</v>
          </cell>
          <cell r="D1318">
            <v>39659</v>
          </cell>
          <cell r="E1318">
            <v>0.85333000000000003</v>
          </cell>
          <cell r="G1318">
            <v>39548</v>
          </cell>
          <cell r="H1318">
            <v>1.5125</v>
          </cell>
          <cell r="J1318">
            <v>39548</v>
          </cell>
          <cell r="K1318">
            <v>1.08</v>
          </cell>
        </row>
        <row r="1319">
          <cell r="A1319">
            <v>39660</v>
          </cell>
          <cell r="B1319">
            <v>0.65166999999999997</v>
          </cell>
          <cell r="D1319">
            <v>39660</v>
          </cell>
          <cell r="E1319">
            <v>0.85333000000000003</v>
          </cell>
          <cell r="G1319">
            <v>39549</v>
          </cell>
          <cell r="H1319">
            <v>1.526</v>
          </cell>
          <cell r="J1319">
            <v>39549</v>
          </cell>
          <cell r="K1319">
            <v>1.0874999999999999</v>
          </cell>
        </row>
        <row r="1320">
          <cell r="A1320">
            <v>39661</v>
          </cell>
          <cell r="B1320">
            <v>0.65083000000000002</v>
          </cell>
          <cell r="D1320">
            <v>39661</v>
          </cell>
          <cell r="E1320">
            <v>0.85333000000000003</v>
          </cell>
          <cell r="G1320">
            <v>39552</v>
          </cell>
          <cell r="H1320">
            <v>1.52</v>
          </cell>
          <cell r="J1320">
            <v>39552</v>
          </cell>
          <cell r="K1320">
            <v>1.0860000000000001</v>
          </cell>
        </row>
        <row r="1321">
          <cell r="A1321">
            <v>39664</v>
          </cell>
          <cell r="B1321">
            <v>0.65</v>
          </cell>
          <cell r="D1321">
            <v>39664</v>
          </cell>
          <cell r="E1321">
            <v>0.85333000000000003</v>
          </cell>
          <cell r="G1321">
            <v>39553</v>
          </cell>
          <cell r="H1321">
            <v>1.5369999999999999</v>
          </cell>
          <cell r="J1321">
            <v>39553</v>
          </cell>
          <cell r="K1321">
            <v>1.1040000000000001</v>
          </cell>
        </row>
        <row r="1322">
          <cell r="A1322">
            <v>39665</v>
          </cell>
          <cell r="B1322">
            <v>0.64832999999999996</v>
          </cell>
          <cell r="D1322">
            <v>39665</v>
          </cell>
          <cell r="E1322">
            <v>0.85333000000000003</v>
          </cell>
          <cell r="G1322">
            <v>39554</v>
          </cell>
          <cell r="H1322">
            <v>1.5507499999999999</v>
          </cell>
          <cell r="J1322">
            <v>39554</v>
          </cell>
          <cell r="K1322">
            <v>1.115</v>
          </cell>
        </row>
        <row r="1323">
          <cell r="A1323">
            <v>39666</v>
          </cell>
          <cell r="B1323">
            <v>0.64749999999999996</v>
          </cell>
          <cell r="D1323">
            <v>39666</v>
          </cell>
          <cell r="E1323">
            <v>0.85333000000000003</v>
          </cell>
          <cell r="G1323">
            <v>39555</v>
          </cell>
          <cell r="H1323">
            <v>1.58</v>
          </cell>
          <cell r="J1323">
            <v>39555</v>
          </cell>
          <cell r="K1323">
            <v>1.153</v>
          </cell>
        </row>
        <row r="1324">
          <cell r="A1324">
            <v>39667</v>
          </cell>
          <cell r="B1324">
            <v>0.64749999999999996</v>
          </cell>
          <cell r="D1324">
            <v>39667</v>
          </cell>
          <cell r="E1324">
            <v>0.85333000000000003</v>
          </cell>
          <cell r="G1324">
            <v>39556</v>
          </cell>
          <cell r="H1324">
            <v>1.611</v>
          </cell>
          <cell r="J1324">
            <v>39556</v>
          </cell>
          <cell r="K1324">
            <v>1.1870000000000001</v>
          </cell>
        </row>
        <row r="1325">
          <cell r="A1325">
            <v>39668</v>
          </cell>
          <cell r="B1325">
            <v>0.64583000000000002</v>
          </cell>
          <cell r="D1325">
            <v>39668</v>
          </cell>
          <cell r="E1325">
            <v>0.85333000000000003</v>
          </cell>
          <cell r="G1325">
            <v>39559</v>
          </cell>
          <cell r="H1325">
            <v>1.62</v>
          </cell>
          <cell r="J1325">
            <v>39559</v>
          </cell>
          <cell r="K1325">
            <v>1.19</v>
          </cell>
        </row>
        <row r="1326">
          <cell r="A1326">
            <v>39671</v>
          </cell>
          <cell r="B1326">
            <v>0.64500000000000002</v>
          </cell>
          <cell r="D1326">
            <v>39671</v>
          </cell>
          <cell r="E1326">
            <v>0.85250000000000004</v>
          </cell>
          <cell r="G1326">
            <v>39560</v>
          </cell>
          <cell r="H1326">
            <v>1.6575</v>
          </cell>
          <cell r="J1326">
            <v>39560</v>
          </cell>
          <cell r="K1326">
            <v>1.2275</v>
          </cell>
        </row>
        <row r="1327">
          <cell r="A1327">
            <v>39672</v>
          </cell>
          <cell r="B1327">
            <v>0.64500000000000002</v>
          </cell>
          <cell r="D1327">
            <v>39672</v>
          </cell>
          <cell r="E1327">
            <v>0.85167000000000004</v>
          </cell>
          <cell r="G1327">
            <v>39561</v>
          </cell>
          <cell r="H1327">
            <v>1.641</v>
          </cell>
          <cell r="J1327">
            <v>39561</v>
          </cell>
          <cell r="K1327">
            <v>1.22</v>
          </cell>
        </row>
        <row r="1328">
          <cell r="A1328">
            <v>39673</v>
          </cell>
          <cell r="B1328">
            <v>0.64500000000000002</v>
          </cell>
          <cell r="D1328">
            <v>39673</v>
          </cell>
          <cell r="E1328">
            <v>0.85167000000000004</v>
          </cell>
          <cell r="G1328">
            <v>39562</v>
          </cell>
          <cell r="H1328">
            <v>1.71</v>
          </cell>
          <cell r="J1328">
            <v>39562</v>
          </cell>
          <cell r="K1328">
            <v>1.298</v>
          </cell>
        </row>
        <row r="1329">
          <cell r="A1329">
            <v>39674</v>
          </cell>
          <cell r="B1329">
            <v>0.64500000000000002</v>
          </cell>
          <cell r="D1329">
            <v>39674</v>
          </cell>
          <cell r="E1329">
            <v>0.85167000000000004</v>
          </cell>
          <cell r="G1329">
            <v>39563</v>
          </cell>
          <cell r="H1329">
            <v>1.8414999999999999</v>
          </cell>
          <cell r="J1329">
            <v>39563</v>
          </cell>
          <cell r="K1329">
            <v>1.4552499999999999</v>
          </cell>
        </row>
        <row r="1330">
          <cell r="A1330">
            <v>39675</v>
          </cell>
          <cell r="B1330">
            <v>0.64500000000000002</v>
          </cell>
          <cell r="D1330">
            <v>39675</v>
          </cell>
          <cell r="E1330">
            <v>0.85167000000000004</v>
          </cell>
          <cell r="G1330">
            <v>39566</v>
          </cell>
          <cell r="H1330">
            <v>1.845</v>
          </cell>
          <cell r="J1330">
            <v>39566</v>
          </cell>
          <cell r="K1330">
            <v>1.46</v>
          </cell>
        </row>
        <row r="1331">
          <cell r="A1331">
            <v>39678</v>
          </cell>
          <cell r="B1331">
            <v>0.64500000000000002</v>
          </cell>
          <cell r="D1331">
            <v>39678</v>
          </cell>
          <cell r="E1331">
            <v>0.85167000000000004</v>
          </cell>
          <cell r="G1331">
            <v>39567</v>
          </cell>
          <cell r="H1331">
            <v>1.8174999999999999</v>
          </cell>
          <cell r="J1331">
            <v>39567</v>
          </cell>
          <cell r="K1331">
            <v>1.4375</v>
          </cell>
        </row>
        <row r="1332">
          <cell r="A1332">
            <v>39679</v>
          </cell>
          <cell r="B1332">
            <v>0.64417000000000002</v>
          </cell>
          <cell r="D1332">
            <v>39679</v>
          </cell>
          <cell r="E1332">
            <v>0.85167000000000004</v>
          </cell>
          <cell r="G1332">
            <v>39568</v>
          </cell>
          <cell r="H1332">
            <v>1.7425000000000002</v>
          </cell>
          <cell r="J1332">
            <v>39568</v>
          </cell>
          <cell r="K1332">
            <v>1.3425</v>
          </cell>
        </row>
        <row r="1333">
          <cell r="A1333">
            <v>39680</v>
          </cell>
          <cell r="B1333">
            <v>0.64417000000000002</v>
          </cell>
          <cell r="D1333">
            <v>39680</v>
          </cell>
          <cell r="E1333">
            <v>0.85167000000000004</v>
          </cell>
          <cell r="G1333">
            <v>39569</v>
          </cell>
          <cell r="H1333">
            <v>1.7625</v>
          </cell>
          <cell r="J1333">
            <v>39569</v>
          </cell>
          <cell r="K1333">
            <v>1.3525</v>
          </cell>
        </row>
        <row r="1334">
          <cell r="A1334">
            <v>39681</v>
          </cell>
          <cell r="B1334">
            <v>0.64417000000000002</v>
          </cell>
          <cell r="D1334">
            <v>39681</v>
          </cell>
          <cell r="E1334">
            <v>0.85167000000000004</v>
          </cell>
          <cell r="G1334">
            <v>39570</v>
          </cell>
          <cell r="H1334">
            <v>1.857</v>
          </cell>
          <cell r="J1334">
            <v>39570</v>
          </cell>
          <cell r="K1334">
            <v>1.4450000000000001</v>
          </cell>
        </row>
        <row r="1335">
          <cell r="A1335">
            <v>39682</v>
          </cell>
          <cell r="B1335">
            <v>0.64417000000000002</v>
          </cell>
          <cell r="D1335">
            <v>39682</v>
          </cell>
          <cell r="E1335">
            <v>0.85167000000000004</v>
          </cell>
          <cell r="G1335">
            <v>39573</v>
          </cell>
          <cell r="H1335">
            <v>1.857</v>
          </cell>
          <cell r="J1335">
            <v>39573</v>
          </cell>
          <cell r="K1335">
            <v>1.4450000000000001</v>
          </cell>
        </row>
        <row r="1336">
          <cell r="A1336">
            <v>39685</v>
          </cell>
          <cell r="B1336">
            <v>0.64417000000000002</v>
          </cell>
          <cell r="D1336">
            <v>39685</v>
          </cell>
          <cell r="E1336">
            <v>0.85167000000000004</v>
          </cell>
          <cell r="G1336">
            <v>39574</v>
          </cell>
          <cell r="H1336">
            <v>1.8014999999999999</v>
          </cell>
          <cell r="J1336">
            <v>39574</v>
          </cell>
          <cell r="K1336">
            <v>1.395</v>
          </cell>
        </row>
        <row r="1337">
          <cell r="A1337">
            <v>39686</v>
          </cell>
          <cell r="B1337">
            <v>0.64249999999999996</v>
          </cell>
          <cell r="D1337">
            <v>39686</v>
          </cell>
          <cell r="E1337">
            <v>0.85167000000000004</v>
          </cell>
          <cell r="G1337">
            <v>39575</v>
          </cell>
          <cell r="H1337">
            <v>1.8220000000000001</v>
          </cell>
          <cell r="J1337">
            <v>39575</v>
          </cell>
          <cell r="K1337">
            <v>1.4079999999999999</v>
          </cell>
        </row>
        <row r="1338">
          <cell r="A1338">
            <v>39687</v>
          </cell>
          <cell r="B1338">
            <v>0.64166999999999996</v>
          </cell>
          <cell r="D1338">
            <v>39687</v>
          </cell>
          <cell r="E1338">
            <v>0.85167000000000004</v>
          </cell>
          <cell r="G1338">
            <v>39576</v>
          </cell>
          <cell r="H1338">
            <v>1.782</v>
          </cell>
          <cell r="J1338">
            <v>39576</v>
          </cell>
          <cell r="K1338">
            <v>1.3674999999999999</v>
          </cell>
        </row>
        <row r="1339">
          <cell r="A1339">
            <v>39688</v>
          </cell>
          <cell r="B1339">
            <v>0.75583</v>
          </cell>
          <cell r="D1339">
            <v>39688</v>
          </cell>
          <cell r="E1339">
            <v>0.85082999999999998</v>
          </cell>
          <cell r="G1339">
            <v>39577</v>
          </cell>
          <cell r="H1339">
            <v>1.7509999999999999</v>
          </cell>
          <cell r="J1339">
            <v>39577</v>
          </cell>
          <cell r="K1339">
            <v>1.3380000000000001</v>
          </cell>
        </row>
        <row r="1340">
          <cell r="A1340">
            <v>39689</v>
          </cell>
          <cell r="B1340">
            <v>0.76</v>
          </cell>
          <cell r="D1340">
            <v>39689</v>
          </cell>
          <cell r="E1340">
            <v>0.85082999999999998</v>
          </cell>
          <cell r="G1340">
            <v>39580</v>
          </cell>
          <cell r="H1340">
            <v>1.7738</v>
          </cell>
          <cell r="J1340">
            <v>39580</v>
          </cell>
          <cell r="K1340">
            <v>1.3599999999999999</v>
          </cell>
        </row>
        <row r="1341">
          <cell r="A1341">
            <v>39692</v>
          </cell>
          <cell r="B1341">
            <v>0.76166999999999996</v>
          </cell>
          <cell r="D1341">
            <v>39692</v>
          </cell>
          <cell r="E1341">
            <v>0.85082999999999998</v>
          </cell>
          <cell r="G1341">
            <v>39581</v>
          </cell>
          <cell r="H1341">
            <v>1.792</v>
          </cell>
          <cell r="J1341">
            <v>39581</v>
          </cell>
          <cell r="K1341">
            <v>1.3879999999999999</v>
          </cell>
        </row>
        <row r="1342">
          <cell r="A1342">
            <v>39693</v>
          </cell>
          <cell r="B1342">
            <v>0.75917000000000001</v>
          </cell>
          <cell r="D1342">
            <v>39693</v>
          </cell>
          <cell r="E1342">
            <v>0.85082999999999998</v>
          </cell>
          <cell r="G1342">
            <v>39582</v>
          </cell>
          <cell r="H1342">
            <v>1.889</v>
          </cell>
          <cell r="J1342">
            <v>39582</v>
          </cell>
          <cell r="K1342">
            <v>1.5009999999999999</v>
          </cell>
        </row>
        <row r="1343">
          <cell r="A1343">
            <v>39694</v>
          </cell>
          <cell r="B1343">
            <v>0.75917000000000001</v>
          </cell>
          <cell r="D1343">
            <v>39694</v>
          </cell>
          <cell r="E1343">
            <v>0.85082999999999998</v>
          </cell>
          <cell r="G1343">
            <v>39583</v>
          </cell>
          <cell r="H1343">
            <v>1.8900000000000001</v>
          </cell>
          <cell r="J1343">
            <v>39583</v>
          </cell>
          <cell r="K1343">
            <v>1.5</v>
          </cell>
        </row>
        <row r="1344">
          <cell r="A1344">
            <v>39695</v>
          </cell>
          <cell r="B1344">
            <v>0.75917000000000001</v>
          </cell>
          <cell r="D1344">
            <v>39695</v>
          </cell>
          <cell r="E1344">
            <v>0.85082999999999998</v>
          </cell>
          <cell r="G1344">
            <v>39584</v>
          </cell>
          <cell r="H1344">
            <v>1.8887499999999999</v>
          </cell>
          <cell r="J1344">
            <v>39584</v>
          </cell>
          <cell r="K1344">
            <v>1.4975000000000001</v>
          </cell>
        </row>
        <row r="1345">
          <cell r="A1345">
            <v>39696</v>
          </cell>
          <cell r="B1345">
            <v>0.75917000000000001</v>
          </cell>
          <cell r="D1345">
            <v>39696</v>
          </cell>
          <cell r="E1345">
            <v>0.85082999999999998</v>
          </cell>
          <cell r="G1345">
            <v>39587</v>
          </cell>
          <cell r="H1345">
            <v>1.8725000000000001</v>
          </cell>
          <cell r="J1345">
            <v>39587</v>
          </cell>
          <cell r="K1345">
            <v>1.4775</v>
          </cell>
        </row>
        <row r="1346">
          <cell r="A1346">
            <v>39699</v>
          </cell>
          <cell r="B1346">
            <v>0.75917000000000001</v>
          </cell>
          <cell r="D1346">
            <v>39699</v>
          </cell>
          <cell r="E1346">
            <v>0.85082999999999998</v>
          </cell>
          <cell r="G1346">
            <v>39588</v>
          </cell>
          <cell r="H1346">
            <v>1.8239999999999998</v>
          </cell>
          <cell r="J1346">
            <v>39588</v>
          </cell>
          <cell r="K1346">
            <v>1.4259999999999999</v>
          </cell>
        </row>
        <row r="1347">
          <cell r="A1347">
            <v>39700</v>
          </cell>
          <cell r="B1347">
            <v>0.75832999999999995</v>
          </cell>
          <cell r="D1347">
            <v>39700</v>
          </cell>
          <cell r="E1347">
            <v>0.85082999999999998</v>
          </cell>
          <cell r="G1347">
            <v>39589</v>
          </cell>
          <cell r="H1347">
            <v>1.8340000000000001</v>
          </cell>
          <cell r="J1347">
            <v>39589</v>
          </cell>
          <cell r="K1347">
            <v>1.4370000000000001</v>
          </cell>
        </row>
        <row r="1348">
          <cell r="A1348">
            <v>39701</v>
          </cell>
          <cell r="B1348">
            <v>0.75832999999999995</v>
          </cell>
          <cell r="D1348">
            <v>39701</v>
          </cell>
          <cell r="E1348">
            <v>0.85082999999999998</v>
          </cell>
          <cell r="G1348">
            <v>39590</v>
          </cell>
          <cell r="H1348">
            <v>1.8975</v>
          </cell>
          <cell r="J1348">
            <v>39590</v>
          </cell>
          <cell r="K1348">
            <v>1.4975000000000001</v>
          </cell>
        </row>
        <row r="1349">
          <cell r="A1349">
            <v>39702</v>
          </cell>
          <cell r="B1349">
            <v>0.75832999999999995</v>
          </cell>
          <cell r="D1349">
            <v>39702</v>
          </cell>
          <cell r="E1349">
            <v>0.85082999999999998</v>
          </cell>
          <cell r="G1349">
            <v>39591</v>
          </cell>
          <cell r="H1349">
            <v>1.925</v>
          </cell>
          <cell r="J1349">
            <v>39591</v>
          </cell>
          <cell r="K1349">
            <v>1.5270000000000001</v>
          </cell>
        </row>
        <row r="1350">
          <cell r="A1350">
            <v>39703</v>
          </cell>
          <cell r="B1350">
            <v>0.75832999999999995</v>
          </cell>
          <cell r="D1350">
            <v>39703</v>
          </cell>
          <cell r="E1350">
            <v>0.85082999999999998</v>
          </cell>
          <cell r="G1350">
            <v>39594</v>
          </cell>
          <cell r="H1350">
            <v>1.9649999999999999</v>
          </cell>
          <cell r="J1350">
            <v>39594</v>
          </cell>
          <cell r="K1350">
            <v>1.5669999999999999</v>
          </cell>
        </row>
        <row r="1351">
          <cell r="A1351">
            <v>39707</v>
          </cell>
          <cell r="B1351">
            <v>0.75917000000000001</v>
          </cell>
          <cell r="D1351">
            <v>39707</v>
          </cell>
          <cell r="E1351">
            <v>0.85333000000000003</v>
          </cell>
          <cell r="G1351">
            <v>39595</v>
          </cell>
          <cell r="H1351">
            <v>1.988</v>
          </cell>
          <cell r="J1351">
            <v>39595</v>
          </cell>
          <cell r="K1351">
            <v>1.5760000000000001</v>
          </cell>
        </row>
        <row r="1352">
          <cell r="A1352">
            <v>39708</v>
          </cell>
          <cell r="B1352">
            <v>0.76917000000000002</v>
          </cell>
          <cell r="D1352">
            <v>39708</v>
          </cell>
          <cell r="E1352">
            <v>0.85667000000000004</v>
          </cell>
          <cell r="G1352">
            <v>39596</v>
          </cell>
          <cell r="H1352">
            <v>1.9675</v>
          </cell>
          <cell r="J1352">
            <v>39596</v>
          </cell>
          <cell r="K1352">
            <v>1.5575000000000001</v>
          </cell>
        </row>
        <row r="1353">
          <cell r="A1353">
            <v>39709</v>
          </cell>
          <cell r="B1353">
            <v>0.77500000000000002</v>
          </cell>
          <cell r="D1353">
            <v>39709</v>
          </cell>
          <cell r="E1353">
            <v>0.85833000000000004</v>
          </cell>
          <cell r="G1353">
            <v>39597</v>
          </cell>
          <cell r="H1353">
            <v>2.048</v>
          </cell>
          <cell r="J1353">
            <v>39597</v>
          </cell>
          <cell r="K1353">
            <v>1.6320000000000001</v>
          </cell>
        </row>
        <row r="1354">
          <cell r="A1354">
            <v>39710</v>
          </cell>
          <cell r="B1354">
            <v>0.78249999999999997</v>
          </cell>
          <cell r="D1354">
            <v>39710</v>
          </cell>
          <cell r="E1354">
            <v>0.85833000000000004</v>
          </cell>
          <cell r="G1354">
            <v>39598</v>
          </cell>
          <cell r="H1354">
            <v>1.9630000000000001</v>
          </cell>
          <cell r="J1354">
            <v>39598</v>
          </cell>
          <cell r="K1354">
            <v>1.5580000000000001</v>
          </cell>
        </row>
        <row r="1355">
          <cell r="A1355">
            <v>39713</v>
          </cell>
          <cell r="B1355">
            <v>0.78249999999999997</v>
          </cell>
          <cell r="D1355">
            <v>39713</v>
          </cell>
          <cell r="E1355">
            <v>0.85833000000000004</v>
          </cell>
          <cell r="G1355">
            <v>39601</v>
          </cell>
          <cell r="H1355">
            <v>1.998</v>
          </cell>
          <cell r="J1355">
            <v>39601</v>
          </cell>
          <cell r="K1355">
            <v>1.595</v>
          </cell>
        </row>
        <row r="1356">
          <cell r="A1356">
            <v>39715</v>
          </cell>
          <cell r="B1356">
            <v>0.78666999999999998</v>
          </cell>
          <cell r="D1356">
            <v>39715</v>
          </cell>
          <cell r="E1356">
            <v>0.85916999999999999</v>
          </cell>
          <cell r="G1356">
            <v>39602</v>
          </cell>
          <cell r="H1356">
            <v>1.9529999999999998</v>
          </cell>
          <cell r="J1356">
            <v>39602</v>
          </cell>
          <cell r="K1356">
            <v>1.544</v>
          </cell>
        </row>
        <row r="1357">
          <cell r="A1357">
            <v>39716</v>
          </cell>
          <cell r="B1357">
            <v>0.78917000000000004</v>
          </cell>
          <cell r="D1357">
            <v>39716</v>
          </cell>
          <cell r="E1357">
            <v>0.85916999999999999</v>
          </cell>
          <cell r="G1357">
            <v>39603</v>
          </cell>
          <cell r="H1357">
            <v>1.96</v>
          </cell>
          <cell r="J1357">
            <v>39603</v>
          </cell>
          <cell r="K1357">
            <v>1.5489999999999999</v>
          </cell>
        </row>
        <row r="1358">
          <cell r="A1358">
            <v>39717</v>
          </cell>
          <cell r="B1358">
            <v>0.78917000000000004</v>
          </cell>
          <cell r="D1358">
            <v>39717</v>
          </cell>
          <cell r="E1358">
            <v>0.85916999999999999</v>
          </cell>
          <cell r="G1358">
            <v>39604</v>
          </cell>
          <cell r="H1358">
            <v>1.972</v>
          </cell>
          <cell r="J1358">
            <v>39604</v>
          </cell>
          <cell r="K1358">
            <v>1.5550000000000002</v>
          </cell>
        </row>
        <row r="1359">
          <cell r="A1359">
            <v>39720</v>
          </cell>
          <cell r="B1359">
            <v>0.72167000000000003</v>
          </cell>
          <cell r="D1359">
            <v>39720</v>
          </cell>
          <cell r="E1359">
            <v>0.86499999999999999</v>
          </cell>
          <cell r="G1359">
            <v>39605</v>
          </cell>
          <cell r="H1359">
            <v>1.9689999999999999</v>
          </cell>
          <cell r="J1359">
            <v>39605</v>
          </cell>
          <cell r="K1359">
            <v>1.5680000000000001</v>
          </cell>
        </row>
        <row r="1360">
          <cell r="A1360">
            <v>39721</v>
          </cell>
          <cell r="B1360">
            <v>0.71499999999999997</v>
          </cell>
          <cell r="D1360">
            <v>39721</v>
          </cell>
          <cell r="E1360">
            <v>0.86582999999999999</v>
          </cell>
          <cell r="G1360">
            <v>39608</v>
          </cell>
          <cell r="H1360">
            <v>2.0009999999999999</v>
          </cell>
          <cell r="J1360">
            <v>39608</v>
          </cell>
          <cell r="K1360">
            <v>1.601</v>
          </cell>
        </row>
        <row r="1361">
          <cell r="A1361">
            <v>39722</v>
          </cell>
          <cell r="B1361">
            <v>0.71499999999999997</v>
          </cell>
          <cell r="D1361">
            <v>39722</v>
          </cell>
          <cell r="E1361">
            <v>0.86582999999999999</v>
          </cell>
          <cell r="G1361">
            <v>39609</v>
          </cell>
          <cell r="H1361">
            <v>2.0209999999999999</v>
          </cell>
          <cell r="J1361">
            <v>39609</v>
          </cell>
          <cell r="K1361">
            <v>1.6480000000000001</v>
          </cell>
        </row>
        <row r="1362">
          <cell r="A1362">
            <v>39723</v>
          </cell>
          <cell r="B1362">
            <v>0.71499999999999997</v>
          </cell>
          <cell r="D1362">
            <v>39723</v>
          </cell>
          <cell r="E1362">
            <v>0.86582999999999999</v>
          </cell>
          <cell r="G1362">
            <v>39610</v>
          </cell>
          <cell r="H1362">
            <v>2.0724999999999998</v>
          </cell>
          <cell r="J1362">
            <v>39610</v>
          </cell>
          <cell r="K1362">
            <v>1.7275</v>
          </cell>
        </row>
        <row r="1363">
          <cell r="A1363">
            <v>39724</v>
          </cell>
          <cell r="B1363">
            <v>0.71167000000000002</v>
          </cell>
          <cell r="D1363">
            <v>39724</v>
          </cell>
          <cell r="E1363">
            <v>0.86750000000000005</v>
          </cell>
          <cell r="G1363">
            <v>39611</v>
          </cell>
          <cell r="H1363">
            <v>2.133</v>
          </cell>
          <cell r="J1363">
            <v>39611</v>
          </cell>
          <cell r="K1363">
            <v>1.7810000000000001</v>
          </cell>
        </row>
        <row r="1364">
          <cell r="A1364">
            <v>39727</v>
          </cell>
          <cell r="B1364">
            <v>0.71333000000000002</v>
          </cell>
          <cell r="D1364">
            <v>39727</v>
          </cell>
          <cell r="E1364">
            <v>0.86750000000000005</v>
          </cell>
          <cell r="G1364">
            <v>39612</v>
          </cell>
          <cell r="H1364">
            <v>2.0775000000000001</v>
          </cell>
          <cell r="J1364">
            <v>39612</v>
          </cell>
          <cell r="K1364">
            <v>1.766</v>
          </cell>
        </row>
        <row r="1365">
          <cell r="A1365">
            <v>39728</v>
          </cell>
          <cell r="B1365">
            <v>0.71499999999999997</v>
          </cell>
          <cell r="D1365">
            <v>39728</v>
          </cell>
          <cell r="E1365">
            <v>0.86750000000000005</v>
          </cell>
          <cell r="G1365">
            <v>39615</v>
          </cell>
          <cell r="H1365">
            <v>2.133</v>
          </cell>
          <cell r="J1365">
            <v>39615</v>
          </cell>
          <cell r="K1365">
            <v>1.7730000000000001</v>
          </cell>
        </row>
        <row r="1366">
          <cell r="A1366">
            <v>39729</v>
          </cell>
          <cell r="B1366">
            <v>0.71833000000000002</v>
          </cell>
          <cell r="D1366">
            <v>39729</v>
          </cell>
          <cell r="E1366">
            <v>0.86917</v>
          </cell>
          <cell r="G1366">
            <v>39616</v>
          </cell>
          <cell r="H1366">
            <v>2.0659999999999998</v>
          </cell>
          <cell r="J1366">
            <v>39616</v>
          </cell>
          <cell r="K1366">
            <v>1.6850000000000001</v>
          </cell>
        </row>
        <row r="1367">
          <cell r="A1367">
            <v>39730</v>
          </cell>
          <cell r="B1367">
            <v>0.72250000000000003</v>
          </cell>
          <cell r="D1367">
            <v>39730</v>
          </cell>
          <cell r="E1367">
            <v>0.87082999999999999</v>
          </cell>
          <cell r="G1367">
            <v>39617</v>
          </cell>
          <cell r="H1367">
            <v>1.9929999999999999</v>
          </cell>
          <cell r="J1367">
            <v>39617</v>
          </cell>
          <cell r="K1367">
            <v>1.613</v>
          </cell>
        </row>
        <row r="1368">
          <cell r="A1368">
            <v>39731</v>
          </cell>
          <cell r="B1368">
            <v>0.73082999999999998</v>
          </cell>
          <cell r="D1368">
            <v>39731</v>
          </cell>
          <cell r="E1368">
            <v>0.87833000000000006</v>
          </cell>
          <cell r="G1368">
            <v>39618</v>
          </cell>
          <cell r="H1368">
            <v>2.0449999999999999</v>
          </cell>
          <cell r="J1368">
            <v>39618</v>
          </cell>
          <cell r="K1368">
            <v>1.667</v>
          </cell>
        </row>
        <row r="1369">
          <cell r="A1369">
            <v>39735</v>
          </cell>
          <cell r="B1369">
            <v>0.73416999999999999</v>
          </cell>
          <cell r="D1369">
            <v>39735</v>
          </cell>
          <cell r="E1369">
            <v>0.88</v>
          </cell>
          <cell r="G1369">
            <v>39619</v>
          </cell>
          <cell r="H1369">
            <v>1.986</v>
          </cell>
          <cell r="J1369">
            <v>39619</v>
          </cell>
          <cell r="K1369">
            <v>1.609</v>
          </cell>
        </row>
        <row r="1370">
          <cell r="A1370">
            <v>39736</v>
          </cell>
          <cell r="B1370">
            <v>0.73333000000000004</v>
          </cell>
          <cell r="D1370">
            <v>39736</v>
          </cell>
          <cell r="E1370">
            <v>0.88</v>
          </cell>
          <cell r="G1370">
            <v>39622</v>
          </cell>
          <cell r="H1370">
            <v>1.95</v>
          </cell>
          <cell r="J1370">
            <v>39622</v>
          </cell>
          <cell r="K1370">
            <v>1.579</v>
          </cell>
        </row>
        <row r="1371">
          <cell r="A1371">
            <v>39737</v>
          </cell>
          <cell r="B1371">
            <v>0.73333000000000004</v>
          </cell>
          <cell r="D1371">
            <v>39737</v>
          </cell>
          <cell r="E1371">
            <v>0.88</v>
          </cell>
          <cell r="G1371">
            <v>39623</v>
          </cell>
          <cell r="H1371">
            <v>1.915</v>
          </cell>
          <cell r="J1371">
            <v>39623</v>
          </cell>
          <cell r="K1371">
            <v>1.5575000000000001</v>
          </cell>
        </row>
        <row r="1372">
          <cell r="A1372">
            <v>39738</v>
          </cell>
          <cell r="B1372">
            <v>0.73582999999999998</v>
          </cell>
          <cell r="D1372">
            <v>39738</v>
          </cell>
          <cell r="E1372">
            <v>0.88</v>
          </cell>
          <cell r="G1372">
            <v>39624</v>
          </cell>
          <cell r="H1372">
            <v>1.9119999999999999</v>
          </cell>
          <cell r="J1372">
            <v>39624</v>
          </cell>
          <cell r="K1372">
            <v>1.548</v>
          </cell>
        </row>
        <row r="1373">
          <cell r="A1373">
            <v>39741</v>
          </cell>
          <cell r="B1373">
            <v>0.73750000000000004</v>
          </cell>
          <cell r="D1373">
            <v>39741</v>
          </cell>
          <cell r="E1373">
            <v>0.88249999999999995</v>
          </cell>
          <cell r="G1373">
            <v>39625</v>
          </cell>
          <cell r="H1373">
            <v>1.8599999999999999</v>
          </cell>
          <cell r="J1373">
            <v>39625</v>
          </cell>
          <cell r="K1373">
            <v>1.496</v>
          </cell>
        </row>
        <row r="1374">
          <cell r="A1374">
            <v>39742</v>
          </cell>
          <cell r="B1374">
            <v>0.73750000000000004</v>
          </cell>
          <cell r="D1374">
            <v>39742</v>
          </cell>
          <cell r="E1374">
            <v>0.88249999999999995</v>
          </cell>
          <cell r="G1374">
            <v>39626</v>
          </cell>
          <cell r="H1374">
            <v>1.869</v>
          </cell>
          <cell r="J1374">
            <v>39626</v>
          </cell>
          <cell r="K1374">
            <v>1.5030000000000001</v>
          </cell>
        </row>
        <row r="1375">
          <cell r="A1375">
            <v>39743</v>
          </cell>
          <cell r="B1375">
            <v>0.73750000000000004</v>
          </cell>
          <cell r="D1375">
            <v>39743</v>
          </cell>
          <cell r="E1375">
            <v>0.88249999999999995</v>
          </cell>
          <cell r="G1375">
            <v>39629</v>
          </cell>
          <cell r="H1375">
            <v>1.86625</v>
          </cell>
          <cell r="J1375">
            <v>39629</v>
          </cell>
          <cell r="K1375">
            <v>1.4975000000000001</v>
          </cell>
        </row>
        <row r="1376">
          <cell r="A1376">
            <v>39744</v>
          </cell>
          <cell r="B1376">
            <v>0.73916999999999999</v>
          </cell>
          <cell r="D1376">
            <v>39744</v>
          </cell>
          <cell r="E1376">
            <v>0.88249999999999995</v>
          </cell>
          <cell r="G1376">
            <v>39630</v>
          </cell>
          <cell r="H1376">
            <v>1.895</v>
          </cell>
          <cell r="J1376">
            <v>39630</v>
          </cell>
          <cell r="K1376">
            <v>1.5274999999999999</v>
          </cell>
        </row>
        <row r="1377">
          <cell r="A1377">
            <v>39745</v>
          </cell>
          <cell r="B1377">
            <v>0.74250000000000005</v>
          </cell>
          <cell r="D1377">
            <v>39745</v>
          </cell>
          <cell r="E1377">
            <v>0.88332999999999995</v>
          </cell>
          <cell r="G1377">
            <v>39631</v>
          </cell>
          <cell r="H1377">
            <v>1.903</v>
          </cell>
          <cell r="J1377">
            <v>39631</v>
          </cell>
          <cell r="K1377">
            <v>1.548</v>
          </cell>
        </row>
        <row r="1378">
          <cell r="A1378">
            <v>39748</v>
          </cell>
          <cell r="B1378">
            <v>0.745</v>
          </cell>
          <cell r="D1378">
            <v>39748</v>
          </cell>
          <cell r="E1378">
            <v>0.88583000000000001</v>
          </cell>
          <cell r="G1378">
            <v>39632</v>
          </cell>
          <cell r="H1378">
            <v>1.903</v>
          </cell>
          <cell r="J1378">
            <v>39632</v>
          </cell>
          <cell r="K1378">
            <v>1.548</v>
          </cell>
        </row>
        <row r="1379">
          <cell r="A1379">
            <v>39749</v>
          </cell>
          <cell r="B1379">
            <v>0.74750000000000005</v>
          </cell>
          <cell r="D1379">
            <v>39749</v>
          </cell>
          <cell r="E1379">
            <v>0.88749999999999996</v>
          </cell>
          <cell r="G1379">
            <v>39633</v>
          </cell>
          <cell r="H1379">
            <v>1.841</v>
          </cell>
          <cell r="J1379">
            <v>39633</v>
          </cell>
          <cell r="K1379">
            <v>1.4910000000000001</v>
          </cell>
        </row>
        <row r="1380">
          <cell r="A1380">
            <v>39750</v>
          </cell>
          <cell r="B1380">
            <v>0.74582999999999999</v>
          </cell>
          <cell r="D1380">
            <v>39750</v>
          </cell>
          <cell r="E1380">
            <v>0.88583000000000001</v>
          </cell>
          <cell r="G1380">
            <v>39636</v>
          </cell>
          <cell r="H1380">
            <v>1.891</v>
          </cell>
          <cell r="J1380">
            <v>39636</v>
          </cell>
          <cell r="K1380">
            <v>1.536</v>
          </cell>
        </row>
        <row r="1381">
          <cell r="A1381">
            <v>39751</v>
          </cell>
          <cell r="B1381">
            <v>0.745</v>
          </cell>
          <cell r="D1381">
            <v>39751</v>
          </cell>
          <cell r="E1381">
            <v>0.88832999999999995</v>
          </cell>
          <cell r="G1381">
            <v>39637</v>
          </cell>
          <cell r="H1381">
            <v>1.8220000000000001</v>
          </cell>
          <cell r="J1381">
            <v>39637</v>
          </cell>
          <cell r="K1381">
            <v>1.466</v>
          </cell>
        </row>
        <row r="1382">
          <cell r="A1382">
            <v>39752</v>
          </cell>
          <cell r="B1382">
            <v>0.745</v>
          </cell>
          <cell r="D1382">
            <v>39752</v>
          </cell>
          <cell r="E1382">
            <v>0.88917000000000002</v>
          </cell>
          <cell r="G1382">
            <v>39638</v>
          </cell>
          <cell r="H1382">
            <v>1.8129999999999999</v>
          </cell>
          <cell r="J1382">
            <v>39638</v>
          </cell>
          <cell r="K1382">
            <v>1.4530000000000001</v>
          </cell>
        </row>
        <row r="1383">
          <cell r="A1383">
            <v>39756</v>
          </cell>
          <cell r="B1383">
            <v>0.61582999999999999</v>
          </cell>
          <cell r="D1383">
            <v>39756</v>
          </cell>
          <cell r="E1383">
            <v>0.79083000000000003</v>
          </cell>
          <cell r="G1383">
            <v>39639</v>
          </cell>
          <cell r="H1383">
            <v>1.77</v>
          </cell>
          <cell r="J1383">
            <v>39639</v>
          </cell>
          <cell r="K1383">
            <v>1.4039999999999999</v>
          </cell>
        </row>
        <row r="1384">
          <cell r="A1384">
            <v>39757</v>
          </cell>
          <cell r="B1384">
            <v>0.61917</v>
          </cell>
          <cell r="D1384">
            <v>39757</v>
          </cell>
          <cell r="E1384">
            <v>0.79749999999999999</v>
          </cell>
          <cell r="G1384">
            <v>39640</v>
          </cell>
          <cell r="H1384">
            <v>1.7850000000000001</v>
          </cell>
          <cell r="J1384">
            <v>39640</v>
          </cell>
          <cell r="K1384">
            <v>1.403</v>
          </cell>
        </row>
        <row r="1385">
          <cell r="A1385">
            <v>39758</v>
          </cell>
          <cell r="B1385">
            <v>0.61499999999999999</v>
          </cell>
          <cell r="D1385">
            <v>39758</v>
          </cell>
          <cell r="E1385">
            <v>0.79666999999999999</v>
          </cell>
          <cell r="G1385">
            <v>39643</v>
          </cell>
          <cell r="H1385">
            <v>1.772</v>
          </cell>
          <cell r="J1385">
            <v>39643</v>
          </cell>
          <cell r="K1385">
            <v>1.3860000000000001</v>
          </cell>
        </row>
        <row r="1386">
          <cell r="A1386">
            <v>39759</v>
          </cell>
          <cell r="B1386">
            <v>0.61250000000000004</v>
          </cell>
          <cell r="D1386">
            <v>39759</v>
          </cell>
          <cell r="E1386">
            <v>0.79749999999999999</v>
          </cell>
          <cell r="G1386">
            <v>39644</v>
          </cell>
          <cell r="H1386">
            <v>1.7269999999999999</v>
          </cell>
          <cell r="J1386">
            <v>39644</v>
          </cell>
          <cell r="K1386">
            <v>1.34</v>
          </cell>
        </row>
        <row r="1387">
          <cell r="A1387">
            <v>39762</v>
          </cell>
          <cell r="B1387">
            <v>0.61416999999999999</v>
          </cell>
          <cell r="D1387">
            <v>39762</v>
          </cell>
          <cell r="E1387">
            <v>0.79917000000000005</v>
          </cell>
          <cell r="G1387">
            <v>39645</v>
          </cell>
          <cell r="H1387">
            <v>1.7850000000000001</v>
          </cell>
          <cell r="J1387">
            <v>39645</v>
          </cell>
          <cell r="K1387">
            <v>1.3975</v>
          </cell>
        </row>
        <row r="1388">
          <cell r="A1388">
            <v>39763</v>
          </cell>
          <cell r="B1388">
            <v>0.61499999999999999</v>
          </cell>
          <cell r="D1388">
            <v>39763</v>
          </cell>
          <cell r="E1388">
            <v>0.8</v>
          </cell>
          <cell r="G1388">
            <v>39646</v>
          </cell>
          <cell r="H1388">
            <v>1.8010000000000002</v>
          </cell>
          <cell r="J1388">
            <v>39646</v>
          </cell>
          <cell r="K1388">
            <v>1.4112499999999999</v>
          </cell>
        </row>
        <row r="1389">
          <cell r="A1389">
            <v>39764</v>
          </cell>
          <cell r="B1389">
            <v>0.61667000000000005</v>
          </cell>
          <cell r="D1389">
            <v>39764</v>
          </cell>
          <cell r="E1389">
            <v>0.80166999999999999</v>
          </cell>
          <cell r="G1389">
            <v>39647</v>
          </cell>
          <cell r="H1389">
            <v>1.7949999999999999</v>
          </cell>
          <cell r="J1389">
            <v>39647</v>
          </cell>
          <cell r="K1389">
            <v>1.4060000000000001</v>
          </cell>
        </row>
        <row r="1390">
          <cell r="A1390">
            <v>39765</v>
          </cell>
          <cell r="B1390">
            <v>0.62</v>
          </cell>
          <cell r="D1390">
            <v>39765</v>
          </cell>
          <cell r="E1390">
            <v>0.80417000000000005</v>
          </cell>
          <cell r="G1390">
            <v>39650</v>
          </cell>
          <cell r="H1390">
            <v>1.8029999999999999</v>
          </cell>
          <cell r="J1390">
            <v>39650</v>
          </cell>
          <cell r="K1390">
            <v>1.4139999999999999</v>
          </cell>
        </row>
        <row r="1391">
          <cell r="A1391">
            <v>39766</v>
          </cell>
          <cell r="B1391">
            <v>0.62417</v>
          </cell>
          <cell r="D1391">
            <v>39766</v>
          </cell>
          <cell r="E1391">
            <v>0.80832999999999999</v>
          </cell>
          <cell r="G1391">
            <v>39651</v>
          </cell>
          <cell r="H1391">
            <v>1.851</v>
          </cell>
          <cell r="J1391">
            <v>39651</v>
          </cell>
          <cell r="K1391">
            <v>1.464</v>
          </cell>
        </row>
        <row r="1392">
          <cell r="A1392">
            <v>39769</v>
          </cell>
          <cell r="B1392">
            <v>0.62749999999999995</v>
          </cell>
          <cell r="D1392">
            <v>39769</v>
          </cell>
          <cell r="E1392">
            <v>0.8125</v>
          </cell>
          <cell r="G1392">
            <v>39652</v>
          </cell>
          <cell r="H1392">
            <v>1.8774999999999999</v>
          </cell>
          <cell r="J1392">
            <v>39652</v>
          </cell>
          <cell r="K1392">
            <v>1.5002499999999999</v>
          </cell>
        </row>
        <row r="1393">
          <cell r="A1393">
            <v>39770</v>
          </cell>
          <cell r="B1393">
            <v>0.63417000000000001</v>
          </cell>
          <cell r="D1393">
            <v>39770</v>
          </cell>
          <cell r="E1393">
            <v>0.81667000000000001</v>
          </cell>
          <cell r="G1393">
            <v>39653</v>
          </cell>
          <cell r="H1393">
            <v>1.8399999999999999</v>
          </cell>
          <cell r="J1393">
            <v>39653</v>
          </cell>
          <cell r="K1393">
            <v>1.46</v>
          </cell>
        </row>
        <row r="1394">
          <cell r="A1394">
            <v>39771</v>
          </cell>
          <cell r="B1394">
            <v>0.63832999999999995</v>
          </cell>
          <cell r="D1394">
            <v>39771</v>
          </cell>
          <cell r="E1394">
            <v>0.82333000000000001</v>
          </cell>
          <cell r="G1394">
            <v>39654</v>
          </cell>
          <cell r="H1394">
            <v>1.821</v>
          </cell>
          <cell r="J1394">
            <v>39654</v>
          </cell>
          <cell r="K1394">
            <v>1.4350000000000001</v>
          </cell>
        </row>
        <row r="1395">
          <cell r="A1395">
            <v>39772</v>
          </cell>
          <cell r="B1395">
            <v>0.64249999999999996</v>
          </cell>
          <cell r="D1395">
            <v>39772</v>
          </cell>
          <cell r="E1395">
            <v>0.83250000000000002</v>
          </cell>
          <cell r="G1395">
            <v>39657</v>
          </cell>
          <cell r="H1395">
            <v>1.796</v>
          </cell>
          <cell r="J1395">
            <v>39657</v>
          </cell>
          <cell r="K1395">
            <v>1.415</v>
          </cell>
        </row>
        <row r="1396">
          <cell r="A1396">
            <v>39773</v>
          </cell>
          <cell r="B1396">
            <v>0.65083000000000002</v>
          </cell>
          <cell r="D1396">
            <v>39773</v>
          </cell>
          <cell r="E1396">
            <v>0.83916999999999997</v>
          </cell>
          <cell r="G1396">
            <v>39658</v>
          </cell>
          <cell r="H1396">
            <v>1.81</v>
          </cell>
          <cell r="J1396">
            <v>39658</v>
          </cell>
          <cell r="K1396">
            <v>1.425</v>
          </cell>
        </row>
        <row r="1397">
          <cell r="A1397">
            <v>39777</v>
          </cell>
          <cell r="B1397">
            <v>0.65417000000000003</v>
          </cell>
          <cell r="D1397">
            <v>39777</v>
          </cell>
          <cell r="E1397">
            <v>0.84750000000000003</v>
          </cell>
          <cell r="G1397">
            <v>39659</v>
          </cell>
          <cell r="H1397">
            <v>1.776</v>
          </cell>
          <cell r="J1397">
            <v>39659</v>
          </cell>
          <cell r="K1397">
            <v>1.389</v>
          </cell>
        </row>
        <row r="1398">
          <cell r="A1398">
            <v>39778</v>
          </cell>
          <cell r="B1398">
            <v>0.66249999999999998</v>
          </cell>
          <cell r="D1398">
            <v>39778</v>
          </cell>
          <cell r="E1398">
            <v>0.85750000000000004</v>
          </cell>
          <cell r="G1398">
            <v>39660</v>
          </cell>
          <cell r="H1398">
            <v>1.7490000000000001</v>
          </cell>
          <cell r="J1398">
            <v>39660</v>
          </cell>
          <cell r="K1398">
            <v>1.3559999999999999</v>
          </cell>
        </row>
        <row r="1399">
          <cell r="A1399">
            <v>39779</v>
          </cell>
          <cell r="B1399">
            <v>0.83082999999999996</v>
          </cell>
          <cell r="D1399">
            <v>39779</v>
          </cell>
          <cell r="E1399">
            <v>0.86833000000000005</v>
          </cell>
          <cell r="G1399">
            <v>39661</v>
          </cell>
          <cell r="H1399">
            <v>1.7450000000000001</v>
          </cell>
          <cell r="J1399">
            <v>39661</v>
          </cell>
          <cell r="K1399">
            <v>1.349</v>
          </cell>
        </row>
        <row r="1400">
          <cell r="A1400">
            <v>39780</v>
          </cell>
          <cell r="B1400">
            <v>0.85167000000000004</v>
          </cell>
          <cell r="D1400">
            <v>39780</v>
          </cell>
          <cell r="E1400">
            <v>0.87583</v>
          </cell>
          <cell r="G1400">
            <v>39664</v>
          </cell>
          <cell r="H1400">
            <v>1.718</v>
          </cell>
          <cell r="J1400">
            <v>39664</v>
          </cell>
          <cell r="K1400">
            <v>1.3109999999999999</v>
          </cell>
        </row>
        <row r="1401">
          <cell r="A1401">
            <v>39783</v>
          </cell>
          <cell r="B1401">
            <v>0.86333000000000004</v>
          </cell>
          <cell r="D1401">
            <v>39783</v>
          </cell>
          <cell r="E1401">
            <v>0.88332999999999995</v>
          </cell>
          <cell r="G1401">
            <v>39665</v>
          </cell>
          <cell r="H1401">
            <v>1.7469999999999999</v>
          </cell>
          <cell r="J1401">
            <v>39665</v>
          </cell>
          <cell r="K1401">
            <v>1.3420000000000001</v>
          </cell>
        </row>
        <row r="1402">
          <cell r="A1402">
            <v>39784</v>
          </cell>
          <cell r="B1402">
            <v>0.87333000000000005</v>
          </cell>
          <cell r="D1402">
            <v>39784</v>
          </cell>
          <cell r="E1402">
            <v>0.89249999999999996</v>
          </cell>
          <cell r="G1402">
            <v>39666</v>
          </cell>
          <cell r="H1402">
            <v>1.6970000000000001</v>
          </cell>
          <cell r="J1402">
            <v>39666</v>
          </cell>
          <cell r="K1402">
            <v>1.288</v>
          </cell>
        </row>
        <row r="1403">
          <cell r="A1403">
            <v>39785</v>
          </cell>
          <cell r="B1403">
            <v>0.87583</v>
          </cell>
          <cell r="D1403">
            <v>39785</v>
          </cell>
          <cell r="E1403">
            <v>0.89417000000000002</v>
          </cell>
          <cell r="G1403">
            <v>39667</v>
          </cell>
          <cell r="H1403">
            <v>1.6819999999999999</v>
          </cell>
          <cell r="J1403">
            <v>39667</v>
          </cell>
          <cell r="K1403">
            <v>1.2770000000000001</v>
          </cell>
        </row>
        <row r="1404">
          <cell r="A1404">
            <v>39786</v>
          </cell>
          <cell r="B1404">
            <v>0.87749999999999995</v>
          </cell>
          <cell r="D1404">
            <v>39786</v>
          </cell>
          <cell r="E1404">
            <v>0.89666999999999997</v>
          </cell>
          <cell r="G1404">
            <v>39668</v>
          </cell>
          <cell r="H1404">
            <v>1.659</v>
          </cell>
          <cell r="J1404">
            <v>39668</v>
          </cell>
          <cell r="K1404">
            <v>1.25</v>
          </cell>
        </row>
        <row r="1405">
          <cell r="A1405">
            <v>39787</v>
          </cell>
          <cell r="B1405">
            <v>0.88</v>
          </cell>
          <cell r="D1405">
            <v>39787</v>
          </cell>
          <cell r="E1405">
            <v>0.89917000000000002</v>
          </cell>
          <cell r="G1405">
            <v>39671</v>
          </cell>
          <cell r="H1405">
            <v>1.6600000000000001</v>
          </cell>
          <cell r="J1405">
            <v>39671</v>
          </cell>
          <cell r="K1405">
            <v>1.2610000000000001</v>
          </cell>
        </row>
        <row r="1406">
          <cell r="A1406">
            <v>39790</v>
          </cell>
          <cell r="B1406">
            <v>0.88417000000000001</v>
          </cell>
          <cell r="D1406">
            <v>39790</v>
          </cell>
          <cell r="E1406">
            <v>0.90332999999999997</v>
          </cell>
          <cell r="G1406">
            <v>39672</v>
          </cell>
          <cell r="H1406">
            <v>1.6320000000000001</v>
          </cell>
          <cell r="J1406">
            <v>39672</v>
          </cell>
          <cell r="K1406">
            <v>1.2349999999999999</v>
          </cell>
        </row>
        <row r="1407">
          <cell r="A1407">
            <v>39791</v>
          </cell>
          <cell r="B1407">
            <v>0.88583000000000001</v>
          </cell>
          <cell r="D1407">
            <v>39791</v>
          </cell>
          <cell r="E1407">
            <v>0.90583000000000002</v>
          </cell>
          <cell r="G1407">
            <v>39673</v>
          </cell>
          <cell r="H1407">
            <v>1.635</v>
          </cell>
          <cell r="J1407">
            <v>39673</v>
          </cell>
          <cell r="K1407">
            <v>1.2310000000000001</v>
          </cell>
        </row>
        <row r="1408">
          <cell r="A1408">
            <v>39792</v>
          </cell>
          <cell r="B1408">
            <v>0.88917000000000002</v>
          </cell>
          <cell r="D1408">
            <v>39792</v>
          </cell>
          <cell r="E1408">
            <v>0.90832999999999997</v>
          </cell>
          <cell r="G1408">
            <v>39674</v>
          </cell>
          <cell r="H1408">
            <v>1.647</v>
          </cell>
          <cell r="J1408">
            <v>39674</v>
          </cell>
          <cell r="K1408">
            <v>1.244</v>
          </cell>
        </row>
        <row r="1409">
          <cell r="A1409">
            <v>39793</v>
          </cell>
          <cell r="B1409">
            <v>0.89249999999999996</v>
          </cell>
          <cell r="D1409">
            <v>39793</v>
          </cell>
          <cell r="E1409">
            <v>0.91166999999999998</v>
          </cell>
          <cell r="G1409">
            <v>39675</v>
          </cell>
          <cell r="H1409">
            <v>1.649</v>
          </cell>
          <cell r="J1409">
            <v>39675</v>
          </cell>
          <cell r="K1409">
            <v>1.2469999999999999</v>
          </cell>
        </row>
        <row r="1410">
          <cell r="A1410">
            <v>39794</v>
          </cell>
          <cell r="B1410">
            <v>0.89583000000000002</v>
          </cell>
          <cell r="D1410">
            <v>39794</v>
          </cell>
          <cell r="E1410">
            <v>0.91500000000000004</v>
          </cell>
          <cell r="G1410">
            <v>39678</v>
          </cell>
          <cell r="H1410">
            <v>1.635</v>
          </cell>
          <cell r="J1410">
            <v>39678</v>
          </cell>
          <cell r="K1410">
            <v>1.228</v>
          </cell>
        </row>
        <row r="1411">
          <cell r="A1411">
            <v>39797</v>
          </cell>
          <cell r="B1411">
            <v>0.89917000000000002</v>
          </cell>
          <cell r="D1411">
            <v>39797</v>
          </cell>
          <cell r="E1411">
            <v>0.91917000000000004</v>
          </cell>
          <cell r="G1411">
            <v>39679</v>
          </cell>
          <cell r="H1411">
            <v>1.635</v>
          </cell>
          <cell r="J1411">
            <v>39679</v>
          </cell>
          <cell r="K1411">
            <v>1.2310000000000001</v>
          </cell>
        </row>
        <row r="1412">
          <cell r="A1412">
            <v>39798</v>
          </cell>
          <cell r="B1412">
            <v>0.9</v>
          </cell>
          <cell r="D1412">
            <v>39798</v>
          </cell>
          <cell r="E1412">
            <v>0.92166999999999999</v>
          </cell>
          <cell r="G1412">
            <v>39680</v>
          </cell>
          <cell r="H1412">
            <v>1.667</v>
          </cell>
          <cell r="J1412">
            <v>39680</v>
          </cell>
          <cell r="K1412">
            <v>1.25125</v>
          </cell>
        </row>
        <row r="1413">
          <cell r="A1413">
            <v>39799</v>
          </cell>
          <cell r="B1413">
            <v>0.9</v>
          </cell>
          <cell r="D1413">
            <v>39799</v>
          </cell>
          <cell r="E1413">
            <v>0.92083000000000004</v>
          </cell>
          <cell r="G1413">
            <v>39681</v>
          </cell>
          <cell r="H1413">
            <v>1.659</v>
          </cell>
          <cell r="J1413">
            <v>39681</v>
          </cell>
          <cell r="K1413">
            <v>1.2509999999999999</v>
          </cell>
        </row>
        <row r="1414">
          <cell r="A1414">
            <v>39800</v>
          </cell>
          <cell r="B1414">
            <v>0.89332999999999996</v>
          </cell>
          <cell r="D1414">
            <v>39800</v>
          </cell>
          <cell r="E1414">
            <v>0.91749999999999998</v>
          </cell>
          <cell r="G1414">
            <v>39682</v>
          </cell>
          <cell r="H1414">
            <v>1.694</v>
          </cell>
          <cell r="J1414">
            <v>39682</v>
          </cell>
          <cell r="K1414">
            <v>1.288</v>
          </cell>
        </row>
        <row r="1415">
          <cell r="A1415">
            <v>39801</v>
          </cell>
          <cell r="B1415">
            <v>0.88166999999999995</v>
          </cell>
          <cell r="D1415">
            <v>39801</v>
          </cell>
          <cell r="E1415">
            <v>0.90500000000000003</v>
          </cell>
          <cell r="G1415">
            <v>39685</v>
          </cell>
          <cell r="H1415">
            <v>1.617</v>
          </cell>
          <cell r="J1415">
            <v>39685</v>
          </cell>
          <cell r="K1415">
            <v>1.2110000000000001</v>
          </cell>
        </row>
        <row r="1416">
          <cell r="A1416">
            <v>39804</v>
          </cell>
          <cell r="B1416">
            <v>0.745</v>
          </cell>
          <cell r="D1416">
            <v>39804</v>
          </cell>
          <cell r="E1416">
            <v>0.79583000000000004</v>
          </cell>
          <cell r="G1416">
            <v>39686</v>
          </cell>
          <cell r="H1416">
            <v>1.653</v>
          </cell>
          <cell r="J1416">
            <v>39686</v>
          </cell>
          <cell r="K1416">
            <v>1.2469999999999999</v>
          </cell>
        </row>
        <row r="1417">
          <cell r="A1417">
            <v>39806</v>
          </cell>
          <cell r="B1417">
            <v>0.72416999999999998</v>
          </cell>
          <cell r="D1417">
            <v>39806</v>
          </cell>
          <cell r="E1417">
            <v>0.76917000000000002</v>
          </cell>
          <cell r="G1417">
            <v>39687</v>
          </cell>
          <cell r="H1417">
            <v>1.6840000000000002</v>
          </cell>
          <cell r="J1417">
            <v>39687</v>
          </cell>
          <cell r="K1417">
            <v>1.2789999999999999</v>
          </cell>
        </row>
        <row r="1418">
          <cell r="A1418">
            <v>39807</v>
          </cell>
          <cell r="B1418">
            <v>0.71250000000000002</v>
          </cell>
          <cell r="D1418">
            <v>39807</v>
          </cell>
          <cell r="E1418">
            <v>0.76</v>
          </cell>
          <cell r="G1418">
            <v>39688</v>
          </cell>
          <cell r="H1418">
            <v>1.6800000000000002</v>
          </cell>
          <cell r="J1418">
            <v>39688</v>
          </cell>
          <cell r="K1418">
            <v>1.2789999999999999</v>
          </cell>
        </row>
        <row r="1419">
          <cell r="A1419">
            <v>39808</v>
          </cell>
          <cell r="B1419">
            <v>0.70333000000000001</v>
          </cell>
          <cell r="D1419">
            <v>39808</v>
          </cell>
          <cell r="E1419">
            <v>0.75166999999999995</v>
          </cell>
          <cell r="G1419">
            <v>39689</v>
          </cell>
          <cell r="H1419">
            <v>1.6720000000000002</v>
          </cell>
          <cell r="J1419">
            <v>39689</v>
          </cell>
          <cell r="K1419">
            <v>1.274</v>
          </cell>
        </row>
        <row r="1420">
          <cell r="A1420">
            <v>39811</v>
          </cell>
          <cell r="B1420">
            <v>0.60750000000000004</v>
          </cell>
          <cell r="D1420">
            <v>39811</v>
          </cell>
          <cell r="E1420">
            <v>0.74417</v>
          </cell>
          <cell r="G1420">
            <v>39692</v>
          </cell>
          <cell r="H1420">
            <v>1.7069999999999999</v>
          </cell>
          <cell r="J1420">
            <v>39692</v>
          </cell>
          <cell r="K1420">
            <v>1.3049999999999999</v>
          </cell>
        </row>
        <row r="1421">
          <cell r="A1421">
            <v>39812</v>
          </cell>
          <cell r="B1421">
            <v>0.55583000000000005</v>
          </cell>
          <cell r="D1421">
            <v>39812</v>
          </cell>
          <cell r="E1421">
            <v>0.74250000000000005</v>
          </cell>
          <cell r="G1421">
            <v>39693</v>
          </cell>
          <cell r="H1421">
            <v>1.702</v>
          </cell>
          <cell r="J1421">
            <v>39693</v>
          </cell>
          <cell r="K1421">
            <v>1.302</v>
          </cell>
        </row>
        <row r="1422">
          <cell r="A1422">
            <v>39818</v>
          </cell>
          <cell r="B1422">
            <v>0.52749999999999997</v>
          </cell>
          <cell r="D1422">
            <v>39818</v>
          </cell>
          <cell r="E1422">
            <v>0.74250000000000005</v>
          </cell>
          <cell r="G1422">
            <v>39694</v>
          </cell>
          <cell r="H1422">
            <v>1.6680000000000001</v>
          </cell>
          <cell r="J1422">
            <v>39694</v>
          </cell>
          <cell r="K1422">
            <v>1.274</v>
          </cell>
        </row>
        <row r="1423">
          <cell r="A1423">
            <v>39819</v>
          </cell>
          <cell r="B1423">
            <v>0.50333000000000006</v>
          </cell>
          <cell r="D1423">
            <v>39819</v>
          </cell>
          <cell r="E1423">
            <v>0.74082999999999999</v>
          </cell>
          <cell r="G1423">
            <v>39695</v>
          </cell>
          <cell r="H1423">
            <v>1.6949999999999998</v>
          </cell>
          <cell r="J1423">
            <v>39695</v>
          </cell>
          <cell r="K1423">
            <v>1.3125</v>
          </cell>
        </row>
        <row r="1424">
          <cell r="A1424">
            <v>39820</v>
          </cell>
          <cell r="B1424">
            <v>0.49249999999999999</v>
          </cell>
          <cell r="D1424">
            <v>39820</v>
          </cell>
          <cell r="E1424">
            <v>0.74082999999999999</v>
          </cell>
          <cell r="G1424">
            <v>39696</v>
          </cell>
          <cell r="H1424">
            <v>1.615</v>
          </cell>
          <cell r="J1424">
            <v>39696</v>
          </cell>
          <cell r="K1424">
            <v>1.2375</v>
          </cell>
        </row>
        <row r="1425">
          <cell r="A1425">
            <v>39821</v>
          </cell>
          <cell r="B1425">
            <v>0.48332999999999998</v>
          </cell>
          <cell r="D1425">
            <v>39821</v>
          </cell>
          <cell r="E1425">
            <v>0.74082999999999999</v>
          </cell>
          <cell r="G1425">
            <v>39699</v>
          </cell>
          <cell r="H1425">
            <v>1.6949999999999998</v>
          </cell>
          <cell r="J1425">
            <v>39699</v>
          </cell>
          <cell r="K1425">
            <v>1.3180000000000001</v>
          </cell>
        </row>
        <row r="1426">
          <cell r="A1426">
            <v>39822</v>
          </cell>
          <cell r="B1426">
            <v>0.47582999999999998</v>
          </cell>
          <cell r="D1426">
            <v>39822</v>
          </cell>
          <cell r="E1426">
            <v>0.74</v>
          </cell>
          <cell r="G1426">
            <v>39700</v>
          </cell>
          <cell r="H1426">
            <v>1.6975</v>
          </cell>
          <cell r="J1426">
            <v>39700</v>
          </cell>
          <cell r="K1426">
            <v>1.3075000000000001</v>
          </cell>
        </row>
        <row r="1427">
          <cell r="A1427">
            <v>39826</v>
          </cell>
          <cell r="B1427">
            <v>0.46666999999999997</v>
          </cell>
          <cell r="D1427">
            <v>39826</v>
          </cell>
          <cell r="E1427">
            <v>0.74</v>
          </cell>
          <cell r="G1427">
            <v>39701</v>
          </cell>
          <cell r="H1427">
            <v>1.6949999999999998</v>
          </cell>
          <cell r="J1427">
            <v>39701</v>
          </cell>
          <cell r="K1427">
            <v>1.3049999999999999</v>
          </cell>
        </row>
        <row r="1428">
          <cell r="A1428">
            <v>39827</v>
          </cell>
          <cell r="B1428">
            <v>0.46250000000000002</v>
          </cell>
          <cell r="D1428">
            <v>39827</v>
          </cell>
          <cell r="E1428">
            <v>0.73916999999999999</v>
          </cell>
          <cell r="G1428">
            <v>39702</v>
          </cell>
          <cell r="H1428">
            <v>1.6830000000000001</v>
          </cell>
          <cell r="J1428">
            <v>39702</v>
          </cell>
          <cell r="K1428">
            <v>1.294</v>
          </cell>
        </row>
        <row r="1429">
          <cell r="A1429">
            <v>39828</v>
          </cell>
          <cell r="B1429">
            <v>0.45833000000000002</v>
          </cell>
          <cell r="D1429">
            <v>39828</v>
          </cell>
          <cell r="E1429">
            <v>0.73750000000000004</v>
          </cell>
          <cell r="G1429">
            <v>39703</v>
          </cell>
          <cell r="H1429">
            <v>1.71</v>
          </cell>
          <cell r="J1429">
            <v>39703</v>
          </cell>
          <cell r="K1429">
            <v>1.3160000000000001</v>
          </cell>
        </row>
        <row r="1430">
          <cell r="A1430">
            <v>39829</v>
          </cell>
          <cell r="B1430">
            <v>0.45333000000000001</v>
          </cell>
          <cell r="D1430">
            <v>39829</v>
          </cell>
          <cell r="E1430">
            <v>0.73750000000000004</v>
          </cell>
          <cell r="G1430">
            <v>39706</v>
          </cell>
          <cell r="H1430">
            <v>1.6625000000000001</v>
          </cell>
          <cell r="J1430">
            <v>39706</v>
          </cell>
          <cell r="K1430">
            <v>1.24</v>
          </cell>
        </row>
        <row r="1431">
          <cell r="A1431">
            <v>39832</v>
          </cell>
          <cell r="B1431">
            <v>0.45083000000000001</v>
          </cell>
          <cell r="D1431">
            <v>39832</v>
          </cell>
          <cell r="E1431">
            <v>0.73667000000000005</v>
          </cell>
          <cell r="G1431">
            <v>39707</v>
          </cell>
          <cell r="H1431">
            <v>1.56125</v>
          </cell>
          <cell r="J1431">
            <v>39707</v>
          </cell>
          <cell r="K1431">
            <v>1.19875</v>
          </cell>
        </row>
        <row r="1432">
          <cell r="A1432">
            <v>39833</v>
          </cell>
          <cell r="B1432">
            <v>0.44917000000000001</v>
          </cell>
          <cell r="D1432">
            <v>39833</v>
          </cell>
          <cell r="E1432">
            <v>0.73416999999999999</v>
          </cell>
          <cell r="G1432">
            <v>39708</v>
          </cell>
          <cell r="H1432">
            <v>1.6074999999999999</v>
          </cell>
          <cell r="J1432">
            <v>39708</v>
          </cell>
          <cell r="K1432">
            <v>1.2324999999999999</v>
          </cell>
        </row>
        <row r="1433">
          <cell r="A1433">
            <v>39834</v>
          </cell>
          <cell r="B1433">
            <v>0.44500000000000001</v>
          </cell>
          <cell r="D1433">
            <v>39834</v>
          </cell>
          <cell r="E1433">
            <v>0.73333000000000004</v>
          </cell>
          <cell r="G1433">
            <v>39709</v>
          </cell>
          <cell r="H1433">
            <v>1.6739999999999999</v>
          </cell>
          <cell r="J1433">
            <v>39709</v>
          </cell>
          <cell r="K1433">
            <v>1.3</v>
          </cell>
        </row>
        <row r="1434">
          <cell r="A1434">
            <v>39835</v>
          </cell>
          <cell r="B1434">
            <v>0.44333</v>
          </cell>
          <cell r="D1434">
            <v>39835</v>
          </cell>
          <cell r="E1434">
            <v>0.73250000000000004</v>
          </cell>
          <cell r="G1434">
            <v>39710</v>
          </cell>
          <cell r="H1434">
            <v>1.7189999999999999</v>
          </cell>
          <cell r="J1434">
            <v>39710</v>
          </cell>
          <cell r="K1434">
            <v>1.3479999999999999</v>
          </cell>
        </row>
        <row r="1435">
          <cell r="A1435">
            <v>39836</v>
          </cell>
          <cell r="B1435">
            <v>0.44167000000000001</v>
          </cell>
          <cell r="D1435">
            <v>39836</v>
          </cell>
          <cell r="E1435">
            <v>0.73250000000000004</v>
          </cell>
          <cell r="G1435">
            <v>39713</v>
          </cell>
          <cell r="H1435">
            <v>1.6870000000000001</v>
          </cell>
          <cell r="J1435">
            <v>39713</v>
          </cell>
          <cell r="K1435">
            <v>1.3109999999999999</v>
          </cell>
        </row>
        <row r="1436">
          <cell r="A1436">
            <v>39839</v>
          </cell>
          <cell r="B1436">
            <v>0.44</v>
          </cell>
          <cell r="D1436">
            <v>39839</v>
          </cell>
          <cell r="E1436">
            <v>0.73250000000000004</v>
          </cell>
          <cell r="G1436">
            <v>39714</v>
          </cell>
          <cell r="H1436">
            <v>1.67625</v>
          </cell>
          <cell r="J1436">
            <v>39714</v>
          </cell>
          <cell r="K1436">
            <v>1.3062499999999999</v>
          </cell>
        </row>
        <row r="1437">
          <cell r="A1437">
            <v>39840</v>
          </cell>
          <cell r="B1437">
            <v>0.44</v>
          </cell>
          <cell r="D1437">
            <v>39840</v>
          </cell>
          <cell r="E1437">
            <v>0.73250000000000004</v>
          </cell>
          <cell r="G1437">
            <v>39715</v>
          </cell>
          <cell r="H1437">
            <v>1.6830000000000001</v>
          </cell>
          <cell r="J1437">
            <v>39715</v>
          </cell>
          <cell r="K1437">
            <v>1.31</v>
          </cell>
        </row>
        <row r="1438">
          <cell r="A1438">
            <v>39841</v>
          </cell>
          <cell r="B1438">
            <v>0.43583</v>
          </cell>
          <cell r="D1438">
            <v>39841</v>
          </cell>
          <cell r="E1438">
            <v>0.73167000000000004</v>
          </cell>
          <cell r="G1438">
            <v>39716</v>
          </cell>
          <cell r="H1438">
            <v>1.6825000000000001</v>
          </cell>
          <cell r="J1438">
            <v>39716</v>
          </cell>
          <cell r="K1438">
            <v>1.32</v>
          </cell>
        </row>
        <row r="1439">
          <cell r="A1439">
            <v>39842</v>
          </cell>
          <cell r="B1439">
            <v>0.42832999999999999</v>
          </cell>
          <cell r="D1439">
            <v>39842</v>
          </cell>
          <cell r="E1439">
            <v>0.73082999999999998</v>
          </cell>
          <cell r="G1439">
            <v>39717</v>
          </cell>
          <cell r="H1439">
            <v>1.6949999999999998</v>
          </cell>
          <cell r="J1439">
            <v>39717</v>
          </cell>
          <cell r="K1439">
            <v>1.34775</v>
          </cell>
        </row>
        <row r="1440">
          <cell r="A1440">
            <v>39843</v>
          </cell>
          <cell r="B1440">
            <v>0.42832999999999999</v>
          </cell>
          <cell r="D1440">
            <v>39843</v>
          </cell>
          <cell r="E1440">
            <v>0.73082999999999998</v>
          </cell>
          <cell r="G1440">
            <v>39720</v>
          </cell>
          <cell r="H1440">
            <v>1.673</v>
          </cell>
          <cell r="J1440">
            <v>39720</v>
          </cell>
          <cell r="K1440">
            <v>1.327</v>
          </cell>
        </row>
        <row r="1441">
          <cell r="A1441">
            <v>39846</v>
          </cell>
          <cell r="B1441">
            <v>0.42416999999999999</v>
          </cell>
          <cell r="D1441">
            <v>39846</v>
          </cell>
          <cell r="E1441">
            <v>0.73082999999999998</v>
          </cell>
          <cell r="G1441">
            <v>39721</v>
          </cell>
          <cell r="H1441">
            <v>1.7010000000000001</v>
          </cell>
          <cell r="J1441">
            <v>39721</v>
          </cell>
          <cell r="K1441">
            <v>1.3599999999999999</v>
          </cell>
        </row>
        <row r="1442">
          <cell r="A1442">
            <v>39847</v>
          </cell>
          <cell r="B1442">
            <v>0.42166999999999999</v>
          </cell>
          <cell r="D1442">
            <v>39847</v>
          </cell>
          <cell r="E1442">
            <v>0.73082999999999998</v>
          </cell>
          <cell r="G1442">
            <v>39722</v>
          </cell>
          <cell r="H1442">
            <v>1.6739999999999999</v>
          </cell>
          <cell r="J1442">
            <v>39722</v>
          </cell>
          <cell r="K1442">
            <v>1.3380000000000001</v>
          </cell>
        </row>
        <row r="1443">
          <cell r="A1443">
            <v>39848</v>
          </cell>
          <cell r="B1443">
            <v>0.42</v>
          </cell>
          <cell r="D1443">
            <v>39848</v>
          </cell>
          <cell r="E1443">
            <v>0.73082999999999998</v>
          </cell>
          <cell r="G1443">
            <v>39723</v>
          </cell>
          <cell r="H1443">
            <v>1.665</v>
          </cell>
          <cell r="J1443">
            <v>39723</v>
          </cell>
          <cell r="K1443">
            <v>1.33</v>
          </cell>
        </row>
        <row r="1444">
          <cell r="A1444">
            <v>39849</v>
          </cell>
          <cell r="B1444">
            <v>0.41749999999999998</v>
          </cell>
          <cell r="D1444">
            <v>39849</v>
          </cell>
          <cell r="E1444">
            <v>0.73082999999999998</v>
          </cell>
          <cell r="G1444">
            <v>39724</v>
          </cell>
          <cell r="H1444">
            <v>1.6187499999999999</v>
          </cell>
          <cell r="J1444">
            <v>39724</v>
          </cell>
          <cell r="K1444">
            <v>1.274</v>
          </cell>
        </row>
        <row r="1445">
          <cell r="A1445">
            <v>39850</v>
          </cell>
          <cell r="B1445">
            <v>0.41332999999999998</v>
          </cell>
          <cell r="D1445">
            <v>39850</v>
          </cell>
          <cell r="E1445">
            <v>0.73082999999999998</v>
          </cell>
          <cell r="G1445">
            <v>39727</v>
          </cell>
          <cell r="H1445">
            <v>1.5162499999999999</v>
          </cell>
          <cell r="J1445">
            <v>39727</v>
          </cell>
          <cell r="K1445">
            <v>1.17625</v>
          </cell>
        </row>
        <row r="1446">
          <cell r="A1446">
            <v>39853</v>
          </cell>
          <cell r="B1446">
            <v>0.41</v>
          </cell>
          <cell r="D1446">
            <v>39853</v>
          </cell>
          <cell r="E1446">
            <v>0.73</v>
          </cell>
          <cell r="G1446">
            <v>39728</v>
          </cell>
          <cell r="H1446">
            <v>1.5350000000000001</v>
          </cell>
          <cell r="J1446">
            <v>39728</v>
          </cell>
          <cell r="K1446">
            <v>1.2175</v>
          </cell>
        </row>
        <row r="1447">
          <cell r="A1447">
            <v>39854</v>
          </cell>
          <cell r="B1447">
            <v>0.40749999999999997</v>
          </cell>
          <cell r="D1447">
            <v>39854</v>
          </cell>
          <cell r="E1447">
            <v>0.72833000000000003</v>
          </cell>
          <cell r="G1447">
            <v>39729</v>
          </cell>
          <cell r="H1447">
            <v>1.4264999999999999</v>
          </cell>
          <cell r="J1447">
            <v>39729</v>
          </cell>
          <cell r="K1447">
            <v>1.2250000000000001</v>
          </cell>
        </row>
        <row r="1448">
          <cell r="A1448">
            <v>39856</v>
          </cell>
          <cell r="B1448">
            <v>0.40500000000000003</v>
          </cell>
          <cell r="D1448">
            <v>39856</v>
          </cell>
          <cell r="E1448">
            <v>0.72750000000000004</v>
          </cell>
          <cell r="G1448">
            <v>39730</v>
          </cell>
          <cell r="H1448">
            <v>1.407</v>
          </cell>
          <cell r="J1448">
            <v>39730</v>
          </cell>
          <cell r="K1448">
            <v>1.2370000000000001</v>
          </cell>
        </row>
        <row r="1449">
          <cell r="A1449">
            <v>39857</v>
          </cell>
          <cell r="B1449">
            <v>0.40416999999999997</v>
          </cell>
          <cell r="D1449">
            <v>39857</v>
          </cell>
          <cell r="E1449">
            <v>0.72667000000000004</v>
          </cell>
          <cell r="G1449">
            <v>39731</v>
          </cell>
          <cell r="H1449">
            <v>1.4350000000000001</v>
          </cell>
          <cell r="J1449">
            <v>39731</v>
          </cell>
          <cell r="K1449">
            <v>1.3049999999999999</v>
          </cell>
        </row>
        <row r="1450">
          <cell r="A1450">
            <v>39860</v>
          </cell>
          <cell r="B1450">
            <v>0.40250000000000002</v>
          </cell>
          <cell r="D1450">
            <v>39860</v>
          </cell>
          <cell r="E1450">
            <v>0.72582999999999998</v>
          </cell>
          <cell r="G1450">
            <v>39734</v>
          </cell>
          <cell r="H1450">
            <v>1.4624999999999999</v>
          </cell>
          <cell r="J1450">
            <v>39734</v>
          </cell>
          <cell r="K1450">
            <v>1.3109999999999999</v>
          </cell>
        </row>
        <row r="1451">
          <cell r="A1451">
            <v>39861</v>
          </cell>
          <cell r="B1451">
            <v>0.40167000000000003</v>
          </cell>
          <cell r="D1451">
            <v>39861</v>
          </cell>
          <cell r="E1451">
            <v>0.72416999999999998</v>
          </cell>
          <cell r="G1451">
            <v>39735</v>
          </cell>
          <cell r="H1451">
            <v>1.6160000000000001</v>
          </cell>
          <cell r="J1451">
            <v>39735</v>
          </cell>
          <cell r="K1451">
            <v>1.397</v>
          </cell>
        </row>
        <row r="1452">
          <cell r="A1452">
            <v>39862</v>
          </cell>
          <cell r="B1452">
            <v>0.40083000000000002</v>
          </cell>
          <cell r="D1452">
            <v>39862</v>
          </cell>
          <cell r="E1452">
            <v>0.72167000000000003</v>
          </cell>
          <cell r="G1452">
            <v>39736</v>
          </cell>
          <cell r="H1452">
            <v>1.6080000000000001</v>
          </cell>
          <cell r="J1452">
            <v>39736</v>
          </cell>
          <cell r="K1452">
            <v>1.3712500000000001</v>
          </cell>
        </row>
        <row r="1453">
          <cell r="A1453">
            <v>39863</v>
          </cell>
          <cell r="B1453">
            <v>0.39917000000000002</v>
          </cell>
          <cell r="D1453">
            <v>39863</v>
          </cell>
          <cell r="E1453">
            <v>0.72</v>
          </cell>
          <cell r="G1453">
            <v>39737</v>
          </cell>
          <cell r="H1453">
            <v>1.575</v>
          </cell>
          <cell r="J1453">
            <v>39737</v>
          </cell>
          <cell r="K1453">
            <v>1.3420000000000001</v>
          </cell>
        </row>
        <row r="1454">
          <cell r="A1454">
            <v>39864</v>
          </cell>
          <cell r="B1454">
            <v>0.39500000000000002</v>
          </cell>
          <cell r="D1454">
            <v>39864</v>
          </cell>
          <cell r="E1454">
            <v>0.71582999999999997</v>
          </cell>
          <cell r="G1454">
            <v>39738</v>
          </cell>
          <cell r="H1454">
            <v>1.615</v>
          </cell>
          <cell r="J1454">
            <v>39738</v>
          </cell>
          <cell r="K1454">
            <v>1.341</v>
          </cell>
        </row>
        <row r="1455">
          <cell r="A1455">
            <v>39867</v>
          </cell>
          <cell r="B1455">
            <v>0.39500000000000002</v>
          </cell>
          <cell r="D1455">
            <v>39867</v>
          </cell>
          <cell r="E1455">
            <v>0.71582999999999997</v>
          </cell>
          <cell r="G1455">
            <v>39741</v>
          </cell>
          <cell r="H1455">
            <v>1.6225000000000001</v>
          </cell>
          <cell r="J1455">
            <v>39741</v>
          </cell>
          <cell r="K1455">
            <v>1.3374999999999999</v>
          </cell>
        </row>
        <row r="1456">
          <cell r="A1456">
            <v>39868</v>
          </cell>
          <cell r="B1456">
            <v>0.39500000000000002</v>
          </cell>
          <cell r="D1456">
            <v>39868</v>
          </cell>
          <cell r="E1456">
            <v>0.71582999999999997</v>
          </cell>
          <cell r="G1456">
            <v>39742</v>
          </cell>
          <cell r="H1456">
            <v>1.6139999999999999</v>
          </cell>
          <cell r="J1456">
            <v>39742</v>
          </cell>
          <cell r="K1456">
            <v>1.2829999999999999</v>
          </cell>
        </row>
        <row r="1457">
          <cell r="A1457">
            <v>39869</v>
          </cell>
          <cell r="B1457">
            <v>0.39583000000000002</v>
          </cell>
          <cell r="D1457">
            <v>39869</v>
          </cell>
          <cell r="E1457">
            <v>0.71582999999999997</v>
          </cell>
          <cell r="G1457">
            <v>39743</v>
          </cell>
          <cell r="H1457">
            <v>1.5569999999999999</v>
          </cell>
          <cell r="J1457">
            <v>39743</v>
          </cell>
          <cell r="K1457">
            <v>1.23725</v>
          </cell>
        </row>
        <row r="1458">
          <cell r="A1458">
            <v>39870</v>
          </cell>
          <cell r="B1458">
            <v>0.63666999999999996</v>
          </cell>
          <cell r="D1458">
            <v>39870</v>
          </cell>
          <cell r="E1458">
            <v>0.71416999999999997</v>
          </cell>
          <cell r="G1458">
            <v>39744</v>
          </cell>
          <cell r="H1458">
            <v>1.573</v>
          </cell>
          <cell r="J1458">
            <v>39744</v>
          </cell>
          <cell r="K1458">
            <v>1.2570000000000001</v>
          </cell>
        </row>
        <row r="1459">
          <cell r="A1459">
            <v>39871</v>
          </cell>
          <cell r="B1459">
            <v>0.63832999999999995</v>
          </cell>
          <cell r="D1459">
            <v>39871</v>
          </cell>
          <cell r="E1459">
            <v>0.71416999999999997</v>
          </cell>
          <cell r="G1459">
            <v>39745</v>
          </cell>
          <cell r="H1459">
            <v>1.5</v>
          </cell>
          <cell r="J1459">
            <v>39745</v>
          </cell>
          <cell r="K1459">
            <v>1.198</v>
          </cell>
        </row>
        <row r="1460">
          <cell r="A1460">
            <v>39874</v>
          </cell>
          <cell r="B1460">
            <v>0.64</v>
          </cell>
          <cell r="D1460">
            <v>39874</v>
          </cell>
          <cell r="E1460">
            <v>0.71333000000000002</v>
          </cell>
          <cell r="G1460">
            <v>39748</v>
          </cell>
          <cell r="H1460">
            <v>1.5129999999999999</v>
          </cell>
          <cell r="J1460">
            <v>39748</v>
          </cell>
          <cell r="K1460">
            <v>1.2090000000000001</v>
          </cell>
        </row>
        <row r="1461">
          <cell r="A1461">
            <v>39875</v>
          </cell>
          <cell r="B1461">
            <v>0.63666999999999996</v>
          </cell>
          <cell r="D1461">
            <v>39875</v>
          </cell>
          <cell r="E1461">
            <v>0.71333000000000002</v>
          </cell>
          <cell r="G1461">
            <v>39749</v>
          </cell>
          <cell r="H1461">
            <v>1.54</v>
          </cell>
          <cell r="J1461">
            <v>39749</v>
          </cell>
          <cell r="K1461">
            <v>1.236</v>
          </cell>
        </row>
        <row r="1462">
          <cell r="A1462">
            <v>39876</v>
          </cell>
          <cell r="B1462">
            <v>0.63332999999999995</v>
          </cell>
          <cell r="D1462">
            <v>39876</v>
          </cell>
          <cell r="E1462">
            <v>0.71082999999999996</v>
          </cell>
          <cell r="G1462">
            <v>39750</v>
          </cell>
          <cell r="H1462">
            <v>1.4750000000000001</v>
          </cell>
          <cell r="J1462">
            <v>39750</v>
          </cell>
          <cell r="K1462">
            <v>1.135</v>
          </cell>
        </row>
        <row r="1463">
          <cell r="A1463">
            <v>39877</v>
          </cell>
          <cell r="B1463">
            <v>0.63</v>
          </cell>
          <cell r="D1463">
            <v>39877</v>
          </cell>
          <cell r="E1463">
            <v>0.70750000000000002</v>
          </cell>
          <cell r="G1463">
            <v>39751</v>
          </cell>
          <cell r="H1463">
            <v>1.5350000000000001</v>
          </cell>
          <cell r="J1463">
            <v>39751</v>
          </cell>
          <cell r="K1463">
            <v>1.165</v>
          </cell>
        </row>
        <row r="1464">
          <cell r="A1464">
            <v>39878</v>
          </cell>
          <cell r="B1464">
            <v>0.62417</v>
          </cell>
          <cell r="D1464">
            <v>39878</v>
          </cell>
          <cell r="E1464">
            <v>0.70333000000000001</v>
          </cell>
          <cell r="G1464">
            <v>39752</v>
          </cell>
          <cell r="H1464">
            <v>1.569</v>
          </cell>
          <cell r="J1464">
            <v>39752</v>
          </cell>
          <cell r="K1464">
            <v>1.179</v>
          </cell>
        </row>
        <row r="1465">
          <cell r="A1465">
            <v>39881</v>
          </cell>
          <cell r="B1465">
            <v>0.62250000000000005</v>
          </cell>
          <cell r="D1465">
            <v>39881</v>
          </cell>
          <cell r="E1465">
            <v>0.70082999999999995</v>
          </cell>
          <cell r="G1465">
            <v>39755</v>
          </cell>
          <cell r="H1465">
            <v>1.5449999999999999</v>
          </cell>
          <cell r="J1465">
            <v>39755</v>
          </cell>
          <cell r="K1465">
            <v>1.14625</v>
          </cell>
        </row>
        <row r="1466">
          <cell r="A1466">
            <v>39882</v>
          </cell>
          <cell r="B1466">
            <v>0.62082999999999999</v>
          </cell>
          <cell r="D1466">
            <v>39882</v>
          </cell>
          <cell r="E1466">
            <v>0.70082999999999995</v>
          </cell>
          <cell r="G1466">
            <v>39756</v>
          </cell>
          <cell r="H1466">
            <v>1.55</v>
          </cell>
          <cell r="J1466">
            <v>39756</v>
          </cell>
          <cell r="K1466">
            <v>1.1475</v>
          </cell>
        </row>
        <row r="1467">
          <cell r="A1467">
            <v>39883</v>
          </cell>
          <cell r="B1467">
            <v>0.61582999999999999</v>
          </cell>
          <cell r="D1467">
            <v>39883</v>
          </cell>
          <cell r="E1467">
            <v>0.69916999999999996</v>
          </cell>
          <cell r="G1467">
            <v>39757</v>
          </cell>
          <cell r="H1467">
            <v>1.5874999999999999</v>
          </cell>
          <cell r="J1467">
            <v>39757</v>
          </cell>
          <cell r="K1467">
            <v>1.1850000000000001</v>
          </cell>
        </row>
        <row r="1468">
          <cell r="A1468">
            <v>39884</v>
          </cell>
          <cell r="B1468">
            <v>0.61250000000000004</v>
          </cell>
          <cell r="D1468">
            <v>39884</v>
          </cell>
          <cell r="E1468">
            <v>0.69667000000000001</v>
          </cell>
          <cell r="G1468">
            <v>39758</v>
          </cell>
          <cell r="H1468">
            <v>1.5575000000000001</v>
          </cell>
          <cell r="J1468">
            <v>39758</v>
          </cell>
          <cell r="K1468">
            <v>1.1599999999999999</v>
          </cell>
        </row>
        <row r="1469">
          <cell r="A1469">
            <v>39885</v>
          </cell>
          <cell r="B1469">
            <v>0.60833000000000004</v>
          </cell>
          <cell r="D1469">
            <v>39885</v>
          </cell>
          <cell r="E1469">
            <v>0.69499999999999995</v>
          </cell>
          <cell r="G1469">
            <v>39759</v>
          </cell>
          <cell r="H1469">
            <v>1.5569999999999999</v>
          </cell>
          <cell r="J1469">
            <v>39759</v>
          </cell>
          <cell r="K1469">
            <v>1.1719999999999999</v>
          </cell>
        </row>
        <row r="1470">
          <cell r="A1470">
            <v>39888</v>
          </cell>
          <cell r="B1470">
            <v>0.60167000000000004</v>
          </cell>
          <cell r="D1470">
            <v>39888</v>
          </cell>
          <cell r="E1470">
            <v>0.69167000000000001</v>
          </cell>
          <cell r="G1470">
            <v>39762</v>
          </cell>
          <cell r="H1470">
            <v>1.57375</v>
          </cell>
          <cell r="J1470">
            <v>39762</v>
          </cell>
          <cell r="K1470">
            <v>1.1875</v>
          </cell>
        </row>
        <row r="1471">
          <cell r="A1471">
            <v>39889</v>
          </cell>
          <cell r="B1471">
            <v>0.59582999999999997</v>
          </cell>
          <cell r="D1471">
            <v>39889</v>
          </cell>
          <cell r="E1471">
            <v>0.68833</v>
          </cell>
          <cell r="G1471">
            <v>39763</v>
          </cell>
          <cell r="H1471">
            <v>1.53</v>
          </cell>
          <cell r="J1471">
            <v>39763</v>
          </cell>
          <cell r="K1471">
            <v>1.1537500000000001</v>
          </cell>
        </row>
        <row r="1472">
          <cell r="A1472">
            <v>39890</v>
          </cell>
          <cell r="B1472">
            <v>0.59</v>
          </cell>
          <cell r="D1472">
            <v>39890</v>
          </cell>
          <cell r="E1472">
            <v>0.68583000000000005</v>
          </cell>
          <cell r="G1472">
            <v>39764</v>
          </cell>
          <cell r="H1472">
            <v>1.5150000000000001</v>
          </cell>
          <cell r="J1472">
            <v>39764</v>
          </cell>
          <cell r="K1472">
            <v>1.1400000000000001</v>
          </cell>
        </row>
        <row r="1473">
          <cell r="A1473">
            <v>39891</v>
          </cell>
          <cell r="B1473">
            <v>0.58499999999999996</v>
          </cell>
          <cell r="D1473">
            <v>39891</v>
          </cell>
          <cell r="E1473">
            <v>0.68167</v>
          </cell>
          <cell r="G1473">
            <v>39765</v>
          </cell>
          <cell r="H1473">
            <v>1.45625</v>
          </cell>
          <cell r="J1473">
            <v>39765</v>
          </cell>
          <cell r="K1473">
            <v>1.1074999999999999</v>
          </cell>
        </row>
        <row r="1474">
          <cell r="A1474">
            <v>39895</v>
          </cell>
          <cell r="B1474">
            <v>0.57750000000000001</v>
          </cell>
          <cell r="D1474">
            <v>39895</v>
          </cell>
          <cell r="E1474">
            <v>0.67749999999999999</v>
          </cell>
          <cell r="G1474">
            <v>39766</v>
          </cell>
          <cell r="H1474">
            <v>1.4530000000000001</v>
          </cell>
          <cell r="J1474">
            <v>39766</v>
          </cell>
          <cell r="K1474">
            <v>1.1060000000000001</v>
          </cell>
        </row>
        <row r="1475">
          <cell r="A1475">
            <v>39896</v>
          </cell>
          <cell r="B1475">
            <v>0.57167000000000001</v>
          </cell>
          <cell r="D1475">
            <v>39896</v>
          </cell>
          <cell r="E1475">
            <v>0.67417000000000005</v>
          </cell>
          <cell r="G1475">
            <v>39769</v>
          </cell>
          <cell r="H1475">
            <v>1.44875</v>
          </cell>
          <cell r="J1475">
            <v>39769</v>
          </cell>
          <cell r="K1475">
            <v>1.0987499999999999</v>
          </cell>
        </row>
        <row r="1476">
          <cell r="A1476">
            <v>39897</v>
          </cell>
          <cell r="B1476">
            <v>0.5675</v>
          </cell>
          <cell r="D1476">
            <v>39897</v>
          </cell>
          <cell r="E1476">
            <v>0.67166999999999999</v>
          </cell>
          <cell r="G1476">
            <v>39770</v>
          </cell>
          <cell r="H1476">
            <v>1.45</v>
          </cell>
          <cell r="J1476">
            <v>39770</v>
          </cell>
          <cell r="K1476">
            <v>1.1100000000000001</v>
          </cell>
        </row>
        <row r="1477">
          <cell r="A1477">
            <v>39898</v>
          </cell>
          <cell r="B1477">
            <v>0.5625</v>
          </cell>
          <cell r="D1477">
            <v>39898</v>
          </cell>
          <cell r="E1477">
            <v>0.66832999999999998</v>
          </cell>
          <cell r="G1477">
            <v>39771</v>
          </cell>
          <cell r="H1477">
            <v>1.4412499999999999</v>
          </cell>
          <cell r="J1477">
            <v>39771</v>
          </cell>
          <cell r="K1477">
            <v>1.10625</v>
          </cell>
        </row>
        <row r="1478">
          <cell r="A1478">
            <v>39899</v>
          </cell>
          <cell r="B1478">
            <v>0.55583000000000005</v>
          </cell>
          <cell r="D1478">
            <v>39899</v>
          </cell>
          <cell r="E1478">
            <v>0.66417000000000004</v>
          </cell>
          <cell r="G1478">
            <v>39772</v>
          </cell>
          <cell r="H1478">
            <v>1.4037500000000001</v>
          </cell>
          <cell r="J1478">
            <v>39772</v>
          </cell>
          <cell r="K1478">
            <v>1.0874999999999999</v>
          </cell>
        </row>
        <row r="1479">
          <cell r="A1479">
            <v>39902</v>
          </cell>
          <cell r="B1479">
            <v>0.44333</v>
          </cell>
          <cell r="D1479">
            <v>39902</v>
          </cell>
          <cell r="E1479">
            <v>0.65500000000000003</v>
          </cell>
          <cell r="G1479">
            <v>39773</v>
          </cell>
          <cell r="H1479">
            <v>1.41</v>
          </cell>
          <cell r="J1479">
            <v>39773</v>
          </cell>
          <cell r="K1479">
            <v>1.115</v>
          </cell>
        </row>
        <row r="1480">
          <cell r="A1480">
            <v>39903</v>
          </cell>
          <cell r="B1480">
            <v>0.41749999999999998</v>
          </cell>
          <cell r="D1480">
            <v>39903</v>
          </cell>
          <cell r="E1480">
            <v>0.65083000000000002</v>
          </cell>
          <cell r="G1480">
            <v>39776</v>
          </cell>
          <cell r="H1480">
            <v>1.3912499999999999</v>
          </cell>
          <cell r="J1480">
            <v>39776</v>
          </cell>
          <cell r="K1480">
            <v>1.1025</v>
          </cell>
        </row>
        <row r="1481">
          <cell r="A1481">
            <v>39904</v>
          </cell>
          <cell r="B1481">
            <v>0.40636</v>
          </cell>
          <cell r="D1481">
            <v>39904</v>
          </cell>
          <cell r="E1481">
            <v>0.64544999999999997</v>
          </cell>
          <cell r="G1481">
            <v>39777</v>
          </cell>
          <cell r="H1481">
            <v>1.4212500000000001</v>
          </cell>
          <cell r="J1481">
            <v>39777</v>
          </cell>
          <cell r="K1481">
            <v>1.1225000000000001</v>
          </cell>
        </row>
        <row r="1482">
          <cell r="A1482">
            <v>39905</v>
          </cell>
          <cell r="B1482">
            <v>0.40272999999999998</v>
          </cell>
          <cell r="D1482">
            <v>39905</v>
          </cell>
          <cell r="E1482">
            <v>0.64454999999999996</v>
          </cell>
          <cell r="G1482">
            <v>39778</v>
          </cell>
          <cell r="H1482">
            <v>1.40625</v>
          </cell>
          <cell r="J1482">
            <v>39778</v>
          </cell>
          <cell r="K1482">
            <v>1.1112500000000001</v>
          </cell>
        </row>
        <row r="1483">
          <cell r="A1483">
            <v>39906</v>
          </cell>
          <cell r="B1483">
            <v>0.4</v>
          </cell>
          <cell r="D1483">
            <v>39906</v>
          </cell>
          <cell r="E1483">
            <v>0.64363999999999999</v>
          </cell>
          <cell r="G1483">
            <v>39779</v>
          </cell>
          <cell r="H1483">
            <v>1.4175</v>
          </cell>
          <cell r="J1483">
            <v>39779</v>
          </cell>
          <cell r="K1483">
            <v>1.1274999999999999</v>
          </cell>
        </row>
        <row r="1484">
          <cell r="A1484">
            <v>39909</v>
          </cell>
          <cell r="B1484">
            <v>0.39727000000000001</v>
          </cell>
          <cell r="D1484">
            <v>39909</v>
          </cell>
          <cell r="E1484">
            <v>0.64</v>
          </cell>
          <cell r="G1484">
            <v>39780</v>
          </cell>
          <cell r="H1484">
            <v>1.4390000000000001</v>
          </cell>
          <cell r="J1484">
            <v>39780</v>
          </cell>
          <cell r="K1484">
            <v>1.1219999999999999</v>
          </cell>
        </row>
        <row r="1485">
          <cell r="A1485">
            <v>39910</v>
          </cell>
          <cell r="B1485">
            <v>0.39363999999999999</v>
          </cell>
          <cell r="D1485">
            <v>39910</v>
          </cell>
          <cell r="E1485">
            <v>0.63636000000000004</v>
          </cell>
          <cell r="G1485">
            <v>39783</v>
          </cell>
          <cell r="H1485">
            <v>1.4337500000000001</v>
          </cell>
          <cell r="J1485">
            <v>39783</v>
          </cell>
          <cell r="K1485">
            <v>1.1125</v>
          </cell>
        </row>
        <row r="1486">
          <cell r="A1486">
            <v>39911</v>
          </cell>
          <cell r="B1486">
            <v>0.39182</v>
          </cell>
          <cell r="D1486">
            <v>39911</v>
          </cell>
          <cell r="E1486">
            <v>0.63363999999999998</v>
          </cell>
          <cell r="G1486">
            <v>39784</v>
          </cell>
          <cell r="H1486">
            <v>1.36625</v>
          </cell>
          <cell r="J1486">
            <v>39784</v>
          </cell>
          <cell r="K1486">
            <v>1.0575000000000001</v>
          </cell>
        </row>
        <row r="1487">
          <cell r="A1487">
            <v>39912</v>
          </cell>
          <cell r="B1487">
            <v>0.39</v>
          </cell>
          <cell r="D1487">
            <v>39912</v>
          </cell>
          <cell r="E1487">
            <v>0.63090999999999997</v>
          </cell>
          <cell r="G1487">
            <v>39785</v>
          </cell>
          <cell r="H1487">
            <v>1.38375</v>
          </cell>
          <cell r="J1487">
            <v>39785</v>
          </cell>
          <cell r="K1487">
            <v>1.08</v>
          </cell>
        </row>
        <row r="1488">
          <cell r="A1488">
            <v>39913</v>
          </cell>
          <cell r="B1488">
            <v>0.38818000000000003</v>
          </cell>
          <cell r="D1488">
            <v>39913</v>
          </cell>
          <cell r="E1488">
            <v>0.62817999999999996</v>
          </cell>
          <cell r="G1488">
            <v>39786</v>
          </cell>
          <cell r="H1488">
            <v>1.3625</v>
          </cell>
          <cell r="J1488">
            <v>39786</v>
          </cell>
          <cell r="K1488">
            <v>1.075</v>
          </cell>
        </row>
        <row r="1489">
          <cell r="A1489">
            <v>39916</v>
          </cell>
          <cell r="B1489">
            <v>0.38727</v>
          </cell>
          <cell r="D1489">
            <v>39916</v>
          </cell>
          <cell r="E1489">
            <v>0.62726999999999999</v>
          </cell>
          <cell r="G1489">
            <v>39787</v>
          </cell>
          <cell r="H1489">
            <v>1.3559999999999999</v>
          </cell>
          <cell r="J1489">
            <v>39787</v>
          </cell>
          <cell r="K1489">
            <v>1.089</v>
          </cell>
        </row>
        <row r="1490">
          <cell r="A1490">
            <v>39917</v>
          </cell>
          <cell r="B1490">
            <v>0.38635999999999998</v>
          </cell>
          <cell r="D1490">
            <v>39917</v>
          </cell>
          <cell r="E1490">
            <v>0.62544999999999995</v>
          </cell>
          <cell r="G1490">
            <v>39790</v>
          </cell>
          <cell r="H1490">
            <v>1.35625</v>
          </cell>
          <cell r="J1490">
            <v>39790</v>
          </cell>
          <cell r="K1490">
            <v>1.0912500000000001</v>
          </cell>
        </row>
        <row r="1491">
          <cell r="A1491">
            <v>39918</v>
          </cell>
          <cell r="B1491">
            <v>0.38635999999999998</v>
          </cell>
          <cell r="D1491">
            <v>39918</v>
          </cell>
          <cell r="E1491">
            <v>0.62363999999999997</v>
          </cell>
          <cell r="G1491">
            <v>39791</v>
          </cell>
          <cell r="H1491">
            <v>1.3374999999999999</v>
          </cell>
          <cell r="J1491">
            <v>39791</v>
          </cell>
          <cell r="K1491">
            <v>1.0625</v>
          </cell>
        </row>
        <row r="1492">
          <cell r="A1492">
            <v>39919</v>
          </cell>
          <cell r="B1492">
            <v>0.38455</v>
          </cell>
          <cell r="D1492">
            <v>39919</v>
          </cell>
          <cell r="E1492">
            <v>0.62273000000000001</v>
          </cell>
          <cell r="G1492">
            <v>39792</v>
          </cell>
          <cell r="H1492">
            <v>1.36375</v>
          </cell>
          <cell r="J1492">
            <v>39792</v>
          </cell>
          <cell r="K1492">
            <v>1.08</v>
          </cell>
        </row>
        <row r="1493">
          <cell r="A1493">
            <v>39920</v>
          </cell>
          <cell r="B1493">
            <v>0.38273000000000001</v>
          </cell>
          <cell r="D1493">
            <v>39920</v>
          </cell>
          <cell r="E1493">
            <v>0.62090999999999996</v>
          </cell>
          <cell r="G1493">
            <v>39793</v>
          </cell>
          <cell r="H1493">
            <v>1.355</v>
          </cell>
          <cell r="J1493">
            <v>39793</v>
          </cell>
          <cell r="K1493">
            <v>1.0662499999999999</v>
          </cell>
        </row>
        <row r="1494">
          <cell r="A1494">
            <v>39923</v>
          </cell>
          <cell r="B1494">
            <v>0.38</v>
          </cell>
          <cell r="D1494">
            <v>39923</v>
          </cell>
          <cell r="E1494">
            <v>0.61909000000000003</v>
          </cell>
          <cell r="G1494">
            <v>39794</v>
          </cell>
          <cell r="H1494">
            <v>1.3227500000000001</v>
          </cell>
          <cell r="J1494">
            <v>39794</v>
          </cell>
          <cell r="K1494">
            <v>1.0349999999999999</v>
          </cell>
        </row>
        <row r="1495">
          <cell r="A1495">
            <v>39924</v>
          </cell>
          <cell r="B1495">
            <v>0.37635999999999997</v>
          </cell>
          <cell r="D1495">
            <v>39924</v>
          </cell>
          <cell r="E1495">
            <v>0.61545000000000005</v>
          </cell>
          <cell r="G1495">
            <v>39797</v>
          </cell>
          <cell r="H1495">
            <v>1.3374999999999999</v>
          </cell>
          <cell r="J1495">
            <v>39797</v>
          </cell>
          <cell r="K1495">
            <v>1.0462499999999999</v>
          </cell>
        </row>
        <row r="1496">
          <cell r="A1496">
            <v>39925</v>
          </cell>
          <cell r="B1496">
            <v>0.37364000000000003</v>
          </cell>
          <cell r="D1496">
            <v>39925</v>
          </cell>
          <cell r="E1496">
            <v>0.61273</v>
          </cell>
          <cell r="G1496">
            <v>39798</v>
          </cell>
          <cell r="H1496">
            <v>1.32375</v>
          </cell>
          <cell r="J1496">
            <v>39798</v>
          </cell>
          <cell r="K1496">
            <v>1.0325</v>
          </cell>
        </row>
        <row r="1497">
          <cell r="A1497">
            <v>39926</v>
          </cell>
          <cell r="B1497">
            <v>0.37181999999999998</v>
          </cell>
          <cell r="D1497">
            <v>39926</v>
          </cell>
          <cell r="E1497">
            <v>0.61090999999999995</v>
          </cell>
          <cell r="G1497">
            <v>39799</v>
          </cell>
          <cell r="H1497">
            <v>1.2875000000000001</v>
          </cell>
          <cell r="J1497">
            <v>39799</v>
          </cell>
          <cell r="K1497">
            <v>1</v>
          </cell>
        </row>
        <row r="1498">
          <cell r="A1498">
            <v>39927</v>
          </cell>
          <cell r="B1498">
            <v>0.37181999999999998</v>
          </cell>
          <cell r="D1498">
            <v>39927</v>
          </cell>
          <cell r="E1498">
            <v>0.61090999999999995</v>
          </cell>
          <cell r="G1498">
            <v>39800</v>
          </cell>
          <cell r="H1498">
            <v>1.2875000000000001</v>
          </cell>
          <cell r="J1498">
            <v>39800</v>
          </cell>
          <cell r="K1498">
            <v>0.995</v>
          </cell>
        </row>
        <row r="1499">
          <cell r="A1499">
            <v>39930</v>
          </cell>
          <cell r="B1499">
            <v>0.37181999999999998</v>
          </cell>
          <cell r="D1499">
            <v>39930</v>
          </cell>
          <cell r="E1499">
            <v>0.61090999999999995</v>
          </cell>
          <cell r="G1499">
            <v>39801</v>
          </cell>
          <cell r="H1499">
            <v>1.2669999999999999</v>
          </cell>
          <cell r="J1499">
            <v>39801</v>
          </cell>
          <cell r="K1499">
            <v>0.97</v>
          </cell>
        </row>
        <row r="1500">
          <cell r="A1500">
            <v>39931</v>
          </cell>
          <cell r="B1500">
            <v>0.37</v>
          </cell>
          <cell r="D1500">
            <v>39931</v>
          </cell>
          <cell r="E1500">
            <v>0.60909000000000002</v>
          </cell>
          <cell r="G1500">
            <v>39804</v>
          </cell>
          <cell r="H1500">
            <v>1.26</v>
          </cell>
          <cell r="J1500">
            <v>39804</v>
          </cell>
          <cell r="K1500">
            <v>0.9425</v>
          </cell>
        </row>
        <row r="1501">
          <cell r="A1501">
            <v>39933</v>
          </cell>
          <cell r="B1501">
            <v>0.36908999999999997</v>
          </cell>
          <cell r="D1501">
            <v>39933</v>
          </cell>
          <cell r="E1501">
            <v>0.60726999999999998</v>
          </cell>
          <cell r="G1501">
            <v>39805</v>
          </cell>
          <cell r="H1501">
            <v>1.2549999999999999</v>
          </cell>
          <cell r="J1501">
            <v>39805</v>
          </cell>
          <cell r="K1501">
            <v>0.93700000000000006</v>
          </cell>
        </row>
        <row r="1502">
          <cell r="A1502">
            <v>39934</v>
          </cell>
          <cell r="B1502">
            <v>0.36818000000000001</v>
          </cell>
          <cell r="D1502">
            <v>39934</v>
          </cell>
          <cell r="E1502">
            <v>0.60545000000000004</v>
          </cell>
          <cell r="G1502">
            <v>39806</v>
          </cell>
          <cell r="H1502">
            <v>1.2562500000000001</v>
          </cell>
          <cell r="J1502">
            <v>39806</v>
          </cell>
          <cell r="K1502">
            <v>0.9425</v>
          </cell>
        </row>
        <row r="1503">
          <cell r="A1503">
            <v>39940</v>
          </cell>
          <cell r="B1503">
            <v>0.36636000000000002</v>
          </cell>
          <cell r="D1503">
            <v>39940</v>
          </cell>
          <cell r="E1503">
            <v>0.60363999999999995</v>
          </cell>
          <cell r="G1503">
            <v>39807</v>
          </cell>
          <cell r="H1503">
            <v>1.26</v>
          </cell>
          <cell r="J1503">
            <v>39807</v>
          </cell>
          <cell r="K1503">
            <v>0.95374999999999999</v>
          </cell>
        </row>
        <row r="1504">
          <cell r="A1504">
            <v>39941</v>
          </cell>
          <cell r="B1504">
            <v>0.36454999999999999</v>
          </cell>
          <cell r="D1504">
            <v>39941</v>
          </cell>
          <cell r="E1504">
            <v>0.60091000000000006</v>
          </cell>
          <cell r="G1504">
            <v>39808</v>
          </cell>
          <cell r="H1504">
            <v>1.2762500000000001</v>
          </cell>
          <cell r="J1504">
            <v>39808</v>
          </cell>
          <cell r="K1504">
            <v>0.96725000000000005</v>
          </cell>
        </row>
        <row r="1505">
          <cell r="A1505">
            <v>39944</v>
          </cell>
          <cell r="B1505">
            <v>0.36</v>
          </cell>
          <cell r="D1505">
            <v>39944</v>
          </cell>
          <cell r="E1505">
            <v>0.59818000000000005</v>
          </cell>
          <cell r="G1505">
            <v>39811</v>
          </cell>
          <cell r="H1505">
            <v>1.25875</v>
          </cell>
          <cell r="J1505">
            <v>39811</v>
          </cell>
          <cell r="K1505">
            <v>0.94</v>
          </cell>
        </row>
        <row r="1506">
          <cell r="A1506">
            <v>39945</v>
          </cell>
          <cell r="B1506">
            <v>0.35909000000000002</v>
          </cell>
          <cell r="D1506">
            <v>39945</v>
          </cell>
          <cell r="E1506">
            <v>0.59726999999999997</v>
          </cell>
          <cell r="G1506">
            <v>39812</v>
          </cell>
          <cell r="H1506">
            <v>1.2230000000000001</v>
          </cell>
          <cell r="J1506">
            <v>39812</v>
          </cell>
          <cell r="K1506">
            <v>0.91</v>
          </cell>
        </row>
        <row r="1507">
          <cell r="A1507">
            <v>39946</v>
          </cell>
          <cell r="B1507">
            <v>0.35818</v>
          </cell>
          <cell r="D1507">
            <v>39946</v>
          </cell>
          <cell r="E1507">
            <v>0.59636</v>
          </cell>
          <cell r="G1507">
            <v>39813</v>
          </cell>
          <cell r="H1507">
            <v>1.2212499999999999</v>
          </cell>
          <cell r="J1507">
            <v>39813</v>
          </cell>
          <cell r="K1507">
            <v>0.90749999999999997</v>
          </cell>
        </row>
        <row r="1508">
          <cell r="A1508">
            <v>39947</v>
          </cell>
          <cell r="B1508">
            <v>0.35726999999999998</v>
          </cell>
          <cell r="D1508">
            <v>39947</v>
          </cell>
          <cell r="E1508">
            <v>0.59545000000000003</v>
          </cell>
          <cell r="G1508">
            <v>39814</v>
          </cell>
          <cell r="H1508">
            <v>1.2212499999999999</v>
          </cell>
          <cell r="J1508">
            <v>39814</v>
          </cell>
          <cell r="K1508">
            <v>0.90749999999999997</v>
          </cell>
        </row>
        <row r="1509">
          <cell r="A1509">
            <v>39948</v>
          </cell>
          <cell r="B1509">
            <v>0.35818</v>
          </cell>
          <cell r="D1509">
            <v>39948</v>
          </cell>
          <cell r="E1509">
            <v>0.59545000000000003</v>
          </cell>
          <cell r="G1509">
            <v>39815</v>
          </cell>
          <cell r="H1509">
            <v>1.26</v>
          </cell>
          <cell r="J1509">
            <v>39815</v>
          </cell>
          <cell r="K1509">
            <v>0.94499999999999995</v>
          </cell>
        </row>
        <row r="1510">
          <cell r="A1510">
            <v>39951</v>
          </cell>
          <cell r="B1510">
            <v>0.35544999999999999</v>
          </cell>
          <cell r="D1510">
            <v>39951</v>
          </cell>
          <cell r="E1510">
            <v>0.59363999999999995</v>
          </cell>
          <cell r="G1510">
            <v>39818</v>
          </cell>
          <cell r="H1510">
            <v>1.2549999999999999</v>
          </cell>
          <cell r="J1510">
            <v>39818</v>
          </cell>
          <cell r="K1510">
            <v>0.9325</v>
          </cell>
        </row>
        <row r="1511">
          <cell r="A1511">
            <v>39952</v>
          </cell>
          <cell r="B1511">
            <v>0.35182000000000002</v>
          </cell>
          <cell r="D1511">
            <v>39952</v>
          </cell>
          <cell r="E1511">
            <v>0.59091000000000005</v>
          </cell>
          <cell r="G1511">
            <v>39819</v>
          </cell>
          <cell r="H1511">
            <v>1.35375</v>
          </cell>
          <cell r="J1511">
            <v>39819</v>
          </cell>
          <cell r="K1511">
            <v>0.995</v>
          </cell>
        </row>
        <row r="1512">
          <cell r="A1512">
            <v>39953</v>
          </cell>
          <cell r="B1512">
            <v>0.35091</v>
          </cell>
          <cell r="D1512">
            <v>39953</v>
          </cell>
          <cell r="E1512">
            <v>0.59</v>
          </cell>
          <cell r="G1512">
            <v>39820</v>
          </cell>
          <cell r="H1512">
            <v>1.3362499999999999</v>
          </cell>
          <cell r="J1512">
            <v>39820</v>
          </cell>
          <cell r="K1512">
            <v>0.96499999999999997</v>
          </cell>
        </row>
        <row r="1513">
          <cell r="A1513">
            <v>39954</v>
          </cell>
          <cell r="B1513">
            <v>0.34909000000000001</v>
          </cell>
          <cell r="D1513">
            <v>39954</v>
          </cell>
          <cell r="E1513">
            <v>0.58909</v>
          </cell>
          <cell r="G1513">
            <v>39821</v>
          </cell>
          <cell r="H1513">
            <v>1.3625</v>
          </cell>
          <cell r="J1513">
            <v>39821</v>
          </cell>
          <cell r="K1513">
            <v>0.995</v>
          </cell>
        </row>
        <row r="1514">
          <cell r="A1514">
            <v>39955</v>
          </cell>
          <cell r="B1514">
            <v>0.34727000000000002</v>
          </cell>
          <cell r="D1514">
            <v>39955</v>
          </cell>
          <cell r="E1514">
            <v>0.58635999999999999</v>
          </cell>
          <cell r="G1514">
            <v>39822</v>
          </cell>
          <cell r="H1514">
            <v>1.3069999999999999</v>
          </cell>
          <cell r="J1514">
            <v>39822</v>
          </cell>
          <cell r="K1514">
            <v>0.95525000000000004</v>
          </cell>
        </row>
        <row r="1515">
          <cell r="A1515">
            <v>39958</v>
          </cell>
          <cell r="B1515">
            <v>0.34544999999999998</v>
          </cell>
          <cell r="D1515">
            <v>39958</v>
          </cell>
          <cell r="E1515">
            <v>0.58455000000000001</v>
          </cell>
          <cell r="G1515">
            <v>39825</v>
          </cell>
          <cell r="H1515">
            <v>1.325</v>
          </cell>
          <cell r="J1515">
            <v>39825</v>
          </cell>
          <cell r="K1515">
            <v>0.96875</v>
          </cell>
        </row>
        <row r="1516">
          <cell r="A1516">
            <v>39959</v>
          </cell>
          <cell r="B1516">
            <v>0.34455000000000002</v>
          </cell>
          <cell r="D1516">
            <v>39959</v>
          </cell>
          <cell r="E1516">
            <v>0.58364000000000005</v>
          </cell>
          <cell r="G1516">
            <v>39826</v>
          </cell>
          <cell r="H1516">
            <v>1.25125</v>
          </cell>
          <cell r="J1516">
            <v>39826</v>
          </cell>
          <cell r="K1516">
            <v>0.91249999999999998</v>
          </cell>
        </row>
        <row r="1517">
          <cell r="A1517">
            <v>39960</v>
          </cell>
          <cell r="B1517">
            <v>0.34272999999999998</v>
          </cell>
          <cell r="D1517">
            <v>39960</v>
          </cell>
          <cell r="E1517">
            <v>0.58182</v>
          </cell>
          <cell r="G1517">
            <v>39827</v>
          </cell>
          <cell r="H1517">
            <v>1.25875</v>
          </cell>
          <cell r="J1517">
            <v>39827</v>
          </cell>
          <cell r="K1517">
            <v>0.91500000000000004</v>
          </cell>
        </row>
        <row r="1518">
          <cell r="A1518">
            <v>39961</v>
          </cell>
          <cell r="B1518">
            <v>0.35726999999999998</v>
          </cell>
          <cell r="D1518">
            <v>39961</v>
          </cell>
          <cell r="E1518">
            <v>0.58091000000000004</v>
          </cell>
          <cell r="G1518">
            <v>39828</v>
          </cell>
          <cell r="H1518">
            <v>1.20625</v>
          </cell>
          <cell r="J1518">
            <v>39828</v>
          </cell>
          <cell r="K1518">
            <v>0.88249999999999995</v>
          </cell>
        </row>
        <row r="1519">
          <cell r="A1519">
            <v>39962</v>
          </cell>
          <cell r="B1519">
            <v>0.35364000000000001</v>
          </cell>
          <cell r="D1519">
            <v>39962</v>
          </cell>
          <cell r="E1519">
            <v>0.57908999999999999</v>
          </cell>
          <cell r="G1519">
            <v>39829</v>
          </cell>
          <cell r="H1519">
            <v>1.222</v>
          </cell>
          <cell r="J1519">
            <v>39829</v>
          </cell>
          <cell r="K1519">
            <v>0.90900000000000003</v>
          </cell>
        </row>
        <row r="1520">
          <cell r="A1520">
            <v>39965</v>
          </cell>
          <cell r="B1520">
            <v>0.34817999999999999</v>
          </cell>
          <cell r="D1520">
            <v>39965</v>
          </cell>
          <cell r="E1520">
            <v>0.57726999999999995</v>
          </cell>
          <cell r="G1520">
            <v>39832</v>
          </cell>
          <cell r="H1520">
            <v>1.2462500000000001</v>
          </cell>
          <cell r="J1520">
            <v>39832</v>
          </cell>
          <cell r="K1520">
            <v>0.92374999999999996</v>
          </cell>
        </row>
        <row r="1521">
          <cell r="A1521">
            <v>39966</v>
          </cell>
          <cell r="B1521">
            <v>0.34544999999999998</v>
          </cell>
          <cell r="D1521">
            <v>39966</v>
          </cell>
          <cell r="E1521">
            <v>0.57635999999999998</v>
          </cell>
          <cell r="G1521">
            <v>39833</v>
          </cell>
          <cell r="H1521">
            <v>1.236</v>
          </cell>
          <cell r="J1521">
            <v>39833</v>
          </cell>
          <cell r="K1521">
            <v>0.92</v>
          </cell>
        </row>
        <row r="1522">
          <cell r="A1522">
            <v>39967</v>
          </cell>
          <cell r="B1522">
            <v>0.34455000000000002</v>
          </cell>
          <cell r="D1522">
            <v>39967</v>
          </cell>
          <cell r="E1522">
            <v>0.57635999999999998</v>
          </cell>
          <cell r="G1522">
            <v>39834</v>
          </cell>
          <cell r="H1522">
            <v>1.2137500000000001</v>
          </cell>
          <cell r="J1522">
            <v>39834</v>
          </cell>
          <cell r="K1522">
            <v>0.91125</v>
          </cell>
        </row>
        <row r="1523">
          <cell r="A1523">
            <v>39968</v>
          </cell>
          <cell r="B1523">
            <v>0.34455000000000002</v>
          </cell>
          <cell r="D1523">
            <v>39968</v>
          </cell>
          <cell r="E1523">
            <v>0.57545000000000002</v>
          </cell>
          <cell r="G1523">
            <v>39835</v>
          </cell>
          <cell r="H1523">
            <v>1.2224999999999999</v>
          </cell>
          <cell r="J1523">
            <v>39835</v>
          </cell>
          <cell r="K1523">
            <v>0.91874999999999996</v>
          </cell>
        </row>
        <row r="1524">
          <cell r="A1524">
            <v>39969</v>
          </cell>
          <cell r="B1524">
            <v>0.34364</v>
          </cell>
          <cell r="D1524">
            <v>39969</v>
          </cell>
          <cell r="E1524">
            <v>0.57364000000000004</v>
          </cell>
          <cell r="G1524">
            <v>39836</v>
          </cell>
          <cell r="H1524">
            <v>1.224</v>
          </cell>
          <cell r="J1524">
            <v>39836</v>
          </cell>
          <cell r="K1524">
            <v>0.92</v>
          </cell>
        </row>
        <row r="1525">
          <cell r="A1525">
            <v>39972</v>
          </cell>
          <cell r="B1525">
            <v>0.34364</v>
          </cell>
          <cell r="D1525">
            <v>39972</v>
          </cell>
          <cell r="E1525">
            <v>0.57364000000000004</v>
          </cell>
          <cell r="G1525">
            <v>39839</v>
          </cell>
          <cell r="H1525">
            <v>1.2112499999999999</v>
          </cell>
          <cell r="J1525">
            <v>39839</v>
          </cell>
          <cell r="K1525">
            <v>0.93</v>
          </cell>
        </row>
        <row r="1526">
          <cell r="A1526">
            <v>39973</v>
          </cell>
          <cell r="B1526">
            <v>0.34364</v>
          </cell>
          <cell r="D1526">
            <v>39973</v>
          </cell>
          <cell r="E1526">
            <v>0.57272999999999996</v>
          </cell>
          <cell r="G1526">
            <v>39840</v>
          </cell>
          <cell r="H1526">
            <v>1.2650000000000001</v>
          </cell>
          <cell r="J1526">
            <v>39840</v>
          </cell>
          <cell r="K1526">
            <v>0.96625000000000005</v>
          </cell>
        </row>
        <row r="1527">
          <cell r="A1527">
            <v>39974</v>
          </cell>
          <cell r="B1527">
            <v>0.34364</v>
          </cell>
          <cell r="D1527">
            <v>39974</v>
          </cell>
          <cell r="E1527">
            <v>0.57181999999999999</v>
          </cell>
          <cell r="G1527">
            <v>39841</v>
          </cell>
          <cell r="H1527">
            <v>1.2625</v>
          </cell>
          <cell r="J1527">
            <v>39841</v>
          </cell>
          <cell r="K1527">
            <v>0.96250000000000002</v>
          </cell>
        </row>
        <row r="1528">
          <cell r="A1528">
            <v>39975</v>
          </cell>
          <cell r="B1528">
            <v>0.34364</v>
          </cell>
          <cell r="D1528">
            <v>39975</v>
          </cell>
          <cell r="E1528">
            <v>0.57181999999999999</v>
          </cell>
          <cell r="G1528">
            <v>39842</v>
          </cell>
          <cell r="H1528">
            <v>1.2424999999999999</v>
          </cell>
          <cell r="J1528">
            <v>39842</v>
          </cell>
          <cell r="K1528">
            <v>0.94499999999999995</v>
          </cell>
        </row>
        <row r="1529">
          <cell r="A1529">
            <v>39976</v>
          </cell>
          <cell r="B1529">
            <v>0.34364</v>
          </cell>
          <cell r="D1529">
            <v>39976</v>
          </cell>
          <cell r="E1529">
            <v>0.57181999999999999</v>
          </cell>
          <cell r="G1529">
            <v>39843</v>
          </cell>
          <cell r="H1529">
            <v>1.2349999999999999</v>
          </cell>
          <cell r="J1529">
            <v>39843</v>
          </cell>
          <cell r="K1529">
            <v>0.94499999999999995</v>
          </cell>
        </row>
        <row r="1530">
          <cell r="A1530">
            <v>39979</v>
          </cell>
          <cell r="B1530">
            <v>0.34364</v>
          </cell>
          <cell r="D1530">
            <v>39979</v>
          </cell>
          <cell r="E1530">
            <v>0.57181999999999999</v>
          </cell>
          <cell r="G1530">
            <v>39846</v>
          </cell>
          <cell r="H1530">
            <v>1.2462500000000001</v>
          </cell>
          <cell r="J1530">
            <v>39846</v>
          </cell>
          <cell r="K1530">
            <v>0.94374999999999998</v>
          </cell>
        </row>
        <row r="1531">
          <cell r="A1531">
            <v>39980</v>
          </cell>
          <cell r="B1531">
            <v>0.34272999999999998</v>
          </cell>
          <cell r="D1531">
            <v>39980</v>
          </cell>
          <cell r="E1531">
            <v>0.57091000000000003</v>
          </cell>
          <cell r="G1531">
            <v>39847</v>
          </cell>
          <cell r="H1531">
            <v>1.24125</v>
          </cell>
          <cell r="J1531">
            <v>39847</v>
          </cell>
          <cell r="K1531">
            <v>0.94</v>
          </cell>
        </row>
        <row r="1532">
          <cell r="A1532">
            <v>39981</v>
          </cell>
          <cell r="B1532">
            <v>0.34272999999999998</v>
          </cell>
          <cell r="D1532">
            <v>39981</v>
          </cell>
          <cell r="E1532">
            <v>0.57091000000000003</v>
          </cell>
          <cell r="G1532">
            <v>39848</v>
          </cell>
          <cell r="H1532">
            <v>1.2237499999999999</v>
          </cell>
          <cell r="J1532">
            <v>39848</v>
          </cell>
          <cell r="K1532">
            <v>0.9325</v>
          </cell>
        </row>
        <row r="1533">
          <cell r="A1533">
            <v>39982</v>
          </cell>
          <cell r="B1533">
            <v>0.34182000000000001</v>
          </cell>
          <cell r="D1533">
            <v>39982</v>
          </cell>
          <cell r="E1533">
            <v>0.56999999999999995</v>
          </cell>
          <cell r="G1533">
            <v>39849</v>
          </cell>
          <cell r="H1533">
            <v>1.2262500000000001</v>
          </cell>
          <cell r="J1533">
            <v>39849</v>
          </cell>
          <cell r="K1533">
            <v>0.93125000000000002</v>
          </cell>
        </row>
        <row r="1534">
          <cell r="A1534">
            <v>39983</v>
          </cell>
          <cell r="B1534">
            <v>0.34</v>
          </cell>
          <cell r="D1534">
            <v>39983</v>
          </cell>
          <cell r="E1534">
            <v>0.56908999999999998</v>
          </cell>
          <cell r="G1534">
            <v>39850</v>
          </cell>
          <cell r="H1534">
            <v>1.2324999999999999</v>
          </cell>
          <cell r="J1534">
            <v>39850</v>
          </cell>
          <cell r="K1534">
            <v>0.93500000000000005</v>
          </cell>
        </row>
        <row r="1535">
          <cell r="A1535">
            <v>39986</v>
          </cell>
          <cell r="B1535">
            <v>0.33909</v>
          </cell>
          <cell r="D1535">
            <v>39986</v>
          </cell>
          <cell r="E1535">
            <v>0.56818000000000002</v>
          </cell>
          <cell r="G1535">
            <v>39853</v>
          </cell>
          <cell r="H1535">
            <v>1.2224999999999999</v>
          </cell>
          <cell r="J1535">
            <v>39853</v>
          </cell>
          <cell r="K1535">
            <v>0.91874999999999996</v>
          </cell>
        </row>
        <row r="1536">
          <cell r="A1536">
            <v>39987</v>
          </cell>
          <cell r="B1536">
            <v>0.33817999999999998</v>
          </cell>
          <cell r="D1536">
            <v>39987</v>
          </cell>
          <cell r="E1536">
            <v>0.56727000000000005</v>
          </cell>
          <cell r="G1536">
            <v>39854</v>
          </cell>
          <cell r="H1536">
            <v>1.19</v>
          </cell>
          <cell r="J1536">
            <v>39854</v>
          </cell>
          <cell r="K1536">
            <v>0.89749999999999996</v>
          </cell>
        </row>
        <row r="1537">
          <cell r="A1537">
            <v>39988</v>
          </cell>
          <cell r="B1537">
            <v>0.33545000000000003</v>
          </cell>
          <cell r="D1537">
            <v>39988</v>
          </cell>
          <cell r="E1537">
            <v>0.56455</v>
          </cell>
          <cell r="G1537">
            <v>39855</v>
          </cell>
          <cell r="H1537">
            <v>1.19</v>
          </cell>
          <cell r="J1537">
            <v>39855</v>
          </cell>
          <cell r="K1537">
            <v>0.89749999999999996</v>
          </cell>
        </row>
        <row r="1538">
          <cell r="A1538">
            <v>39989</v>
          </cell>
          <cell r="B1538">
            <v>0.33455000000000001</v>
          </cell>
          <cell r="D1538">
            <v>39989</v>
          </cell>
          <cell r="E1538">
            <v>0.56272999999999995</v>
          </cell>
          <cell r="G1538">
            <v>39856</v>
          </cell>
          <cell r="H1538">
            <v>1.13375</v>
          </cell>
          <cell r="J1538">
            <v>39856</v>
          </cell>
          <cell r="K1538">
            <v>0.85624999999999996</v>
          </cell>
        </row>
        <row r="1539">
          <cell r="A1539">
            <v>39990</v>
          </cell>
          <cell r="B1539">
            <v>0.33455000000000001</v>
          </cell>
          <cell r="D1539">
            <v>39990</v>
          </cell>
          <cell r="E1539">
            <v>0.56181999999999999</v>
          </cell>
          <cell r="G1539">
            <v>39857</v>
          </cell>
          <cell r="H1539">
            <v>1.1519999999999999</v>
          </cell>
          <cell r="J1539">
            <v>39857</v>
          </cell>
          <cell r="K1539">
            <v>0.871</v>
          </cell>
        </row>
        <row r="1540">
          <cell r="A1540">
            <v>39993</v>
          </cell>
          <cell r="B1540">
            <v>0.33273000000000003</v>
          </cell>
          <cell r="D1540">
            <v>39993</v>
          </cell>
          <cell r="E1540">
            <v>0.57455000000000001</v>
          </cell>
          <cell r="G1540">
            <v>39860</v>
          </cell>
          <cell r="H1540">
            <v>1.1712500000000001</v>
          </cell>
          <cell r="J1540">
            <v>39860</v>
          </cell>
          <cell r="K1540">
            <v>0.88</v>
          </cell>
        </row>
        <row r="1541">
          <cell r="A1541">
            <v>39994</v>
          </cell>
          <cell r="B1541">
            <v>0.33273000000000003</v>
          </cell>
          <cell r="D1541">
            <v>39994</v>
          </cell>
          <cell r="E1541">
            <v>0.57272999999999996</v>
          </cell>
          <cell r="G1541">
            <v>39861</v>
          </cell>
          <cell r="H1541">
            <v>1.1174999999999999</v>
          </cell>
          <cell r="J1541">
            <v>39861</v>
          </cell>
          <cell r="K1541">
            <v>0.83750000000000002</v>
          </cell>
        </row>
        <row r="1542">
          <cell r="A1542">
            <v>39995</v>
          </cell>
          <cell r="B1542">
            <v>0.33182</v>
          </cell>
          <cell r="D1542">
            <v>39995</v>
          </cell>
          <cell r="E1542">
            <v>0.57181999999999999</v>
          </cell>
          <cell r="G1542">
            <v>39862</v>
          </cell>
          <cell r="H1542">
            <v>1.11375</v>
          </cell>
          <cell r="J1542">
            <v>39862</v>
          </cell>
          <cell r="K1542">
            <v>0.83374999999999999</v>
          </cell>
        </row>
        <row r="1543">
          <cell r="A1543">
            <v>39996</v>
          </cell>
          <cell r="B1543">
            <v>0.33090999999999998</v>
          </cell>
          <cell r="D1543">
            <v>39996</v>
          </cell>
          <cell r="E1543">
            <v>0.57091000000000003</v>
          </cell>
          <cell r="G1543">
            <v>39863</v>
          </cell>
          <cell r="H1543">
            <v>1.12375</v>
          </cell>
          <cell r="J1543">
            <v>39863</v>
          </cell>
          <cell r="K1543">
            <v>0.83625000000000005</v>
          </cell>
        </row>
        <row r="1544">
          <cell r="A1544">
            <v>39997</v>
          </cell>
          <cell r="B1544">
            <v>0.33090999999999998</v>
          </cell>
          <cell r="D1544">
            <v>39997</v>
          </cell>
          <cell r="E1544">
            <v>0.56999999999999995</v>
          </cell>
          <cell r="G1544">
            <v>39864</v>
          </cell>
          <cell r="H1544">
            <v>1.1559999999999999</v>
          </cell>
          <cell r="J1544">
            <v>39864</v>
          </cell>
          <cell r="K1544">
            <v>0.85799999999999998</v>
          </cell>
        </row>
        <row r="1545">
          <cell r="A1545">
            <v>40000</v>
          </cell>
          <cell r="B1545">
            <v>0.33090999999999998</v>
          </cell>
          <cell r="D1545">
            <v>40000</v>
          </cell>
          <cell r="E1545">
            <v>0.56818000000000002</v>
          </cell>
          <cell r="G1545">
            <v>39867</v>
          </cell>
          <cell r="H1545">
            <v>1.161</v>
          </cell>
          <cell r="J1545">
            <v>39867</v>
          </cell>
          <cell r="K1545">
            <v>0.84499999999999997</v>
          </cell>
        </row>
        <row r="1546">
          <cell r="A1546">
            <v>40001</v>
          </cell>
          <cell r="B1546">
            <v>0.33</v>
          </cell>
          <cell r="D1546">
            <v>40001</v>
          </cell>
          <cell r="E1546">
            <v>0.56455</v>
          </cell>
          <cell r="G1546">
            <v>39868</v>
          </cell>
          <cell r="H1546">
            <v>1.1675</v>
          </cell>
          <cell r="J1546">
            <v>39868</v>
          </cell>
          <cell r="K1546">
            <v>0.85</v>
          </cell>
        </row>
        <row r="1547">
          <cell r="A1547">
            <v>40002</v>
          </cell>
          <cell r="B1547">
            <v>0.33</v>
          </cell>
          <cell r="D1547">
            <v>40002</v>
          </cell>
          <cell r="E1547">
            <v>0.56455</v>
          </cell>
          <cell r="G1547">
            <v>39869</v>
          </cell>
          <cell r="H1547">
            <v>1.2275</v>
          </cell>
          <cell r="J1547">
            <v>39869</v>
          </cell>
          <cell r="K1547">
            <v>0.88624999999999998</v>
          </cell>
        </row>
        <row r="1548">
          <cell r="A1548">
            <v>40003</v>
          </cell>
          <cell r="B1548">
            <v>0.33</v>
          </cell>
          <cell r="D1548">
            <v>40003</v>
          </cell>
          <cell r="E1548">
            <v>0.56455</v>
          </cell>
          <cell r="G1548">
            <v>39870</v>
          </cell>
          <cell r="H1548">
            <v>1.212</v>
          </cell>
          <cell r="J1548">
            <v>39870</v>
          </cell>
          <cell r="K1548">
            <v>0.872</v>
          </cell>
        </row>
        <row r="1549">
          <cell r="A1549">
            <v>40004</v>
          </cell>
          <cell r="B1549">
            <v>0.33</v>
          </cell>
          <cell r="D1549">
            <v>40004</v>
          </cell>
          <cell r="E1549">
            <v>0.56455</v>
          </cell>
          <cell r="G1549">
            <v>39871</v>
          </cell>
          <cell r="H1549">
            <v>1.2150000000000001</v>
          </cell>
          <cell r="J1549">
            <v>39871</v>
          </cell>
          <cell r="K1549">
            <v>0.87</v>
          </cell>
        </row>
        <row r="1550">
          <cell r="A1550">
            <v>40007</v>
          </cell>
          <cell r="B1550">
            <v>0.32908999999999999</v>
          </cell>
          <cell r="D1550">
            <v>40007</v>
          </cell>
          <cell r="E1550">
            <v>0.56364000000000003</v>
          </cell>
          <cell r="G1550">
            <v>39874</v>
          </cell>
          <cell r="H1550">
            <v>1.22</v>
          </cell>
          <cell r="J1550">
            <v>39874</v>
          </cell>
          <cell r="K1550">
            <v>0.873</v>
          </cell>
        </row>
        <row r="1551">
          <cell r="A1551">
            <v>40008</v>
          </cell>
          <cell r="B1551">
            <v>0.32908999999999999</v>
          </cell>
          <cell r="D1551">
            <v>40008</v>
          </cell>
          <cell r="E1551">
            <v>0.56364000000000003</v>
          </cell>
          <cell r="G1551">
            <v>39875</v>
          </cell>
          <cell r="H1551">
            <v>1.2212499999999999</v>
          </cell>
          <cell r="J1551">
            <v>39875</v>
          </cell>
          <cell r="K1551">
            <v>0.88</v>
          </cell>
        </row>
        <row r="1552">
          <cell r="A1552">
            <v>40009</v>
          </cell>
          <cell r="B1552">
            <v>0.32908999999999999</v>
          </cell>
          <cell r="D1552">
            <v>40009</v>
          </cell>
          <cell r="E1552">
            <v>0.56364000000000003</v>
          </cell>
          <cell r="G1552">
            <v>39876</v>
          </cell>
          <cell r="H1552">
            <v>1.2690000000000001</v>
          </cell>
          <cell r="J1552">
            <v>39876</v>
          </cell>
          <cell r="K1552">
            <v>0.91600000000000004</v>
          </cell>
        </row>
        <row r="1553">
          <cell r="A1553">
            <v>40010</v>
          </cell>
          <cell r="B1553">
            <v>0.32908999999999999</v>
          </cell>
          <cell r="D1553">
            <v>40010</v>
          </cell>
          <cell r="E1553">
            <v>0.56364000000000003</v>
          </cell>
          <cell r="G1553">
            <v>39877</v>
          </cell>
          <cell r="H1553">
            <v>1.2370000000000001</v>
          </cell>
          <cell r="J1553">
            <v>39877</v>
          </cell>
          <cell r="K1553">
            <v>0.88200000000000001</v>
          </cell>
        </row>
        <row r="1554">
          <cell r="A1554">
            <v>40011</v>
          </cell>
          <cell r="B1554">
            <v>0.32908999999999999</v>
          </cell>
          <cell r="D1554">
            <v>40011</v>
          </cell>
          <cell r="E1554">
            <v>0.56364000000000003</v>
          </cell>
          <cell r="G1554">
            <v>39878</v>
          </cell>
          <cell r="H1554">
            <v>1.22</v>
          </cell>
          <cell r="J1554">
            <v>39878</v>
          </cell>
          <cell r="K1554">
            <v>0.88249999999999995</v>
          </cell>
        </row>
        <row r="1555">
          <cell r="A1555">
            <v>40015</v>
          </cell>
          <cell r="B1555">
            <v>0.32908999999999999</v>
          </cell>
          <cell r="D1555">
            <v>40015</v>
          </cell>
          <cell r="E1555">
            <v>0.56272999999999995</v>
          </cell>
          <cell r="G1555">
            <v>39881</v>
          </cell>
          <cell r="H1555">
            <v>1.23</v>
          </cell>
          <cell r="J1555">
            <v>39881</v>
          </cell>
          <cell r="K1555">
            <v>0.88900000000000001</v>
          </cell>
        </row>
        <row r="1556">
          <cell r="A1556">
            <v>40016</v>
          </cell>
          <cell r="B1556">
            <v>0.32908999999999999</v>
          </cell>
          <cell r="D1556">
            <v>40016</v>
          </cell>
          <cell r="E1556">
            <v>0.56181999999999999</v>
          </cell>
          <cell r="G1556">
            <v>39882</v>
          </cell>
          <cell r="H1556">
            <v>1.238</v>
          </cell>
          <cell r="J1556">
            <v>39882</v>
          </cell>
          <cell r="K1556">
            <v>0.91300000000000003</v>
          </cell>
        </row>
        <row r="1557">
          <cell r="A1557">
            <v>40017</v>
          </cell>
          <cell r="B1557">
            <v>0.32818000000000003</v>
          </cell>
          <cell r="D1557">
            <v>40017</v>
          </cell>
          <cell r="E1557">
            <v>0.56091000000000002</v>
          </cell>
          <cell r="G1557">
            <v>39883</v>
          </cell>
          <cell r="H1557">
            <v>1.262</v>
          </cell>
          <cell r="J1557">
            <v>39883</v>
          </cell>
          <cell r="K1557">
            <v>0.92600000000000005</v>
          </cell>
        </row>
        <row r="1558">
          <cell r="A1558">
            <v>40018</v>
          </cell>
          <cell r="B1558">
            <v>0.32818000000000003</v>
          </cell>
          <cell r="D1558">
            <v>40018</v>
          </cell>
          <cell r="E1558">
            <v>0.56091000000000002</v>
          </cell>
          <cell r="G1558">
            <v>39884</v>
          </cell>
          <cell r="H1558">
            <v>1.2090000000000001</v>
          </cell>
          <cell r="J1558">
            <v>39884</v>
          </cell>
          <cell r="K1558">
            <v>0.89800000000000002</v>
          </cell>
        </row>
        <row r="1559">
          <cell r="A1559">
            <v>40021</v>
          </cell>
          <cell r="B1559">
            <v>0.32818000000000003</v>
          </cell>
          <cell r="D1559">
            <v>40021</v>
          </cell>
          <cell r="E1559">
            <v>0.56091000000000002</v>
          </cell>
          <cell r="G1559">
            <v>39885</v>
          </cell>
          <cell r="H1559">
            <v>1.216</v>
          </cell>
          <cell r="J1559">
            <v>39885</v>
          </cell>
          <cell r="K1559">
            <v>0.9</v>
          </cell>
        </row>
        <row r="1560">
          <cell r="A1560">
            <v>40022</v>
          </cell>
          <cell r="B1560">
            <v>0.32818000000000003</v>
          </cell>
          <cell r="D1560">
            <v>40022</v>
          </cell>
          <cell r="E1560">
            <v>0.56091000000000002</v>
          </cell>
          <cell r="G1560">
            <v>39888</v>
          </cell>
          <cell r="H1560">
            <v>1.226</v>
          </cell>
          <cell r="J1560">
            <v>39888</v>
          </cell>
          <cell r="K1560">
            <v>0.91200000000000003</v>
          </cell>
        </row>
        <row r="1561">
          <cell r="A1561">
            <v>40023</v>
          </cell>
          <cell r="B1561">
            <v>0.32818000000000003</v>
          </cell>
          <cell r="D1561">
            <v>40023</v>
          </cell>
          <cell r="E1561">
            <v>0.56000000000000005</v>
          </cell>
          <cell r="G1561">
            <v>39889</v>
          </cell>
          <cell r="H1561">
            <v>1.2549999999999999</v>
          </cell>
          <cell r="J1561">
            <v>39889</v>
          </cell>
          <cell r="K1561">
            <v>0.92249999999999999</v>
          </cell>
        </row>
        <row r="1562">
          <cell r="A1562">
            <v>40024</v>
          </cell>
          <cell r="B1562">
            <v>0.32635999999999998</v>
          </cell>
          <cell r="D1562">
            <v>40024</v>
          </cell>
          <cell r="E1562">
            <v>0.55908999999999998</v>
          </cell>
          <cell r="G1562">
            <v>39890</v>
          </cell>
          <cell r="H1562">
            <v>1.238</v>
          </cell>
          <cell r="J1562">
            <v>39890</v>
          </cell>
          <cell r="K1562">
            <v>0.91</v>
          </cell>
        </row>
        <row r="1563">
          <cell r="A1563">
            <v>40025</v>
          </cell>
          <cell r="B1563">
            <v>0.32455000000000001</v>
          </cell>
          <cell r="D1563">
            <v>40025</v>
          </cell>
          <cell r="E1563">
            <v>0.55727000000000004</v>
          </cell>
          <cell r="G1563">
            <v>39891</v>
          </cell>
          <cell r="H1563">
            <v>1.1930000000000001</v>
          </cell>
          <cell r="J1563">
            <v>39891</v>
          </cell>
          <cell r="K1563">
            <v>0.872</v>
          </cell>
        </row>
        <row r="1564">
          <cell r="A1564">
            <v>40028</v>
          </cell>
          <cell r="B1564">
            <v>0.32363999999999998</v>
          </cell>
          <cell r="D1564">
            <v>40028</v>
          </cell>
          <cell r="E1564">
            <v>0.55635999999999997</v>
          </cell>
          <cell r="G1564">
            <v>39892</v>
          </cell>
          <cell r="H1564">
            <v>1.194</v>
          </cell>
          <cell r="J1564">
            <v>39892</v>
          </cell>
          <cell r="K1564">
            <v>0.873</v>
          </cell>
        </row>
        <row r="1565">
          <cell r="A1565">
            <v>40029</v>
          </cell>
          <cell r="B1565">
            <v>0.32273000000000002</v>
          </cell>
          <cell r="D1565">
            <v>40029</v>
          </cell>
          <cell r="E1565">
            <v>0.55635999999999997</v>
          </cell>
          <cell r="G1565">
            <v>39895</v>
          </cell>
          <cell r="H1565">
            <v>1.2230000000000001</v>
          </cell>
          <cell r="J1565">
            <v>39895</v>
          </cell>
          <cell r="K1565">
            <v>0.88900000000000001</v>
          </cell>
        </row>
        <row r="1566">
          <cell r="A1566">
            <v>40030</v>
          </cell>
          <cell r="B1566">
            <v>0.32181999999999999</v>
          </cell>
          <cell r="D1566">
            <v>40030</v>
          </cell>
          <cell r="E1566">
            <v>0.55635999999999997</v>
          </cell>
          <cell r="G1566">
            <v>39896</v>
          </cell>
          <cell r="H1566">
            <v>1.2629999999999999</v>
          </cell>
          <cell r="J1566">
            <v>39896</v>
          </cell>
          <cell r="K1566">
            <v>0.91</v>
          </cell>
        </row>
        <row r="1567">
          <cell r="A1567">
            <v>40031</v>
          </cell>
          <cell r="B1567">
            <v>0.32181999999999999</v>
          </cell>
          <cell r="D1567">
            <v>40031</v>
          </cell>
          <cell r="E1567">
            <v>0.55635999999999997</v>
          </cell>
          <cell r="G1567">
            <v>39897</v>
          </cell>
          <cell r="H1567">
            <v>1.284</v>
          </cell>
          <cell r="J1567">
            <v>39897</v>
          </cell>
          <cell r="K1567">
            <v>0.93500000000000005</v>
          </cell>
        </row>
        <row r="1568">
          <cell r="A1568">
            <v>40032</v>
          </cell>
          <cell r="B1568">
            <v>0.32181999999999999</v>
          </cell>
          <cell r="D1568">
            <v>40032</v>
          </cell>
          <cell r="E1568">
            <v>0.55635999999999997</v>
          </cell>
          <cell r="G1568">
            <v>39898</v>
          </cell>
          <cell r="H1568">
            <v>1.3149999999999999</v>
          </cell>
          <cell r="J1568">
            <v>39898</v>
          </cell>
          <cell r="K1568">
            <v>0.96750000000000003</v>
          </cell>
        </row>
        <row r="1569">
          <cell r="A1569">
            <v>40035</v>
          </cell>
          <cell r="B1569">
            <v>0.32181999999999999</v>
          </cell>
          <cell r="D1569">
            <v>40035</v>
          </cell>
          <cell r="E1569">
            <v>0.55545</v>
          </cell>
          <cell r="G1569">
            <v>39899</v>
          </cell>
          <cell r="H1569">
            <v>1.3080000000000001</v>
          </cell>
          <cell r="J1569">
            <v>39899</v>
          </cell>
          <cell r="K1569">
            <v>0.96199999999999997</v>
          </cell>
        </row>
        <row r="1570">
          <cell r="A1570">
            <v>40036</v>
          </cell>
          <cell r="B1570">
            <v>0.32181999999999999</v>
          </cell>
          <cell r="D1570">
            <v>40036</v>
          </cell>
          <cell r="E1570">
            <v>0.55364000000000002</v>
          </cell>
          <cell r="G1570">
            <v>39902</v>
          </cell>
          <cell r="H1570">
            <v>1.2849999999999999</v>
          </cell>
          <cell r="J1570">
            <v>39902</v>
          </cell>
          <cell r="K1570">
            <v>0.94599999999999995</v>
          </cell>
        </row>
        <row r="1571">
          <cell r="A1571">
            <v>40037</v>
          </cell>
          <cell r="B1571">
            <v>0.32181999999999999</v>
          </cell>
          <cell r="D1571">
            <v>40037</v>
          </cell>
          <cell r="E1571">
            <v>0.55364000000000002</v>
          </cell>
          <cell r="G1571">
            <v>39903</v>
          </cell>
          <cell r="H1571">
            <v>1.3120000000000001</v>
          </cell>
          <cell r="J1571">
            <v>39903</v>
          </cell>
          <cell r="K1571">
            <v>0.96799999999999997</v>
          </cell>
        </row>
        <row r="1572">
          <cell r="A1572">
            <v>40038</v>
          </cell>
          <cell r="B1572">
            <v>0.32181999999999999</v>
          </cell>
          <cell r="D1572">
            <v>40038</v>
          </cell>
          <cell r="E1572">
            <v>0.55273000000000005</v>
          </cell>
          <cell r="G1572">
            <v>39904</v>
          </cell>
          <cell r="H1572">
            <v>1.298</v>
          </cell>
          <cell r="J1572">
            <v>39904</v>
          </cell>
          <cell r="K1572">
            <v>0.95499999999999996</v>
          </cell>
        </row>
        <row r="1573">
          <cell r="A1573">
            <v>40039</v>
          </cell>
          <cell r="B1573">
            <v>0.32181999999999999</v>
          </cell>
          <cell r="D1573">
            <v>40039</v>
          </cell>
          <cell r="E1573">
            <v>0.55273000000000005</v>
          </cell>
          <cell r="G1573">
            <v>39905</v>
          </cell>
          <cell r="H1573">
            <v>1.357</v>
          </cell>
          <cell r="J1573">
            <v>39905</v>
          </cell>
          <cell r="K1573">
            <v>1.002</v>
          </cell>
        </row>
        <row r="1574">
          <cell r="A1574">
            <v>40042</v>
          </cell>
          <cell r="B1574">
            <v>0.32181999999999999</v>
          </cell>
          <cell r="D1574">
            <v>40042</v>
          </cell>
          <cell r="E1574">
            <v>0.55273000000000005</v>
          </cell>
          <cell r="G1574">
            <v>39906</v>
          </cell>
          <cell r="H1574">
            <v>1.4139999999999999</v>
          </cell>
          <cell r="J1574">
            <v>39906</v>
          </cell>
          <cell r="K1574">
            <v>1.0309999999999999</v>
          </cell>
        </row>
        <row r="1575">
          <cell r="A1575">
            <v>40043</v>
          </cell>
          <cell r="B1575">
            <v>0.32181999999999999</v>
          </cell>
          <cell r="D1575">
            <v>40043</v>
          </cell>
          <cell r="E1575">
            <v>0.55273000000000005</v>
          </cell>
          <cell r="G1575">
            <v>39909</v>
          </cell>
          <cell r="H1575">
            <v>1.4430000000000001</v>
          </cell>
          <cell r="J1575">
            <v>39909</v>
          </cell>
          <cell r="K1575">
            <v>1.04</v>
          </cell>
        </row>
        <row r="1576">
          <cell r="A1576">
            <v>40044</v>
          </cell>
          <cell r="B1576">
            <v>0.32181999999999999</v>
          </cell>
          <cell r="D1576">
            <v>40044</v>
          </cell>
          <cell r="E1576">
            <v>0.55273000000000005</v>
          </cell>
          <cell r="G1576">
            <v>39910</v>
          </cell>
          <cell r="H1576">
            <v>1.427</v>
          </cell>
          <cell r="J1576">
            <v>39910</v>
          </cell>
          <cell r="K1576">
            <v>1.03</v>
          </cell>
        </row>
        <row r="1577">
          <cell r="A1577">
            <v>40045</v>
          </cell>
          <cell r="B1577">
            <v>0.32181999999999999</v>
          </cell>
          <cell r="D1577">
            <v>40045</v>
          </cell>
          <cell r="E1577">
            <v>0.55273000000000005</v>
          </cell>
          <cell r="G1577">
            <v>39911</v>
          </cell>
          <cell r="H1577">
            <v>1.4490000000000001</v>
          </cell>
          <cell r="J1577">
            <v>39911</v>
          </cell>
          <cell r="K1577">
            <v>1.0575000000000001</v>
          </cell>
        </row>
        <row r="1578">
          <cell r="A1578">
            <v>40046</v>
          </cell>
          <cell r="B1578">
            <v>0.32090999999999997</v>
          </cell>
          <cell r="D1578">
            <v>40046</v>
          </cell>
          <cell r="E1578">
            <v>0.55273000000000005</v>
          </cell>
          <cell r="G1578">
            <v>39912</v>
          </cell>
          <cell r="H1578">
            <v>1.45</v>
          </cell>
          <cell r="J1578">
            <v>39912</v>
          </cell>
          <cell r="K1578">
            <v>1.0449999999999999</v>
          </cell>
        </row>
        <row r="1579">
          <cell r="A1579">
            <v>40049</v>
          </cell>
          <cell r="B1579">
            <v>0.32090999999999997</v>
          </cell>
          <cell r="D1579">
            <v>40049</v>
          </cell>
          <cell r="E1579">
            <v>0.55273000000000005</v>
          </cell>
          <cell r="G1579">
            <v>39913</v>
          </cell>
          <cell r="H1579">
            <v>1.429</v>
          </cell>
          <cell r="J1579">
            <v>39913</v>
          </cell>
          <cell r="K1579">
            <v>1.02</v>
          </cell>
        </row>
        <row r="1580">
          <cell r="A1580">
            <v>40050</v>
          </cell>
          <cell r="B1580">
            <v>0.32090999999999997</v>
          </cell>
          <cell r="D1580">
            <v>40050</v>
          </cell>
          <cell r="E1580">
            <v>0.55273000000000005</v>
          </cell>
          <cell r="G1580">
            <v>39916</v>
          </cell>
          <cell r="H1580">
            <v>1.4510000000000001</v>
          </cell>
          <cell r="J1580">
            <v>39916</v>
          </cell>
          <cell r="K1580">
            <v>1.042</v>
          </cell>
        </row>
        <row r="1581">
          <cell r="A1581">
            <v>40051</v>
          </cell>
          <cell r="B1581">
            <v>0.32090999999999997</v>
          </cell>
          <cell r="D1581">
            <v>40051</v>
          </cell>
          <cell r="E1581">
            <v>0.55273000000000005</v>
          </cell>
          <cell r="G1581">
            <v>39917</v>
          </cell>
          <cell r="H1581">
            <v>1.4350000000000001</v>
          </cell>
          <cell r="J1581">
            <v>39917</v>
          </cell>
          <cell r="K1581">
            <v>1.018</v>
          </cell>
        </row>
        <row r="1582">
          <cell r="A1582">
            <v>40052</v>
          </cell>
          <cell r="B1582">
            <v>0.32090999999999997</v>
          </cell>
          <cell r="D1582">
            <v>40052</v>
          </cell>
          <cell r="E1582">
            <v>0.55273000000000005</v>
          </cell>
          <cell r="G1582">
            <v>39918</v>
          </cell>
          <cell r="H1582">
            <v>1.4139999999999999</v>
          </cell>
          <cell r="J1582">
            <v>39918</v>
          </cell>
          <cell r="K1582">
            <v>1.006</v>
          </cell>
        </row>
        <row r="1583">
          <cell r="A1583">
            <v>40053</v>
          </cell>
          <cell r="B1583">
            <v>0.34</v>
          </cell>
          <cell r="D1583">
            <v>40053</v>
          </cell>
          <cell r="E1583">
            <v>0.55091000000000001</v>
          </cell>
          <cell r="G1583">
            <v>39919</v>
          </cell>
          <cell r="H1583">
            <v>1.4179999999999999</v>
          </cell>
          <cell r="J1583">
            <v>39919</v>
          </cell>
          <cell r="K1583">
            <v>1.01</v>
          </cell>
        </row>
        <row r="1584">
          <cell r="A1584">
            <v>40056</v>
          </cell>
          <cell r="B1584">
            <v>0.33909</v>
          </cell>
          <cell r="D1584">
            <v>40056</v>
          </cell>
          <cell r="E1584">
            <v>0.54818</v>
          </cell>
          <cell r="G1584">
            <v>39920</v>
          </cell>
          <cell r="H1584">
            <v>1.444</v>
          </cell>
          <cell r="J1584">
            <v>39920</v>
          </cell>
          <cell r="K1584">
            <v>1.024</v>
          </cell>
        </row>
        <row r="1585">
          <cell r="A1585">
            <v>40057</v>
          </cell>
          <cell r="B1585">
            <v>0.33635999999999999</v>
          </cell>
          <cell r="D1585">
            <v>40057</v>
          </cell>
          <cell r="E1585">
            <v>0.54727000000000003</v>
          </cell>
          <cell r="G1585">
            <v>39923</v>
          </cell>
          <cell r="H1585">
            <v>1.405</v>
          </cell>
          <cell r="J1585">
            <v>39923</v>
          </cell>
          <cell r="K1585">
            <v>0.98</v>
          </cell>
        </row>
        <row r="1586">
          <cell r="A1586">
            <v>40058</v>
          </cell>
          <cell r="B1586">
            <v>0.33545000000000003</v>
          </cell>
          <cell r="D1586">
            <v>40058</v>
          </cell>
          <cell r="E1586">
            <v>0.54635999999999996</v>
          </cell>
          <cell r="G1586">
            <v>39924</v>
          </cell>
          <cell r="H1586">
            <v>1.3959999999999999</v>
          </cell>
          <cell r="J1586">
            <v>39924</v>
          </cell>
          <cell r="K1586">
            <v>0.97499999999999998</v>
          </cell>
        </row>
        <row r="1587">
          <cell r="A1587">
            <v>40059</v>
          </cell>
          <cell r="B1587">
            <v>0.33545000000000003</v>
          </cell>
          <cell r="D1587">
            <v>40059</v>
          </cell>
          <cell r="E1587">
            <v>0.54544999999999999</v>
          </cell>
          <cell r="G1587">
            <v>39925</v>
          </cell>
          <cell r="H1587">
            <v>1.363</v>
          </cell>
          <cell r="J1587">
            <v>39925</v>
          </cell>
          <cell r="K1587">
            <v>0.95499999999999996</v>
          </cell>
        </row>
        <row r="1588">
          <cell r="A1588">
            <v>40060</v>
          </cell>
          <cell r="B1588">
            <v>0.33545000000000003</v>
          </cell>
          <cell r="D1588">
            <v>40060</v>
          </cell>
          <cell r="E1588">
            <v>0.54454999999999998</v>
          </cell>
          <cell r="G1588">
            <v>39926</v>
          </cell>
          <cell r="H1588">
            <v>1.337</v>
          </cell>
          <cell r="J1588">
            <v>39926</v>
          </cell>
          <cell r="K1588">
            <v>0.93500000000000005</v>
          </cell>
        </row>
        <row r="1589">
          <cell r="A1589">
            <v>40063</v>
          </cell>
          <cell r="B1589">
            <v>0.33545000000000003</v>
          </cell>
          <cell r="D1589">
            <v>40063</v>
          </cell>
          <cell r="E1589">
            <v>0.54364000000000001</v>
          </cell>
          <cell r="G1589">
            <v>39927</v>
          </cell>
          <cell r="H1589">
            <v>1.2749999999999999</v>
          </cell>
          <cell r="J1589">
            <v>39927</v>
          </cell>
          <cell r="K1589">
            <v>0.9</v>
          </cell>
        </row>
        <row r="1590">
          <cell r="A1590">
            <v>40064</v>
          </cell>
          <cell r="B1590">
            <v>0.33545000000000003</v>
          </cell>
          <cell r="D1590">
            <v>40064</v>
          </cell>
          <cell r="E1590">
            <v>0.54364000000000001</v>
          </cell>
          <cell r="G1590">
            <v>39930</v>
          </cell>
          <cell r="H1590">
            <v>1.335</v>
          </cell>
          <cell r="J1590">
            <v>39930</v>
          </cell>
          <cell r="K1590">
            <v>0.94</v>
          </cell>
        </row>
        <row r="1591">
          <cell r="A1591">
            <v>40065</v>
          </cell>
          <cell r="B1591">
            <v>0.33545000000000003</v>
          </cell>
          <cell r="D1591">
            <v>40065</v>
          </cell>
          <cell r="E1591">
            <v>0.54273000000000005</v>
          </cell>
          <cell r="G1591">
            <v>39931</v>
          </cell>
          <cell r="H1591">
            <v>1.2929999999999999</v>
          </cell>
          <cell r="J1591">
            <v>39931</v>
          </cell>
          <cell r="K1591">
            <v>0.90200000000000002</v>
          </cell>
        </row>
        <row r="1592">
          <cell r="A1592">
            <v>40066</v>
          </cell>
          <cell r="B1592">
            <v>0.33363999999999999</v>
          </cell>
          <cell r="D1592">
            <v>40066</v>
          </cell>
          <cell r="E1592">
            <v>0.54091</v>
          </cell>
          <cell r="G1592">
            <v>39932</v>
          </cell>
          <cell r="H1592">
            <v>1.3049999999999999</v>
          </cell>
          <cell r="J1592">
            <v>39932</v>
          </cell>
          <cell r="K1592">
            <v>0.92</v>
          </cell>
        </row>
        <row r="1593">
          <cell r="A1593">
            <v>40067</v>
          </cell>
          <cell r="B1593">
            <v>0.33363999999999999</v>
          </cell>
          <cell r="D1593">
            <v>40067</v>
          </cell>
          <cell r="E1593">
            <v>0.54</v>
          </cell>
          <cell r="G1593">
            <v>39933</v>
          </cell>
          <cell r="H1593">
            <v>1.3180000000000001</v>
          </cell>
          <cell r="J1593">
            <v>39933</v>
          </cell>
          <cell r="K1593">
            <v>0.92800000000000005</v>
          </cell>
        </row>
        <row r="1594">
          <cell r="A1594">
            <v>40070</v>
          </cell>
          <cell r="B1594">
            <v>0.33273000000000003</v>
          </cell>
          <cell r="D1594">
            <v>40070</v>
          </cell>
          <cell r="E1594">
            <v>0.53817999999999999</v>
          </cell>
          <cell r="G1594">
            <v>39934</v>
          </cell>
          <cell r="H1594">
            <v>1.3129999999999999</v>
          </cell>
          <cell r="J1594">
            <v>39934</v>
          </cell>
          <cell r="K1594">
            <v>0.92200000000000004</v>
          </cell>
        </row>
        <row r="1595">
          <cell r="A1595">
            <v>40071</v>
          </cell>
          <cell r="B1595">
            <v>0.33273000000000003</v>
          </cell>
          <cell r="D1595">
            <v>40071</v>
          </cell>
          <cell r="E1595">
            <v>0.53727000000000003</v>
          </cell>
          <cell r="G1595">
            <v>39937</v>
          </cell>
          <cell r="H1595">
            <v>1.3129999999999999</v>
          </cell>
          <cell r="J1595">
            <v>39937</v>
          </cell>
          <cell r="K1595">
            <v>0.92400000000000004</v>
          </cell>
        </row>
        <row r="1596">
          <cell r="A1596">
            <v>40072</v>
          </cell>
          <cell r="B1596">
            <v>0.33273000000000003</v>
          </cell>
          <cell r="D1596">
            <v>40072</v>
          </cell>
          <cell r="E1596">
            <v>0.53635999999999995</v>
          </cell>
          <cell r="G1596">
            <v>39938</v>
          </cell>
          <cell r="H1596">
            <v>1.3180000000000001</v>
          </cell>
          <cell r="J1596">
            <v>39938</v>
          </cell>
          <cell r="K1596">
            <v>0.92700000000000005</v>
          </cell>
        </row>
        <row r="1597">
          <cell r="A1597">
            <v>40073</v>
          </cell>
          <cell r="B1597">
            <v>0.33273000000000003</v>
          </cell>
          <cell r="D1597">
            <v>40073</v>
          </cell>
          <cell r="E1597">
            <v>0.53635999999999995</v>
          </cell>
          <cell r="G1597">
            <v>39939</v>
          </cell>
          <cell r="H1597">
            <v>1.3180000000000001</v>
          </cell>
          <cell r="J1597">
            <v>39939</v>
          </cell>
          <cell r="K1597">
            <v>0.92700000000000005</v>
          </cell>
        </row>
        <row r="1598">
          <cell r="A1598">
            <v>40074</v>
          </cell>
          <cell r="B1598">
            <v>0.33273000000000003</v>
          </cell>
          <cell r="D1598">
            <v>40074</v>
          </cell>
          <cell r="E1598">
            <v>0.53635999999999995</v>
          </cell>
          <cell r="G1598">
            <v>39940</v>
          </cell>
          <cell r="H1598">
            <v>1.3559999999999999</v>
          </cell>
          <cell r="J1598">
            <v>39940</v>
          </cell>
          <cell r="K1598">
            <v>0.94599999999999995</v>
          </cell>
        </row>
        <row r="1599">
          <cell r="A1599">
            <v>40080</v>
          </cell>
          <cell r="B1599">
            <v>0.33273000000000003</v>
          </cell>
          <cell r="D1599">
            <v>40080</v>
          </cell>
          <cell r="E1599">
            <v>0.53635999999999995</v>
          </cell>
          <cell r="G1599">
            <v>39941</v>
          </cell>
          <cell r="H1599">
            <v>1.395</v>
          </cell>
          <cell r="J1599">
            <v>39941</v>
          </cell>
          <cell r="K1599">
            <v>0.97199999999999998</v>
          </cell>
        </row>
        <row r="1600">
          <cell r="A1600">
            <v>40081</v>
          </cell>
          <cell r="B1600">
            <v>0.33273000000000003</v>
          </cell>
          <cell r="D1600">
            <v>40081</v>
          </cell>
          <cell r="E1600">
            <v>0.53635999999999995</v>
          </cell>
          <cell r="G1600">
            <v>39944</v>
          </cell>
          <cell r="H1600">
            <v>1.375</v>
          </cell>
          <cell r="J1600">
            <v>39944</v>
          </cell>
          <cell r="K1600">
            <v>0.95299999999999996</v>
          </cell>
        </row>
        <row r="1601">
          <cell r="A1601">
            <v>40084</v>
          </cell>
          <cell r="B1601">
            <v>0.33273000000000003</v>
          </cell>
          <cell r="D1601">
            <v>40084</v>
          </cell>
          <cell r="E1601">
            <v>0.53635999999999995</v>
          </cell>
          <cell r="G1601">
            <v>39945</v>
          </cell>
          <cell r="H1601">
            <v>1.375</v>
          </cell>
          <cell r="J1601">
            <v>39945</v>
          </cell>
          <cell r="K1601">
            <v>0.96</v>
          </cell>
        </row>
        <row r="1602">
          <cell r="A1602">
            <v>40085</v>
          </cell>
          <cell r="B1602">
            <v>0.32363999999999998</v>
          </cell>
          <cell r="D1602">
            <v>40085</v>
          </cell>
          <cell r="E1602">
            <v>0.54454999999999998</v>
          </cell>
          <cell r="G1602">
            <v>39946</v>
          </cell>
          <cell r="H1602">
            <v>1.359</v>
          </cell>
          <cell r="J1602">
            <v>39946</v>
          </cell>
          <cell r="K1602">
            <v>0.95</v>
          </cell>
        </row>
        <row r="1603">
          <cell r="A1603">
            <v>40086</v>
          </cell>
          <cell r="B1603">
            <v>0.31908999999999998</v>
          </cell>
          <cell r="D1603">
            <v>40086</v>
          </cell>
          <cell r="E1603">
            <v>0.54273000000000005</v>
          </cell>
          <cell r="G1603">
            <v>39947</v>
          </cell>
          <cell r="H1603">
            <v>1.34</v>
          </cell>
          <cell r="J1603">
            <v>39947</v>
          </cell>
          <cell r="K1603">
            <v>0.93500000000000005</v>
          </cell>
        </row>
        <row r="1604">
          <cell r="A1604">
            <v>40087</v>
          </cell>
          <cell r="B1604">
            <v>0.31727</v>
          </cell>
          <cell r="D1604">
            <v>40087</v>
          </cell>
          <cell r="E1604">
            <v>0.54181999999999997</v>
          </cell>
          <cell r="G1604">
            <v>39948</v>
          </cell>
          <cell r="H1604">
            <v>1.3420000000000001</v>
          </cell>
          <cell r="J1604">
            <v>39948</v>
          </cell>
          <cell r="K1604">
            <v>0.93700000000000006</v>
          </cell>
        </row>
        <row r="1605">
          <cell r="A1605">
            <v>40088</v>
          </cell>
          <cell r="B1605">
            <v>0.31727</v>
          </cell>
          <cell r="D1605">
            <v>40088</v>
          </cell>
          <cell r="E1605">
            <v>0.54181999999999997</v>
          </cell>
          <cell r="G1605">
            <v>39951</v>
          </cell>
          <cell r="H1605">
            <v>1.3120000000000001</v>
          </cell>
          <cell r="J1605">
            <v>39951</v>
          </cell>
          <cell r="K1605">
            <v>0.91</v>
          </cell>
        </row>
        <row r="1606">
          <cell r="A1606">
            <v>40091</v>
          </cell>
          <cell r="B1606">
            <v>0.31727</v>
          </cell>
          <cell r="D1606">
            <v>40091</v>
          </cell>
          <cell r="E1606">
            <v>0.54091</v>
          </cell>
          <cell r="G1606">
            <v>39952</v>
          </cell>
          <cell r="H1606">
            <v>1.3479999999999999</v>
          </cell>
          <cell r="J1606">
            <v>39952</v>
          </cell>
          <cell r="K1606">
            <v>0.92600000000000005</v>
          </cell>
        </row>
        <row r="1607">
          <cell r="A1607">
            <v>40092</v>
          </cell>
          <cell r="B1607">
            <v>0.31635999999999997</v>
          </cell>
          <cell r="D1607">
            <v>40092</v>
          </cell>
          <cell r="E1607">
            <v>0.54</v>
          </cell>
          <cell r="G1607">
            <v>39953</v>
          </cell>
          <cell r="H1607">
            <v>1.3479999999999999</v>
          </cell>
          <cell r="J1607">
            <v>39953</v>
          </cell>
          <cell r="K1607">
            <v>0.92</v>
          </cell>
        </row>
        <row r="1608">
          <cell r="A1608">
            <v>40093</v>
          </cell>
          <cell r="B1608">
            <v>0.31635999999999997</v>
          </cell>
          <cell r="D1608">
            <v>40093</v>
          </cell>
          <cell r="E1608">
            <v>0.53908999999999996</v>
          </cell>
          <cell r="G1608">
            <v>39954</v>
          </cell>
          <cell r="H1608">
            <v>1.3460000000000001</v>
          </cell>
          <cell r="J1608">
            <v>39954</v>
          </cell>
          <cell r="K1608">
            <v>0.91249999999999998</v>
          </cell>
        </row>
        <row r="1609">
          <cell r="A1609">
            <v>40094</v>
          </cell>
          <cell r="B1609">
            <v>0.31545000000000001</v>
          </cell>
          <cell r="D1609">
            <v>40094</v>
          </cell>
          <cell r="E1609">
            <v>0.53635999999999995</v>
          </cell>
          <cell r="G1609">
            <v>39955</v>
          </cell>
          <cell r="H1609">
            <v>1.3620000000000001</v>
          </cell>
          <cell r="J1609">
            <v>39955</v>
          </cell>
          <cell r="K1609">
            <v>0.92600000000000005</v>
          </cell>
        </row>
        <row r="1610">
          <cell r="A1610">
            <v>40095</v>
          </cell>
          <cell r="B1610">
            <v>0.31455</v>
          </cell>
          <cell r="D1610">
            <v>40095</v>
          </cell>
          <cell r="E1610">
            <v>0.53635999999999995</v>
          </cell>
          <cell r="G1610">
            <v>39958</v>
          </cell>
          <cell r="H1610">
            <v>1.3839999999999999</v>
          </cell>
          <cell r="J1610">
            <v>39958</v>
          </cell>
          <cell r="K1610">
            <v>0.94499999999999995</v>
          </cell>
        </row>
        <row r="1611">
          <cell r="A1611">
            <v>40099</v>
          </cell>
          <cell r="B1611">
            <v>0.31455</v>
          </cell>
          <cell r="D1611">
            <v>40099</v>
          </cell>
          <cell r="E1611">
            <v>0.53635999999999995</v>
          </cell>
          <cell r="G1611">
            <v>39959</v>
          </cell>
          <cell r="H1611">
            <v>1.3620000000000001</v>
          </cell>
          <cell r="J1611">
            <v>39959</v>
          </cell>
          <cell r="K1611">
            <v>0.91900000000000004</v>
          </cell>
        </row>
        <row r="1612">
          <cell r="A1612">
            <v>40100</v>
          </cell>
          <cell r="B1612">
            <v>0.31455</v>
          </cell>
          <cell r="D1612">
            <v>40100</v>
          </cell>
          <cell r="E1612">
            <v>0.53635999999999995</v>
          </cell>
          <cell r="G1612">
            <v>39960</v>
          </cell>
          <cell r="H1612">
            <v>1.393</v>
          </cell>
          <cell r="J1612">
            <v>39960</v>
          </cell>
          <cell r="K1612">
            <v>0.93600000000000005</v>
          </cell>
        </row>
        <row r="1613">
          <cell r="A1613">
            <v>40101</v>
          </cell>
          <cell r="B1613">
            <v>0.31455</v>
          </cell>
          <cell r="D1613">
            <v>40101</v>
          </cell>
          <cell r="E1613">
            <v>0.53635999999999995</v>
          </cell>
          <cell r="G1613">
            <v>39961</v>
          </cell>
          <cell r="H1613">
            <v>1.403</v>
          </cell>
          <cell r="J1613">
            <v>39961</v>
          </cell>
          <cell r="K1613">
            <v>0.93300000000000005</v>
          </cell>
        </row>
        <row r="1614">
          <cell r="A1614">
            <v>40102</v>
          </cell>
          <cell r="B1614">
            <v>0.31455</v>
          </cell>
          <cell r="D1614">
            <v>40102</v>
          </cell>
          <cell r="E1614">
            <v>0.53635999999999995</v>
          </cell>
          <cell r="G1614">
            <v>39962</v>
          </cell>
          <cell r="H1614">
            <v>1.4060000000000001</v>
          </cell>
          <cell r="J1614">
            <v>39962</v>
          </cell>
          <cell r="K1614">
            <v>0.92400000000000004</v>
          </cell>
        </row>
        <row r="1615">
          <cell r="A1615">
            <v>40105</v>
          </cell>
          <cell r="B1615">
            <v>0.31455</v>
          </cell>
          <cell r="D1615">
            <v>40105</v>
          </cell>
          <cell r="E1615">
            <v>0.53635999999999995</v>
          </cell>
          <cell r="G1615">
            <v>39965</v>
          </cell>
          <cell r="H1615">
            <v>1.42</v>
          </cell>
          <cell r="J1615">
            <v>39965</v>
          </cell>
          <cell r="K1615">
            <v>0.93500000000000005</v>
          </cell>
        </row>
        <row r="1616">
          <cell r="A1616">
            <v>40106</v>
          </cell>
          <cell r="B1616">
            <v>0.31455</v>
          </cell>
          <cell r="D1616">
            <v>40106</v>
          </cell>
          <cell r="E1616">
            <v>0.53635999999999995</v>
          </cell>
          <cell r="G1616">
            <v>39966</v>
          </cell>
          <cell r="H1616">
            <v>1.4330000000000001</v>
          </cell>
          <cell r="J1616">
            <v>39966</v>
          </cell>
          <cell r="K1616">
            <v>0.9325</v>
          </cell>
        </row>
        <row r="1617">
          <cell r="A1617">
            <v>40107</v>
          </cell>
          <cell r="B1617">
            <v>0.31455</v>
          </cell>
          <cell r="D1617">
            <v>40107</v>
          </cell>
          <cell r="E1617">
            <v>0.53635999999999995</v>
          </cell>
          <cell r="G1617">
            <v>39967</v>
          </cell>
          <cell r="H1617">
            <v>1.423</v>
          </cell>
          <cell r="J1617">
            <v>39967</v>
          </cell>
          <cell r="K1617">
            <v>0.92500000000000004</v>
          </cell>
        </row>
        <row r="1618">
          <cell r="A1618">
            <v>40108</v>
          </cell>
          <cell r="B1618">
            <v>0.31455</v>
          </cell>
          <cell r="D1618">
            <v>40108</v>
          </cell>
          <cell r="E1618">
            <v>0.53635999999999995</v>
          </cell>
          <cell r="G1618">
            <v>39968</v>
          </cell>
          <cell r="H1618">
            <v>1.409</v>
          </cell>
          <cell r="J1618">
            <v>39968</v>
          </cell>
          <cell r="K1618">
            <v>0.92200000000000004</v>
          </cell>
        </row>
        <row r="1619">
          <cell r="A1619">
            <v>40109</v>
          </cell>
          <cell r="B1619">
            <v>0.31455</v>
          </cell>
          <cell r="D1619">
            <v>40109</v>
          </cell>
          <cell r="E1619">
            <v>0.53635999999999995</v>
          </cell>
          <cell r="G1619">
            <v>39969</v>
          </cell>
          <cell r="H1619">
            <v>1.4379999999999999</v>
          </cell>
          <cell r="J1619">
            <v>39969</v>
          </cell>
          <cell r="K1619">
            <v>0.95299999999999996</v>
          </cell>
        </row>
        <row r="1620">
          <cell r="A1620">
            <v>40112</v>
          </cell>
          <cell r="B1620">
            <v>0.31455</v>
          </cell>
          <cell r="D1620">
            <v>40112</v>
          </cell>
          <cell r="E1620">
            <v>0.53544999999999998</v>
          </cell>
          <cell r="G1620">
            <v>39972</v>
          </cell>
          <cell r="H1620">
            <v>1.4179999999999999</v>
          </cell>
          <cell r="J1620">
            <v>39972</v>
          </cell>
          <cell r="K1620">
            <v>0.94499999999999995</v>
          </cell>
        </row>
        <row r="1621">
          <cell r="A1621">
            <v>40113</v>
          </cell>
          <cell r="B1621">
            <v>0.31455</v>
          </cell>
          <cell r="D1621">
            <v>40113</v>
          </cell>
          <cell r="E1621">
            <v>0.53544999999999998</v>
          </cell>
          <cell r="G1621">
            <v>39973</v>
          </cell>
          <cell r="H1621">
            <v>1.393</v>
          </cell>
          <cell r="J1621">
            <v>39973</v>
          </cell>
          <cell r="K1621">
            <v>0.93400000000000005</v>
          </cell>
        </row>
        <row r="1622">
          <cell r="A1622">
            <v>40114</v>
          </cell>
          <cell r="B1622">
            <v>0.31455</v>
          </cell>
          <cell r="D1622">
            <v>40114</v>
          </cell>
          <cell r="E1622">
            <v>0.53544999999999998</v>
          </cell>
          <cell r="G1622">
            <v>39974</v>
          </cell>
          <cell r="H1622">
            <v>1.43</v>
          </cell>
          <cell r="J1622">
            <v>39974</v>
          </cell>
          <cell r="K1622">
            <v>0.95599999999999996</v>
          </cell>
        </row>
        <row r="1623">
          <cell r="A1623">
            <v>40115</v>
          </cell>
          <cell r="B1623">
            <v>0.31363999999999997</v>
          </cell>
          <cell r="D1623">
            <v>40115</v>
          </cell>
          <cell r="E1623">
            <v>0.53454999999999997</v>
          </cell>
          <cell r="G1623">
            <v>39975</v>
          </cell>
          <cell r="H1623">
            <v>1.4550000000000001</v>
          </cell>
          <cell r="J1623">
            <v>39975</v>
          </cell>
          <cell r="K1623">
            <v>0.96799999999999997</v>
          </cell>
        </row>
        <row r="1624">
          <cell r="A1624">
            <v>40116</v>
          </cell>
          <cell r="B1624">
            <v>0.31273000000000001</v>
          </cell>
          <cell r="D1624">
            <v>40116</v>
          </cell>
          <cell r="E1624">
            <v>0.53364</v>
          </cell>
          <cell r="G1624">
            <v>39976</v>
          </cell>
          <cell r="H1624">
            <v>1.4450000000000001</v>
          </cell>
          <cell r="J1624">
            <v>39976</v>
          </cell>
          <cell r="K1624">
            <v>0.95199999999999996</v>
          </cell>
        </row>
        <row r="1625">
          <cell r="A1625">
            <v>40119</v>
          </cell>
          <cell r="B1625">
            <v>0.31</v>
          </cell>
          <cell r="D1625">
            <v>40119</v>
          </cell>
          <cell r="E1625">
            <v>0.53090999999999999</v>
          </cell>
          <cell r="G1625">
            <v>39979</v>
          </cell>
          <cell r="H1625">
            <v>1.4339999999999999</v>
          </cell>
          <cell r="J1625">
            <v>39979</v>
          </cell>
          <cell r="K1625">
            <v>0.9375</v>
          </cell>
        </row>
        <row r="1626">
          <cell r="A1626">
            <v>40121</v>
          </cell>
          <cell r="B1626">
            <v>0.30726999999999999</v>
          </cell>
          <cell r="D1626">
            <v>40121</v>
          </cell>
          <cell r="E1626">
            <v>0.52727000000000002</v>
          </cell>
          <cell r="G1626">
            <v>39980</v>
          </cell>
          <cell r="H1626">
            <v>1.4359999999999999</v>
          </cell>
          <cell r="J1626">
            <v>39980</v>
          </cell>
          <cell r="K1626">
            <v>0.94799999999999995</v>
          </cell>
        </row>
        <row r="1627">
          <cell r="A1627">
            <v>40122</v>
          </cell>
          <cell r="B1627">
            <v>0.30726999999999999</v>
          </cell>
          <cell r="D1627">
            <v>40122</v>
          </cell>
          <cell r="E1627">
            <v>0.52636000000000005</v>
          </cell>
          <cell r="G1627">
            <v>39981</v>
          </cell>
          <cell r="H1627">
            <v>1.405</v>
          </cell>
          <cell r="J1627">
            <v>39981</v>
          </cell>
          <cell r="K1627">
            <v>0.92900000000000005</v>
          </cell>
        </row>
        <row r="1628">
          <cell r="A1628">
            <v>40123</v>
          </cell>
          <cell r="B1628">
            <v>0.30726999999999999</v>
          </cell>
          <cell r="D1628">
            <v>40123</v>
          </cell>
          <cell r="E1628">
            <v>0.52544999999999997</v>
          </cell>
          <cell r="G1628">
            <v>39982</v>
          </cell>
          <cell r="H1628">
            <v>1.4304999999999999</v>
          </cell>
          <cell r="J1628">
            <v>39982</v>
          </cell>
          <cell r="K1628">
            <v>0.95050000000000001</v>
          </cell>
        </row>
        <row r="1629">
          <cell r="A1629">
            <v>40126</v>
          </cell>
          <cell r="B1629">
            <v>0.30726999999999999</v>
          </cell>
          <cell r="D1629">
            <v>40126</v>
          </cell>
          <cell r="E1629">
            <v>0.52544999999999997</v>
          </cell>
          <cell r="G1629">
            <v>39983</v>
          </cell>
          <cell r="H1629">
            <v>1.411</v>
          </cell>
          <cell r="J1629">
            <v>39983</v>
          </cell>
          <cell r="K1629">
            <v>0.9325</v>
          </cell>
        </row>
        <row r="1630">
          <cell r="A1630">
            <v>40127</v>
          </cell>
          <cell r="B1630">
            <v>0.30726999999999999</v>
          </cell>
          <cell r="D1630">
            <v>40127</v>
          </cell>
          <cell r="E1630">
            <v>0.52454999999999996</v>
          </cell>
          <cell r="G1630">
            <v>39986</v>
          </cell>
          <cell r="H1630">
            <v>1.3900000000000001</v>
          </cell>
          <cell r="J1630">
            <v>39986</v>
          </cell>
          <cell r="K1630">
            <v>0.91500000000000004</v>
          </cell>
        </row>
        <row r="1631">
          <cell r="A1631">
            <v>40128</v>
          </cell>
          <cell r="B1631">
            <v>0.30726999999999999</v>
          </cell>
          <cell r="D1631">
            <v>40128</v>
          </cell>
          <cell r="E1631">
            <v>0.52454999999999996</v>
          </cell>
          <cell r="G1631">
            <v>39987</v>
          </cell>
          <cell r="H1631">
            <v>1.3599999999999999</v>
          </cell>
          <cell r="J1631">
            <v>39987</v>
          </cell>
          <cell r="K1631">
            <v>0.9</v>
          </cell>
        </row>
        <row r="1632">
          <cell r="A1632">
            <v>40129</v>
          </cell>
          <cell r="B1632">
            <v>0.30726999999999999</v>
          </cell>
          <cell r="D1632">
            <v>40129</v>
          </cell>
          <cell r="E1632">
            <v>0.52454999999999996</v>
          </cell>
          <cell r="G1632">
            <v>39988</v>
          </cell>
          <cell r="H1632">
            <v>1.357</v>
          </cell>
          <cell r="J1632">
            <v>39988</v>
          </cell>
          <cell r="K1632">
            <v>0.88500000000000001</v>
          </cell>
        </row>
        <row r="1633">
          <cell r="A1633">
            <v>40130</v>
          </cell>
          <cell r="B1633">
            <v>0.30636000000000002</v>
          </cell>
          <cell r="D1633">
            <v>40130</v>
          </cell>
          <cell r="E1633">
            <v>0.52454999999999996</v>
          </cell>
          <cell r="G1633">
            <v>39989</v>
          </cell>
          <cell r="H1633">
            <v>1.397</v>
          </cell>
          <cell r="J1633">
            <v>39989</v>
          </cell>
          <cell r="K1633">
            <v>0.89</v>
          </cell>
        </row>
        <row r="1634">
          <cell r="A1634">
            <v>40133</v>
          </cell>
          <cell r="B1634">
            <v>0.30545</v>
          </cell>
          <cell r="D1634">
            <v>40133</v>
          </cell>
          <cell r="E1634">
            <v>0.52363999999999999</v>
          </cell>
          <cell r="G1634">
            <v>39990</v>
          </cell>
          <cell r="H1634">
            <v>1.393</v>
          </cell>
          <cell r="J1634">
            <v>39990</v>
          </cell>
          <cell r="K1634">
            <v>0.89500000000000002</v>
          </cell>
        </row>
        <row r="1635">
          <cell r="A1635">
            <v>40134</v>
          </cell>
          <cell r="B1635">
            <v>0.30545</v>
          </cell>
          <cell r="D1635">
            <v>40134</v>
          </cell>
          <cell r="E1635">
            <v>0.52363999999999999</v>
          </cell>
          <cell r="G1635">
            <v>39993</v>
          </cell>
          <cell r="H1635">
            <v>1.38</v>
          </cell>
          <cell r="J1635">
            <v>39993</v>
          </cell>
          <cell r="K1635">
            <v>0.88</v>
          </cell>
        </row>
        <row r="1636">
          <cell r="A1636">
            <v>40135</v>
          </cell>
          <cell r="B1636">
            <v>0.30545</v>
          </cell>
          <cell r="D1636">
            <v>40135</v>
          </cell>
          <cell r="E1636">
            <v>0.52363999999999999</v>
          </cell>
          <cell r="G1636">
            <v>39994</v>
          </cell>
          <cell r="H1636">
            <v>1.3740000000000001</v>
          </cell>
          <cell r="J1636">
            <v>39994</v>
          </cell>
          <cell r="K1636">
            <v>0.876</v>
          </cell>
        </row>
        <row r="1637">
          <cell r="A1637">
            <v>40136</v>
          </cell>
          <cell r="B1637">
            <v>0.30545</v>
          </cell>
          <cell r="D1637">
            <v>40136</v>
          </cell>
          <cell r="E1637">
            <v>0.52363999999999999</v>
          </cell>
          <cell r="G1637">
            <v>39995</v>
          </cell>
          <cell r="H1637">
            <v>1.377</v>
          </cell>
          <cell r="J1637">
            <v>39995</v>
          </cell>
          <cell r="K1637">
            <v>0.878</v>
          </cell>
        </row>
        <row r="1638">
          <cell r="A1638">
            <v>40137</v>
          </cell>
          <cell r="B1638">
            <v>0.30545</v>
          </cell>
          <cell r="D1638">
            <v>40137</v>
          </cell>
          <cell r="E1638">
            <v>0.52363999999999999</v>
          </cell>
          <cell r="G1638">
            <v>39996</v>
          </cell>
          <cell r="H1638">
            <v>1.3460000000000001</v>
          </cell>
          <cell r="J1638">
            <v>39996</v>
          </cell>
          <cell r="K1638">
            <v>0.84750000000000003</v>
          </cell>
        </row>
        <row r="1639">
          <cell r="A1639">
            <v>40141</v>
          </cell>
          <cell r="B1639">
            <v>0.30545</v>
          </cell>
          <cell r="D1639">
            <v>40141</v>
          </cell>
          <cell r="E1639">
            <v>0.52363999999999999</v>
          </cell>
          <cell r="G1639">
            <v>39997</v>
          </cell>
          <cell r="H1639">
            <v>1.323</v>
          </cell>
          <cell r="J1639">
            <v>39997</v>
          </cell>
          <cell r="K1639">
            <v>0.83299999999999996</v>
          </cell>
        </row>
        <row r="1640">
          <cell r="A1640">
            <v>40142</v>
          </cell>
          <cell r="B1640">
            <v>0.30545</v>
          </cell>
          <cell r="D1640">
            <v>40142</v>
          </cell>
          <cell r="E1640">
            <v>0.52363999999999999</v>
          </cell>
          <cell r="G1640">
            <v>40000</v>
          </cell>
          <cell r="H1640">
            <v>1.2869999999999999</v>
          </cell>
          <cell r="J1640">
            <v>40000</v>
          </cell>
          <cell r="K1640">
            <v>0.80500000000000005</v>
          </cell>
        </row>
        <row r="1641">
          <cell r="A1641">
            <v>40143</v>
          </cell>
          <cell r="B1641">
            <v>0.30545</v>
          </cell>
          <cell r="D1641">
            <v>40143</v>
          </cell>
          <cell r="E1641">
            <v>0.52363999999999999</v>
          </cell>
          <cell r="G1641">
            <v>40001</v>
          </cell>
          <cell r="H1641">
            <v>1.2989999999999999</v>
          </cell>
          <cell r="J1641">
            <v>40001</v>
          </cell>
          <cell r="K1641">
            <v>0.82</v>
          </cell>
        </row>
        <row r="1642">
          <cell r="A1642">
            <v>40144</v>
          </cell>
          <cell r="B1642">
            <v>0.31091000000000002</v>
          </cell>
          <cell r="D1642">
            <v>40144</v>
          </cell>
          <cell r="E1642">
            <v>0.52090999999999998</v>
          </cell>
          <cell r="G1642">
            <v>40002</v>
          </cell>
          <cell r="H1642">
            <v>1.2969999999999999</v>
          </cell>
          <cell r="J1642">
            <v>40002</v>
          </cell>
          <cell r="K1642">
            <v>0.82250000000000001</v>
          </cell>
        </row>
        <row r="1643">
          <cell r="A1643">
            <v>40147</v>
          </cell>
          <cell r="B1643">
            <v>0.30818000000000001</v>
          </cell>
          <cell r="D1643">
            <v>40147</v>
          </cell>
          <cell r="E1643">
            <v>0.51727000000000001</v>
          </cell>
          <cell r="G1643">
            <v>40003</v>
          </cell>
          <cell r="H1643">
            <v>1.302</v>
          </cell>
          <cell r="J1643">
            <v>40003</v>
          </cell>
          <cell r="K1643">
            <v>0.82</v>
          </cell>
        </row>
        <row r="1644">
          <cell r="A1644">
            <v>40148</v>
          </cell>
          <cell r="B1644">
            <v>0.30545</v>
          </cell>
          <cell r="D1644">
            <v>40148</v>
          </cell>
          <cell r="E1644">
            <v>0.51363999999999999</v>
          </cell>
          <cell r="G1644">
            <v>40004</v>
          </cell>
          <cell r="H1644">
            <v>1.2749999999999999</v>
          </cell>
          <cell r="J1644">
            <v>40004</v>
          </cell>
          <cell r="K1644">
            <v>0.80500000000000005</v>
          </cell>
        </row>
        <row r="1645">
          <cell r="A1645">
            <v>40149</v>
          </cell>
          <cell r="B1645">
            <v>0.29182000000000002</v>
          </cell>
          <cell r="D1645">
            <v>40149</v>
          </cell>
          <cell r="E1645">
            <v>0.49364000000000002</v>
          </cell>
          <cell r="G1645">
            <v>40007</v>
          </cell>
          <cell r="H1645">
            <v>1.3</v>
          </cell>
          <cell r="J1645">
            <v>40007</v>
          </cell>
          <cell r="K1645">
            <v>0.81599999999999995</v>
          </cell>
        </row>
        <row r="1646">
          <cell r="A1646">
            <v>40150</v>
          </cell>
          <cell r="B1646">
            <v>0.28727000000000003</v>
          </cell>
          <cell r="D1646">
            <v>40150</v>
          </cell>
          <cell r="E1646">
            <v>0.48726999999999998</v>
          </cell>
          <cell r="G1646">
            <v>40008</v>
          </cell>
          <cell r="H1646">
            <v>1.331</v>
          </cell>
          <cell r="J1646">
            <v>40008</v>
          </cell>
          <cell r="K1646">
            <v>0.83499999999999996</v>
          </cell>
        </row>
        <row r="1647">
          <cell r="A1647">
            <v>40151</v>
          </cell>
          <cell r="B1647">
            <v>0.28364</v>
          </cell>
          <cell r="D1647">
            <v>40151</v>
          </cell>
          <cell r="E1647">
            <v>0.48364000000000001</v>
          </cell>
          <cell r="G1647">
            <v>40009</v>
          </cell>
          <cell r="H1647">
            <v>1.353</v>
          </cell>
          <cell r="J1647">
            <v>40009</v>
          </cell>
          <cell r="K1647">
            <v>0.84599999999999997</v>
          </cell>
        </row>
        <row r="1648">
          <cell r="A1648">
            <v>40154</v>
          </cell>
          <cell r="B1648">
            <v>0.28090999999999999</v>
          </cell>
          <cell r="D1648">
            <v>40154</v>
          </cell>
          <cell r="E1648">
            <v>0.48091</v>
          </cell>
          <cell r="G1648">
            <v>40010</v>
          </cell>
          <cell r="H1648">
            <v>1.339</v>
          </cell>
          <cell r="J1648">
            <v>40010</v>
          </cell>
          <cell r="K1648">
            <v>0.83899999999999997</v>
          </cell>
        </row>
        <row r="1649">
          <cell r="A1649">
            <v>40155</v>
          </cell>
          <cell r="B1649">
            <v>0.27909</v>
          </cell>
          <cell r="D1649">
            <v>40155</v>
          </cell>
          <cell r="E1649">
            <v>0.47909000000000002</v>
          </cell>
          <cell r="G1649">
            <v>40011</v>
          </cell>
          <cell r="H1649">
            <v>1.3439999999999999</v>
          </cell>
          <cell r="J1649">
            <v>40011</v>
          </cell>
          <cell r="K1649">
            <v>0.84</v>
          </cell>
        </row>
        <row r="1650">
          <cell r="A1650">
            <v>40156</v>
          </cell>
          <cell r="B1650">
            <v>0.27817999999999998</v>
          </cell>
          <cell r="D1650">
            <v>40156</v>
          </cell>
          <cell r="E1650">
            <v>0.47727000000000003</v>
          </cell>
          <cell r="G1650">
            <v>40014</v>
          </cell>
          <cell r="H1650">
            <v>1.3340000000000001</v>
          </cell>
          <cell r="J1650">
            <v>40014</v>
          </cell>
          <cell r="K1650">
            <v>0.83599999999999997</v>
          </cell>
        </row>
        <row r="1651">
          <cell r="A1651">
            <v>40157</v>
          </cell>
          <cell r="B1651">
            <v>0.27544999999999997</v>
          </cell>
          <cell r="D1651">
            <v>40157</v>
          </cell>
          <cell r="E1651">
            <v>0.47364000000000001</v>
          </cell>
          <cell r="G1651">
            <v>40015</v>
          </cell>
          <cell r="H1651">
            <v>1.353</v>
          </cell>
          <cell r="J1651">
            <v>40015</v>
          </cell>
          <cell r="K1651">
            <v>0.84799999999999998</v>
          </cell>
        </row>
        <row r="1652">
          <cell r="A1652">
            <v>40158</v>
          </cell>
          <cell r="B1652">
            <v>0.27455000000000002</v>
          </cell>
          <cell r="D1652">
            <v>40158</v>
          </cell>
          <cell r="E1652">
            <v>0.47091</v>
          </cell>
          <cell r="G1652">
            <v>40016</v>
          </cell>
          <cell r="H1652">
            <v>1.405</v>
          </cell>
          <cell r="J1652">
            <v>40016</v>
          </cell>
          <cell r="K1652">
            <v>0.88500000000000001</v>
          </cell>
        </row>
        <row r="1653">
          <cell r="A1653">
            <v>40161</v>
          </cell>
          <cell r="B1653">
            <v>0.27363999999999999</v>
          </cell>
          <cell r="D1653">
            <v>40161</v>
          </cell>
          <cell r="E1653">
            <v>0.46817999999999999</v>
          </cell>
          <cell r="G1653">
            <v>40017</v>
          </cell>
          <cell r="H1653">
            <v>1.468</v>
          </cell>
          <cell r="J1653">
            <v>40017</v>
          </cell>
          <cell r="K1653">
            <v>0.90700000000000003</v>
          </cell>
        </row>
        <row r="1654">
          <cell r="A1654">
            <v>40162</v>
          </cell>
          <cell r="B1654">
            <v>0.27363999999999999</v>
          </cell>
          <cell r="D1654">
            <v>40162</v>
          </cell>
          <cell r="E1654">
            <v>0.46455000000000002</v>
          </cell>
          <cell r="G1654">
            <v>40018</v>
          </cell>
          <cell r="H1654">
            <v>1.448</v>
          </cell>
          <cell r="J1654">
            <v>40018</v>
          </cell>
          <cell r="K1654">
            <v>0.90300000000000002</v>
          </cell>
        </row>
        <row r="1655">
          <cell r="A1655">
            <v>40163</v>
          </cell>
          <cell r="B1655">
            <v>0.27363999999999999</v>
          </cell>
          <cell r="D1655">
            <v>40163</v>
          </cell>
          <cell r="E1655">
            <v>0.46364</v>
          </cell>
          <cell r="G1655">
            <v>40021</v>
          </cell>
          <cell r="H1655">
            <v>1.4530000000000001</v>
          </cell>
          <cell r="J1655">
            <v>40021</v>
          </cell>
          <cell r="K1655">
            <v>0.9</v>
          </cell>
        </row>
        <row r="1656">
          <cell r="A1656">
            <v>40164</v>
          </cell>
          <cell r="B1656">
            <v>0.27363999999999999</v>
          </cell>
          <cell r="D1656">
            <v>40164</v>
          </cell>
          <cell r="E1656">
            <v>0.46364</v>
          </cell>
          <cell r="G1656">
            <v>40022</v>
          </cell>
          <cell r="H1656">
            <v>1.4275</v>
          </cell>
          <cell r="J1656">
            <v>40022</v>
          </cell>
          <cell r="K1656">
            <v>0.88</v>
          </cell>
        </row>
        <row r="1657">
          <cell r="A1657">
            <v>40165</v>
          </cell>
          <cell r="B1657">
            <v>0.27363999999999999</v>
          </cell>
          <cell r="D1657">
            <v>40165</v>
          </cell>
          <cell r="E1657">
            <v>0.46364</v>
          </cell>
          <cell r="G1657">
            <v>40023</v>
          </cell>
          <cell r="H1657">
            <v>1.4490000000000001</v>
          </cell>
          <cell r="J1657">
            <v>40023</v>
          </cell>
          <cell r="K1657">
            <v>0.9</v>
          </cell>
        </row>
        <row r="1658">
          <cell r="A1658">
            <v>40168</v>
          </cell>
          <cell r="B1658">
            <v>0.27363999999999999</v>
          </cell>
          <cell r="D1658">
            <v>40168</v>
          </cell>
          <cell r="E1658">
            <v>0.46272999999999997</v>
          </cell>
          <cell r="G1658">
            <v>40024</v>
          </cell>
          <cell r="H1658">
            <v>1.4689999999999999</v>
          </cell>
          <cell r="J1658">
            <v>40024</v>
          </cell>
          <cell r="K1658">
            <v>0.90700000000000003</v>
          </cell>
        </row>
        <row r="1659">
          <cell r="A1659">
            <v>40169</v>
          </cell>
          <cell r="B1659">
            <v>0.27363999999999999</v>
          </cell>
          <cell r="D1659">
            <v>40169</v>
          </cell>
          <cell r="E1659">
            <v>0.46272999999999997</v>
          </cell>
          <cell r="G1659">
            <v>40025</v>
          </cell>
          <cell r="H1659">
            <v>1.486</v>
          </cell>
          <cell r="J1659">
            <v>40025</v>
          </cell>
          <cell r="K1659">
            <v>0.91</v>
          </cell>
        </row>
        <row r="1660">
          <cell r="A1660">
            <v>40171</v>
          </cell>
          <cell r="B1660">
            <v>0.27363999999999999</v>
          </cell>
          <cell r="D1660">
            <v>40171</v>
          </cell>
          <cell r="E1660">
            <v>0.46272999999999997</v>
          </cell>
          <cell r="G1660">
            <v>40028</v>
          </cell>
          <cell r="H1660">
            <v>1.5049999999999999</v>
          </cell>
          <cell r="J1660">
            <v>40028</v>
          </cell>
          <cell r="K1660">
            <v>0.92300000000000004</v>
          </cell>
        </row>
        <row r="1661">
          <cell r="A1661">
            <v>40172</v>
          </cell>
          <cell r="B1661">
            <v>0.27363999999999999</v>
          </cell>
          <cell r="D1661">
            <v>40172</v>
          </cell>
          <cell r="E1661">
            <v>0.46272999999999997</v>
          </cell>
          <cell r="G1661">
            <v>40029</v>
          </cell>
          <cell r="H1661">
            <v>1.4875</v>
          </cell>
          <cell r="J1661">
            <v>40029</v>
          </cell>
          <cell r="K1661">
            <v>0.91</v>
          </cell>
        </row>
        <row r="1662">
          <cell r="A1662">
            <v>40175</v>
          </cell>
          <cell r="B1662">
            <v>0.27363999999999999</v>
          </cell>
          <cell r="D1662">
            <v>40175</v>
          </cell>
          <cell r="E1662">
            <v>0.46272999999999997</v>
          </cell>
          <cell r="G1662">
            <v>40030</v>
          </cell>
          <cell r="H1662">
            <v>1.4715</v>
          </cell>
          <cell r="J1662">
            <v>40030</v>
          </cell>
          <cell r="K1662">
            <v>0.91</v>
          </cell>
        </row>
        <row r="1663">
          <cell r="A1663">
            <v>40176</v>
          </cell>
          <cell r="B1663">
            <v>0.27090999999999998</v>
          </cell>
          <cell r="D1663">
            <v>40176</v>
          </cell>
          <cell r="E1663">
            <v>0.46455000000000002</v>
          </cell>
          <cell r="G1663">
            <v>40031</v>
          </cell>
          <cell r="H1663">
            <v>1.5</v>
          </cell>
          <cell r="J1663">
            <v>40031</v>
          </cell>
          <cell r="K1663">
            <v>0.92749999999999999</v>
          </cell>
        </row>
        <row r="1664">
          <cell r="A1664">
            <v>40177</v>
          </cell>
          <cell r="B1664">
            <v>0.26909</v>
          </cell>
          <cell r="D1664">
            <v>40177</v>
          </cell>
          <cell r="E1664">
            <v>0.46364</v>
          </cell>
          <cell r="G1664">
            <v>40032</v>
          </cell>
          <cell r="H1664">
            <v>1.5274999999999999</v>
          </cell>
          <cell r="J1664">
            <v>40032</v>
          </cell>
          <cell r="K1664">
            <v>0.94750000000000001</v>
          </cell>
        </row>
        <row r="1665">
          <cell r="A1665">
            <v>40182</v>
          </cell>
          <cell r="B1665">
            <v>0.26545000000000002</v>
          </cell>
          <cell r="D1665">
            <v>40182</v>
          </cell>
          <cell r="E1665">
            <v>0.46182000000000001</v>
          </cell>
          <cell r="G1665">
            <v>40035</v>
          </cell>
          <cell r="H1665">
            <v>1.5449999999999999</v>
          </cell>
          <cell r="J1665">
            <v>40035</v>
          </cell>
          <cell r="K1665">
            <v>0.95</v>
          </cell>
        </row>
        <row r="1666">
          <cell r="A1666">
            <v>40183</v>
          </cell>
          <cell r="B1666">
            <v>0.26363999999999999</v>
          </cell>
          <cell r="D1666">
            <v>40183</v>
          </cell>
          <cell r="E1666">
            <v>0.46</v>
          </cell>
          <cell r="G1666">
            <v>40036</v>
          </cell>
          <cell r="H1666">
            <v>1.5409999999999999</v>
          </cell>
          <cell r="J1666">
            <v>40036</v>
          </cell>
          <cell r="K1666">
            <v>0.95</v>
          </cell>
        </row>
        <row r="1667">
          <cell r="A1667">
            <v>40184</v>
          </cell>
          <cell r="B1667">
            <v>0.26363999999999999</v>
          </cell>
          <cell r="D1667">
            <v>40184</v>
          </cell>
          <cell r="E1667">
            <v>0.45817999999999998</v>
          </cell>
          <cell r="G1667">
            <v>40037</v>
          </cell>
          <cell r="H1667">
            <v>1.5089999999999999</v>
          </cell>
          <cell r="J1667">
            <v>40037</v>
          </cell>
          <cell r="K1667">
            <v>0.92600000000000005</v>
          </cell>
        </row>
        <row r="1668">
          <cell r="A1668">
            <v>40185</v>
          </cell>
          <cell r="B1668">
            <v>0.26273000000000002</v>
          </cell>
          <cell r="D1668">
            <v>40185</v>
          </cell>
          <cell r="E1668">
            <v>0.45635999999999999</v>
          </cell>
          <cell r="G1668">
            <v>40038</v>
          </cell>
          <cell r="H1668">
            <v>1.5049999999999999</v>
          </cell>
          <cell r="J1668">
            <v>40038</v>
          </cell>
          <cell r="K1668">
            <v>0.91200000000000003</v>
          </cell>
        </row>
        <row r="1669">
          <cell r="A1669">
            <v>40186</v>
          </cell>
          <cell r="B1669">
            <v>0.26273000000000002</v>
          </cell>
          <cell r="D1669">
            <v>40186</v>
          </cell>
          <cell r="E1669">
            <v>0.45635999999999999</v>
          </cell>
          <cell r="G1669">
            <v>40039</v>
          </cell>
          <cell r="H1669">
            <v>1.47</v>
          </cell>
          <cell r="J1669">
            <v>40039</v>
          </cell>
          <cell r="K1669">
            <v>0.89300000000000002</v>
          </cell>
        </row>
        <row r="1670">
          <cell r="A1670">
            <v>40190</v>
          </cell>
          <cell r="B1670">
            <v>0.26273000000000002</v>
          </cell>
          <cell r="D1670">
            <v>40190</v>
          </cell>
          <cell r="E1670">
            <v>0.45635999999999999</v>
          </cell>
          <cell r="G1670">
            <v>40042</v>
          </cell>
          <cell r="H1670">
            <v>1.3879999999999999</v>
          </cell>
          <cell r="J1670">
            <v>40042</v>
          </cell>
          <cell r="K1670">
            <v>0.83</v>
          </cell>
        </row>
        <row r="1671">
          <cell r="A1671">
            <v>40191</v>
          </cell>
          <cell r="B1671">
            <v>0.26273000000000002</v>
          </cell>
          <cell r="D1671">
            <v>40191</v>
          </cell>
          <cell r="E1671">
            <v>0.45635999999999999</v>
          </cell>
          <cell r="G1671">
            <v>40043</v>
          </cell>
          <cell r="H1671">
            <v>1.4239999999999999</v>
          </cell>
          <cell r="J1671">
            <v>40043</v>
          </cell>
          <cell r="K1671">
            <v>0.86</v>
          </cell>
        </row>
        <row r="1672">
          <cell r="A1672">
            <v>40192</v>
          </cell>
          <cell r="B1672">
            <v>0.26273000000000002</v>
          </cell>
          <cell r="D1672">
            <v>40192</v>
          </cell>
          <cell r="E1672">
            <v>0.45635999999999999</v>
          </cell>
          <cell r="G1672">
            <v>40044</v>
          </cell>
          <cell r="H1672">
            <v>1.413</v>
          </cell>
          <cell r="J1672">
            <v>40044</v>
          </cell>
          <cell r="K1672">
            <v>0.83</v>
          </cell>
        </row>
        <row r="1673">
          <cell r="A1673">
            <v>40193</v>
          </cell>
          <cell r="B1673">
            <v>0.26273000000000002</v>
          </cell>
          <cell r="D1673">
            <v>40193</v>
          </cell>
          <cell r="E1673">
            <v>0.45635999999999999</v>
          </cell>
          <cell r="G1673">
            <v>40045</v>
          </cell>
          <cell r="H1673">
            <v>1.4424999999999999</v>
          </cell>
          <cell r="J1673">
            <v>40045</v>
          </cell>
          <cell r="K1673">
            <v>0.85</v>
          </cell>
        </row>
        <row r="1674">
          <cell r="A1674">
            <v>40196</v>
          </cell>
          <cell r="B1674">
            <v>0.26273000000000002</v>
          </cell>
          <cell r="D1674">
            <v>40196</v>
          </cell>
          <cell r="E1674">
            <v>0.45635999999999999</v>
          </cell>
          <cell r="G1674">
            <v>40046</v>
          </cell>
          <cell r="H1674">
            <v>1.413</v>
          </cell>
          <cell r="J1674">
            <v>40046</v>
          </cell>
          <cell r="K1674">
            <v>0.82499999999999996</v>
          </cell>
        </row>
        <row r="1675">
          <cell r="A1675">
            <v>40197</v>
          </cell>
          <cell r="B1675">
            <v>0.26182</v>
          </cell>
          <cell r="D1675">
            <v>40197</v>
          </cell>
          <cell r="E1675">
            <v>0.45545000000000002</v>
          </cell>
          <cell r="G1675">
            <v>40049</v>
          </cell>
          <cell r="H1675">
            <v>1.4430000000000001</v>
          </cell>
          <cell r="J1675">
            <v>40049</v>
          </cell>
          <cell r="K1675">
            <v>0.84099999999999997</v>
          </cell>
        </row>
        <row r="1676">
          <cell r="A1676">
            <v>40198</v>
          </cell>
          <cell r="B1676">
            <v>0.26182</v>
          </cell>
          <cell r="D1676">
            <v>40198</v>
          </cell>
          <cell r="E1676">
            <v>0.45545000000000002</v>
          </cell>
          <cell r="G1676">
            <v>40050</v>
          </cell>
          <cell r="H1676">
            <v>1.4470000000000001</v>
          </cell>
          <cell r="J1676">
            <v>40050</v>
          </cell>
          <cell r="K1676">
            <v>0.84599999999999997</v>
          </cell>
        </row>
        <row r="1677">
          <cell r="A1677">
            <v>40199</v>
          </cell>
          <cell r="B1677">
            <v>0.26182</v>
          </cell>
          <cell r="D1677">
            <v>40199</v>
          </cell>
          <cell r="E1677">
            <v>0.45545000000000002</v>
          </cell>
          <cell r="G1677">
            <v>40051</v>
          </cell>
          <cell r="H1677">
            <v>1.4470000000000001</v>
          </cell>
          <cell r="J1677">
            <v>40051</v>
          </cell>
          <cell r="K1677">
            <v>0.84599999999999997</v>
          </cell>
        </row>
        <row r="1678">
          <cell r="A1678">
            <v>40200</v>
          </cell>
          <cell r="B1678">
            <v>0.26182</v>
          </cell>
          <cell r="D1678">
            <v>40200</v>
          </cell>
          <cell r="E1678">
            <v>0.45545000000000002</v>
          </cell>
          <cell r="G1678">
            <v>40052</v>
          </cell>
          <cell r="H1678">
            <v>1.4219999999999999</v>
          </cell>
          <cell r="J1678">
            <v>40052</v>
          </cell>
          <cell r="K1678">
            <v>0.83199999999999996</v>
          </cell>
        </row>
        <row r="1679">
          <cell r="A1679">
            <v>40203</v>
          </cell>
          <cell r="B1679">
            <v>0.26182</v>
          </cell>
          <cell r="D1679">
            <v>40203</v>
          </cell>
          <cell r="E1679">
            <v>0.45545000000000002</v>
          </cell>
          <cell r="G1679">
            <v>40053</v>
          </cell>
          <cell r="H1679">
            <v>1.4119999999999999</v>
          </cell>
          <cell r="J1679">
            <v>40053</v>
          </cell>
          <cell r="K1679">
            <v>0.82699999999999996</v>
          </cell>
        </row>
        <row r="1680">
          <cell r="A1680">
            <v>40204</v>
          </cell>
          <cell r="B1680">
            <v>0.26182</v>
          </cell>
          <cell r="D1680">
            <v>40204</v>
          </cell>
          <cell r="E1680">
            <v>0.45545000000000002</v>
          </cell>
          <cell r="G1680">
            <v>40056</v>
          </cell>
          <cell r="H1680">
            <v>1.4125000000000001</v>
          </cell>
          <cell r="J1680">
            <v>40056</v>
          </cell>
          <cell r="K1680">
            <v>0.81899999999999995</v>
          </cell>
        </row>
        <row r="1681">
          <cell r="A1681">
            <v>40205</v>
          </cell>
          <cell r="B1681">
            <v>0.26090999999999998</v>
          </cell>
          <cell r="D1681">
            <v>40205</v>
          </cell>
          <cell r="E1681">
            <v>0.45545000000000002</v>
          </cell>
          <cell r="G1681">
            <v>40057</v>
          </cell>
          <cell r="H1681">
            <v>1.395</v>
          </cell>
          <cell r="J1681">
            <v>40057</v>
          </cell>
          <cell r="K1681">
            <v>0.81599999999999995</v>
          </cell>
        </row>
        <row r="1682">
          <cell r="A1682">
            <v>40206</v>
          </cell>
          <cell r="B1682">
            <v>0.26090999999999998</v>
          </cell>
          <cell r="D1682">
            <v>40206</v>
          </cell>
          <cell r="E1682">
            <v>0.45455000000000001</v>
          </cell>
          <cell r="G1682">
            <v>40058</v>
          </cell>
          <cell r="H1682">
            <v>1.367</v>
          </cell>
          <cell r="J1682">
            <v>40058</v>
          </cell>
          <cell r="K1682">
            <v>0.80100000000000005</v>
          </cell>
        </row>
        <row r="1683">
          <cell r="A1683">
            <v>40207</v>
          </cell>
          <cell r="B1683">
            <v>0.26</v>
          </cell>
          <cell r="D1683">
            <v>40207</v>
          </cell>
          <cell r="E1683">
            <v>0.45363999999999999</v>
          </cell>
          <cell r="G1683">
            <v>40059</v>
          </cell>
          <cell r="H1683">
            <v>1.361</v>
          </cell>
          <cell r="J1683">
            <v>40059</v>
          </cell>
          <cell r="K1683">
            <v>0.81100000000000005</v>
          </cell>
        </row>
        <row r="1684">
          <cell r="A1684">
            <v>40210</v>
          </cell>
          <cell r="B1684">
            <v>0.26</v>
          </cell>
          <cell r="D1684">
            <v>40210</v>
          </cell>
          <cell r="E1684">
            <v>0.45182</v>
          </cell>
          <cell r="G1684">
            <v>40060</v>
          </cell>
          <cell r="H1684">
            <v>1.41</v>
          </cell>
          <cell r="J1684">
            <v>40060</v>
          </cell>
          <cell r="K1684">
            <v>0.84399999999999997</v>
          </cell>
        </row>
        <row r="1685">
          <cell r="A1685">
            <v>40211</v>
          </cell>
          <cell r="B1685">
            <v>0.25908999999999999</v>
          </cell>
          <cell r="D1685">
            <v>40211</v>
          </cell>
          <cell r="E1685">
            <v>0.45090999999999998</v>
          </cell>
          <cell r="G1685">
            <v>40063</v>
          </cell>
          <cell r="H1685">
            <v>1.4259999999999999</v>
          </cell>
          <cell r="J1685">
            <v>40063</v>
          </cell>
          <cell r="K1685">
            <v>0.84899999999999998</v>
          </cell>
        </row>
        <row r="1686">
          <cell r="A1686">
            <v>40212</v>
          </cell>
          <cell r="B1686">
            <v>0.25727</v>
          </cell>
          <cell r="D1686">
            <v>40212</v>
          </cell>
          <cell r="E1686">
            <v>0.45</v>
          </cell>
          <cell r="G1686">
            <v>40064</v>
          </cell>
          <cell r="H1686">
            <v>1.4139999999999999</v>
          </cell>
          <cell r="J1686">
            <v>40064</v>
          </cell>
          <cell r="K1686">
            <v>0.83699999999999997</v>
          </cell>
        </row>
        <row r="1687">
          <cell r="A1687">
            <v>40213</v>
          </cell>
          <cell r="B1687">
            <v>0.25635999999999998</v>
          </cell>
          <cell r="D1687">
            <v>40213</v>
          </cell>
          <cell r="E1687">
            <v>0.44727</v>
          </cell>
          <cell r="G1687">
            <v>40065</v>
          </cell>
          <cell r="H1687">
            <v>1.4279999999999999</v>
          </cell>
          <cell r="J1687">
            <v>40065</v>
          </cell>
          <cell r="K1687">
            <v>0.83499999999999996</v>
          </cell>
        </row>
        <row r="1688">
          <cell r="A1688">
            <v>40214</v>
          </cell>
          <cell r="B1688">
            <v>0.25635999999999998</v>
          </cell>
          <cell r="D1688">
            <v>40214</v>
          </cell>
          <cell r="E1688">
            <v>0.44727</v>
          </cell>
          <cell r="G1688">
            <v>40066</v>
          </cell>
          <cell r="H1688">
            <v>1.4350000000000001</v>
          </cell>
          <cell r="J1688">
            <v>40066</v>
          </cell>
          <cell r="K1688">
            <v>0.82699999999999996</v>
          </cell>
        </row>
        <row r="1689">
          <cell r="A1689">
            <v>40217</v>
          </cell>
          <cell r="B1689">
            <v>0.25635999999999998</v>
          </cell>
          <cell r="D1689">
            <v>40217</v>
          </cell>
          <cell r="E1689">
            <v>0.44727</v>
          </cell>
          <cell r="G1689">
            <v>40067</v>
          </cell>
          <cell r="H1689">
            <v>1.42</v>
          </cell>
          <cell r="J1689">
            <v>40067</v>
          </cell>
          <cell r="K1689">
            <v>0.82250000000000001</v>
          </cell>
        </row>
        <row r="1690">
          <cell r="A1690">
            <v>40218</v>
          </cell>
          <cell r="B1690">
            <v>0.25545000000000001</v>
          </cell>
          <cell r="D1690">
            <v>40218</v>
          </cell>
          <cell r="E1690">
            <v>0.44635999999999998</v>
          </cell>
          <cell r="G1690">
            <v>40070</v>
          </cell>
          <cell r="H1690">
            <v>1.3975</v>
          </cell>
          <cell r="J1690">
            <v>40070</v>
          </cell>
          <cell r="K1690">
            <v>0.8075</v>
          </cell>
        </row>
        <row r="1691">
          <cell r="A1691">
            <v>40219</v>
          </cell>
          <cell r="B1691">
            <v>0.25545000000000001</v>
          </cell>
          <cell r="D1691">
            <v>40219</v>
          </cell>
          <cell r="E1691">
            <v>0.44635999999999998</v>
          </cell>
          <cell r="G1691">
            <v>40071</v>
          </cell>
          <cell r="H1691">
            <v>1.4350000000000001</v>
          </cell>
          <cell r="J1691">
            <v>40071</v>
          </cell>
          <cell r="K1691">
            <v>0.83599999999999997</v>
          </cell>
        </row>
        <row r="1692">
          <cell r="A1692">
            <v>40221</v>
          </cell>
          <cell r="B1692">
            <v>0.25545000000000001</v>
          </cell>
          <cell r="D1692">
            <v>40221</v>
          </cell>
          <cell r="E1692">
            <v>0.44635999999999998</v>
          </cell>
          <cell r="G1692">
            <v>40072</v>
          </cell>
          <cell r="H1692">
            <v>1.4219999999999999</v>
          </cell>
          <cell r="J1692">
            <v>40072</v>
          </cell>
          <cell r="K1692">
            <v>0.82799999999999996</v>
          </cell>
        </row>
        <row r="1693">
          <cell r="A1693">
            <v>40224</v>
          </cell>
          <cell r="B1693">
            <v>0.25545000000000001</v>
          </cell>
          <cell r="D1693">
            <v>40224</v>
          </cell>
          <cell r="E1693">
            <v>0.44635999999999998</v>
          </cell>
          <cell r="G1693">
            <v>40073</v>
          </cell>
          <cell r="H1693">
            <v>1.4530000000000001</v>
          </cell>
          <cell r="J1693">
            <v>40073</v>
          </cell>
          <cell r="K1693">
            <v>0.85199999999999998</v>
          </cell>
        </row>
        <row r="1694">
          <cell r="A1694">
            <v>40225</v>
          </cell>
          <cell r="B1694">
            <v>0.25545000000000001</v>
          </cell>
          <cell r="D1694">
            <v>40225</v>
          </cell>
          <cell r="E1694">
            <v>0.44635999999999998</v>
          </cell>
          <cell r="G1694">
            <v>40074</v>
          </cell>
          <cell r="H1694">
            <v>1.448</v>
          </cell>
          <cell r="J1694">
            <v>40074</v>
          </cell>
          <cell r="K1694">
            <v>0.85099999999999998</v>
          </cell>
        </row>
        <row r="1695">
          <cell r="A1695">
            <v>40226</v>
          </cell>
          <cell r="B1695">
            <v>0.25545000000000001</v>
          </cell>
          <cell r="D1695">
            <v>40226</v>
          </cell>
          <cell r="E1695">
            <v>0.44635999999999998</v>
          </cell>
          <cell r="G1695">
            <v>40077</v>
          </cell>
          <cell r="H1695">
            <v>1.448</v>
          </cell>
          <cell r="J1695">
            <v>40077</v>
          </cell>
          <cell r="K1695">
            <v>0.85099999999999998</v>
          </cell>
        </row>
        <row r="1696">
          <cell r="A1696">
            <v>40227</v>
          </cell>
          <cell r="B1696">
            <v>0.25545000000000001</v>
          </cell>
          <cell r="D1696">
            <v>40227</v>
          </cell>
          <cell r="E1696">
            <v>0.44635999999999998</v>
          </cell>
          <cell r="G1696">
            <v>40078</v>
          </cell>
          <cell r="H1696">
            <v>1.448</v>
          </cell>
          <cell r="J1696">
            <v>40078</v>
          </cell>
          <cell r="K1696">
            <v>0.85099999999999998</v>
          </cell>
        </row>
        <row r="1697">
          <cell r="A1697">
            <v>40228</v>
          </cell>
          <cell r="B1697">
            <v>0.25545000000000001</v>
          </cell>
          <cell r="D1697">
            <v>40228</v>
          </cell>
          <cell r="E1697">
            <v>0.44635999999999998</v>
          </cell>
          <cell r="G1697">
            <v>40079</v>
          </cell>
          <cell r="H1697">
            <v>1.44</v>
          </cell>
          <cell r="J1697">
            <v>40079</v>
          </cell>
          <cell r="K1697">
            <v>0.84299999999999997</v>
          </cell>
        </row>
        <row r="1698">
          <cell r="A1698">
            <v>40231</v>
          </cell>
          <cell r="B1698">
            <v>0.25545000000000001</v>
          </cell>
          <cell r="D1698">
            <v>40231</v>
          </cell>
          <cell r="E1698">
            <v>0.44635999999999998</v>
          </cell>
          <cell r="G1698">
            <v>40080</v>
          </cell>
          <cell r="H1698">
            <v>1.415</v>
          </cell>
          <cell r="J1698">
            <v>40080</v>
          </cell>
          <cell r="K1698">
            <v>0.83299999999999996</v>
          </cell>
        </row>
        <row r="1699">
          <cell r="A1699">
            <v>40232</v>
          </cell>
          <cell r="B1699">
            <v>0.25545000000000001</v>
          </cell>
          <cell r="D1699">
            <v>40232</v>
          </cell>
          <cell r="E1699">
            <v>0.44635999999999998</v>
          </cell>
          <cell r="G1699">
            <v>40081</v>
          </cell>
          <cell r="H1699">
            <v>1.427</v>
          </cell>
          <cell r="J1699">
            <v>40081</v>
          </cell>
          <cell r="K1699">
            <v>0.84399999999999997</v>
          </cell>
        </row>
        <row r="1700">
          <cell r="A1700">
            <v>40233</v>
          </cell>
          <cell r="B1700">
            <v>0.25545000000000001</v>
          </cell>
          <cell r="D1700">
            <v>40233</v>
          </cell>
          <cell r="E1700">
            <v>0.44635999999999998</v>
          </cell>
          <cell r="G1700">
            <v>40084</v>
          </cell>
          <cell r="H1700">
            <v>1.3959999999999999</v>
          </cell>
          <cell r="J1700">
            <v>40084</v>
          </cell>
          <cell r="K1700">
            <v>0.83499999999999996</v>
          </cell>
        </row>
        <row r="1701">
          <cell r="A1701">
            <v>40234</v>
          </cell>
          <cell r="B1701">
            <v>0.25727</v>
          </cell>
          <cell r="D1701">
            <v>40234</v>
          </cell>
          <cell r="E1701">
            <v>0.44635999999999998</v>
          </cell>
          <cell r="G1701">
            <v>40085</v>
          </cell>
          <cell r="H1701">
            <v>1.4025000000000001</v>
          </cell>
          <cell r="J1701">
            <v>40085</v>
          </cell>
          <cell r="K1701">
            <v>0.83250000000000002</v>
          </cell>
        </row>
        <row r="1702">
          <cell r="A1702">
            <v>40235</v>
          </cell>
          <cell r="B1702">
            <v>0.25635999999999998</v>
          </cell>
          <cell r="D1702">
            <v>40235</v>
          </cell>
          <cell r="E1702">
            <v>0.44635999999999998</v>
          </cell>
          <cell r="G1702">
            <v>40086</v>
          </cell>
          <cell r="H1702">
            <v>1.425</v>
          </cell>
          <cell r="J1702">
            <v>40086</v>
          </cell>
          <cell r="K1702">
            <v>0.84499999999999997</v>
          </cell>
        </row>
        <row r="1703">
          <cell r="A1703">
            <v>40238</v>
          </cell>
          <cell r="B1703">
            <v>0.25635999999999998</v>
          </cell>
          <cell r="D1703">
            <v>40238</v>
          </cell>
          <cell r="E1703">
            <v>0.44635999999999998</v>
          </cell>
          <cell r="G1703">
            <v>40087</v>
          </cell>
          <cell r="H1703">
            <v>1.401</v>
          </cell>
          <cell r="J1703">
            <v>40087</v>
          </cell>
          <cell r="K1703">
            <v>0.82799999999999996</v>
          </cell>
        </row>
        <row r="1704">
          <cell r="A1704">
            <v>40239</v>
          </cell>
          <cell r="B1704">
            <v>0.25635999999999998</v>
          </cell>
          <cell r="D1704">
            <v>40239</v>
          </cell>
          <cell r="E1704">
            <v>0.44635999999999998</v>
          </cell>
          <cell r="G1704">
            <v>40088</v>
          </cell>
          <cell r="H1704">
            <v>1.375</v>
          </cell>
          <cell r="J1704">
            <v>40088</v>
          </cell>
          <cell r="K1704">
            <v>0.80249999999999999</v>
          </cell>
        </row>
        <row r="1705">
          <cell r="A1705">
            <v>40240</v>
          </cell>
          <cell r="B1705">
            <v>0.25635999999999998</v>
          </cell>
          <cell r="D1705">
            <v>40240</v>
          </cell>
          <cell r="E1705">
            <v>0.44635999999999998</v>
          </cell>
          <cell r="G1705">
            <v>40091</v>
          </cell>
          <cell r="H1705">
            <v>1.3860000000000001</v>
          </cell>
          <cell r="J1705">
            <v>40091</v>
          </cell>
          <cell r="K1705">
            <v>0.81100000000000005</v>
          </cell>
        </row>
        <row r="1706">
          <cell r="A1706">
            <v>40241</v>
          </cell>
          <cell r="B1706">
            <v>0.25635999999999998</v>
          </cell>
          <cell r="D1706">
            <v>40241</v>
          </cell>
          <cell r="E1706">
            <v>0.44635999999999998</v>
          </cell>
          <cell r="G1706">
            <v>40092</v>
          </cell>
          <cell r="H1706">
            <v>1.37</v>
          </cell>
          <cell r="J1706">
            <v>40092</v>
          </cell>
          <cell r="K1706">
            <v>0.80400000000000005</v>
          </cell>
        </row>
        <row r="1707">
          <cell r="A1707">
            <v>40242</v>
          </cell>
          <cell r="B1707">
            <v>0.25635999999999998</v>
          </cell>
          <cell r="D1707">
            <v>40242</v>
          </cell>
          <cell r="E1707">
            <v>0.44635999999999998</v>
          </cell>
          <cell r="G1707">
            <v>40093</v>
          </cell>
          <cell r="H1707">
            <v>1.3774999999999999</v>
          </cell>
          <cell r="J1707">
            <v>40093</v>
          </cell>
          <cell r="K1707">
            <v>0.81499999999999995</v>
          </cell>
        </row>
        <row r="1708">
          <cell r="A1708">
            <v>40245</v>
          </cell>
          <cell r="B1708">
            <v>0.25635999999999998</v>
          </cell>
          <cell r="D1708">
            <v>40245</v>
          </cell>
          <cell r="E1708">
            <v>0.44635999999999998</v>
          </cell>
          <cell r="G1708">
            <v>40094</v>
          </cell>
          <cell r="H1708">
            <v>1.3759999999999999</v>
          </cell>
          <cell r="J1708">
            <v>40094</v>
          </cell>
          <cell r="K1708">
            <v>0.81499999999999995</v>
          </cell>
        </row>
        <row r="1709">
          <cell r="A1709">
            <v>40246</v>
          </cell>
          <cell r="B1709">
            <v>0.25635999999999998</v>
          </cell>
          <cell r="D1709">
            <v>40246</v>
          </cell>
          <cell r="E1709">
            <v>0.44635999999999998</v>
          </cell>
          <cell r="G1709">
            <v>40095</v>
          </cell>
          <cell r="H1709">
            <v>1.42</v>
          </cell>
          <cell r="J1709">
            <v>40095</v>
          </cell>
          <cell r="K1709">
            <v>0.85250000000000004</v>
          </cell>
        </row>
        <row r="1710">
          <cell r="A1710">
            <v>40247</v>
          </cell>
          <cell r="B1710">
            <v>0.25635999999999998</v>
          </cell>
          <cell r="D1710">
            <v>40247</v>
          </cell>
          <cell r="E1710">
            <v>0.44635999999999998</v>
          </cell>
          <cell r="G1710">
            <v>40098</v>
          </cell>
          <cell r="H1710">
            <v>1.42</v>
          </cell>
          <cell r="J1710">
            <v>40098</v>
          </cell>
          <cell r="K1710">
            <v>0.85250000000000004</v>
          </cell>
        </row>
        <row r="1711">
          <cell r="A1711">
            <v>40248</v>
          </cell>
          <cell r="B1711">
            <v>0.25545000000000001</v>
          </cell>
          <cell r="D1711">
            <v>40248</v>
          </cell>
          <cell r="E1711">
            <v>0.44545000000000001</v>
          </cell>
          <cell r="G1711">
            <v>40099</v>
          </cell>
          <cell r="H1711">
            <v>1.4159999999999999</v>
          </cell>
          <cell r="J1711">
            <v>40099</v>
          </cell>
          <cell r="K1711">
            <v>0.84299999999999997</v>
          </cell>
        </row>
        <row r="1712">
          <cell r="A1712">
            <v>40249</v>
          </cell>
          <cell r="B1712">
            <v>0.25545000000000001</v>
          </cell>
          <cell r="D1712">
            <v>40249</v>
          </cell>
          <cell r="E1712">
            <v>0.44545000000000001</v>
          </cell>
          <cell r="G1712">
            <v>40100</v>
          </cell>
          <cell r="H1712">
            <v>1.425</v>
          </cell>
          <cell r="J1712">
            <v>40100</v>
          </cell>
          <cell r="K1712">
            <v>0.85299999999999998</v>
          </cell>
        </row>
        <row r="1713">
          <cell r="A1713">
            <v>40252</v>
          </cell>
          <cell r="B1713">
            <v>0.25545000000000001</v>
          </cell>
          <cell r="D1713">
            <v>40252</v>
          </cell>
          <cell r="E1713">
            <v>0.44545000000000001</v>
          </cell>
          <cell r="G1713">
            <v>40101</v>
          </cell>
          <cell r="H1713">
            <v>1.4419999999999999</v>
          </cell>
          <cell r="J1713">
            <v>40101</v>
          </cell>
          <cell r="K1713">
            <v>0.85750000000000004</v>
          </cell>
        </row>
        <row r="1714">
          <cell r="A1714">
            <v>40253</v>
          </cell>
          <cell r="B1714">
            <v>0.25545000000000001</v>
          </cell>
          <cell r="D1714">
            <v>40253</v>
          </cell>
          <cell r="E1714">
            <v>0.44545000000000001</v>
          </cell>
          <cell r="G1714">
            <v>40102</v>
          </cell>
          <cell r="H1714">
            <v>1.4525000000000001</v>
          </cell>
          <cell r="J1714">
            <v>40102</v>
          </cell>
          <cell r="K1714">
            <v>0.86499999999999999</v>
          </cell>
        </row>
        <row r="1715">
          <cell r="A1715">
            <v>40254</v>
          </cell>
          <cell r="B1715">
            <v>0.25545000000000001</v>
          </cell>
          <cell r="D1715">
            <v>40254</v>
          </cell>
          <cell r="E1715">
            <v>0.44545000000000001</v>
          </cell>
          <cell r="G1715">
            <v>40105</v>
          </cell>
          <cell r="H1715">
            <v>1.476</v>
          </cell>
          <cell r="J1715">
            <v>40105</v>
          </cell>
          <cell r="K1715">
            <v>0.88</v>
          </cell>
        </row>
        <row r="1716">
          <cell r="A1716">
            <v>40255</v>
          </cell>
          <cell r="B1716">
            <v>0.25545000000000001</v>
          </cell>
          <cell r="D1716">
            <v>40255</v>
          </cell>
          <cell r="E1716">
            <v>0.44545000000000001</v>
          </cell>
          <cell r="G1716">
            <v>40106</v>
          </cell>
          <cell r="H1716">
            <v>1.4750000000000001</v>
          </cell>
          <cell r="J1716">
            <v>40106</v>
          </cell>
          <cell r="K1716">
            <v>0.86899999999999999</v>
          </cell>
        </row>
        <row r="1717">
          <cell r="A1717">
            <v>40256</v>
          </cell>
          <cell r="B1717">
            <v>0.25545000000000001</v>
          </cell>
          <cell r="D1717">
            <v>40256</v>
          </cell>
          <cell r="E1717">
            <v>0.44545000000000001</v>
          </cell>
          <cell r="G1717">
            <v>40107</v>
          </cell>
          <cell r="H1717">
            <v>1.5375000000000001</v>
          </cell>
          <cell r="J1717">
            <v>40107</v>
          </cell>
          <cell r="K1717">
            <v>0.89500000000000002</v>
          </cell>
        </row>
        <row r="1718">
          <cell r="A1718">
            <v>40260</v>
          </cell>
          <cell r="B1718">
            <v>0.25545000000000001</v>
          </cell>
          <cell r="D1718">
            <v>40260</v>
          </cell>
          <cell r="E1718">
            <v>0.44545000000000001</v>
          </cell>
          <cell r="G1718">
            <v>40108</v>
          </cell>
          <cell r="H1718">
            <v>1.542</v>
          </cell>
          <cell r="J1718">
            <v>40108</v>
          </cell>
          <cell r="K1718">
            <v>0.89</v>
          </cell>
        </row>
        <row r="1719">
          <cell r="A1719">
            <v>40261</v>
          </cell>
          <cell r="B1719">
            <v>0.25545000000000001</v>
          </cell>
          <cell r="D1719">
            <v>40261</v>
          </cell>
          <cell r="E1719">
            <v>0.44545000000000001</v>
          </cell>
          <cell r="G1719">
            <v>40109</v>
          </cell>
          <cell r="H1719">
            <v>1.544</v>
          </cell>
          <cell r="J1719">
            <v>40109</v>
          </cell>
          <cell r="K1719">
            <v>0.9</v>
          </cell>
        </row>
        <row r="1720">
          <cell r="A1720">
            <v>40262</v>
          </cell>
          <cell r="B1720">
            <v>0.25545000000000001</v>
          </cell>
          <cell r="D1720">
            <v>40262</v>
          </cell>
          <cell r="E1720">
            <v>0.44545000000000001</v>
          </cell>
          <cell r="G1720">
            <v>40112</v>
          </cell>
          <cell r="H1720">
            <v>1.5640000000000001</v>
          </cell>
          <cell r="J1720">
            <v>40112</v>
          </cell>
          <cell r="K1720">
            <v>0.91700000000000004</v>
          </cell>
        </row>
        <row r="1721">
          <cell r="A1721">
            <v>40263</v>
          </cell>
          <cell r="B1721">
            <v>0.25455</v>
          </cell>
          <cell r="D1721">
            <v>40263</v>
          </cell>
          <cell r="E1721">
            <v>0.44455</v>
          </cell>
          <cell r="G1721">
            <v>40113</v>
          </cell>
          <cell r="H1721">
            <v>1.5649999999999999</v>
          </cell>
          <cell r="J1721">
            <v>40113</v>
          </cell>
          <cell r="K1721">
            <v>0.92400000000000004</v>
          </cell>
        </row>
        <row r="1722">
          <cell r="A1722">
            <v>40266</v>
          </cell>
          <cell r="B1722">
            <v>0.25455</v>
          </cell>
          <cell r="D1722">
            <v>40266</v>
          </cell>
          <cell r="E1722">
            <v>0.44455</v>
          </cell>
          <cell r="G1722">
            <v>40114</v>
          </cell>
          <cell r="H1722">
            <v>1.5680000000000001</v>
          </cell>
          <cell r="J1722">
            <v>40114</v>
          </cell>
          <cell r="K1722">
            <v>0.92400000000000004</v>
          </cell>
        </row>
        <row r="1723">
          <cell r="A1723">
            <v>40267</v>
          </cell>
          <cell r="B1723">
            <v>0.25273000000000001</v>
          </cell>
          <cell r="D1723">
            <v>40267</v>
          </cell>
          <cell r="E1723">
            <v>0.44181999999999999</v>
          </cell>
          <cell r="G1723">
            <v>40115</v>
          </cell>
          <cell r="H1723">
            <v>1.54</v>
          </cell>
          <cell r="J1723">
            <v>40115</v>
          </cell>
          <cell r="K1723">
            <v>0.89649999999999996</v>
          </cell>
        </row>
        <row r="1724">
          <cell r="A1724">
            <v>40268</v>
          </cell>
          <cell r="B1724">
            <v>0.25</v>
          </cell>
          <cell r="D1724">
            <v>40268</v>
          </cell>
          <cell r="E1724">
            <v>0.43818000000000001</v>
          </cell>
          <cell r="G1724">
            <v>40116</v>
          </cell>
          <cell r="H1724">
            <v>1.5525</v>
          </cell>
          <cell r="J1724">
            <v>40116</v>
          </cell>
          <cell r="K1724">
            <v>0.90400000000000003</v>
          </cell>
        </row>
        <row r="1725">
          <cell r="A1725">
            <v>40269</v>
          </cell>
          <cell r="B1725">
            <v>0.24768999999999999</v>
          </cell>
          <cell r="D1725">
            <v>40269</v>
          </cell>
          <cell r="E1725">
            <v>0.43537999999999999</v>
          </cell>
          <cell r="G1725">
            <v>40119</v>
          </cell>
          <cell r="H1725">
            <v>1.5110000000000001</v>
          </cell>
          <cell r="J1725">
            <v>40119</v>
          </cell>
          <cell r="K1725">
            <v>0.872</v>
          </cell>
        </row>
        <row r="1726">
          <cell r="A1726">
            <v>40270</v>
          </cell>
          <cell r="B1726">
            <v>0.24537999999999999</v>
          </cell>
          <cell r="D1726">
            <v>40270</v>
          </cell>
          <cell r="E1726">
            <v>0.43308000000000002</v>
          </cell>
          <cell r="G1726">
            <v>40120</v>
          </cell>
          <cell r="H1726">
            <v>1.50875</v>
          </cell>
          <cell r="J1726">
            <v>40120</v>
          </cell>
          <cell r="K1726">
            <v>0.875</v>
          </cell>
        </row>
        <row r="1727">
          <cell r="A1727">
            <v>40273</v>
          </cell>
          <cell r="B1727">
            <v>0.24307999999999999</v>
          </cell>
          <cell r="D1727">
            <v>40273</v>
          </cell>
          <cell r="E1727">
            <v>0.42923</v>
          </cell>
          <cell r="G1727">
            <v>40121</v>
          </cell>
          <cell r="H1727">
            <v>1.5362499999999999</v>
          </cell>
          <cell r="J1727">
            <v>40121</v>
          </cell>
          <cell r="K1727">
            <v>0.88875000000000004</v>
          </cell>
        </row>
        <row r="1728">
          <cell r="A1728">
            <v>40274</v>
          </cell>
          <cell r="B1728">
            <v>0.23923</v>
          </cell>
          <cell r="D1728">
            <v>40274</v>
          </cell>
          <cell r="E1728">
            <v>0.42308000000000001</v>
          </cell>
          <cell r="G1728">
            <v>40122</v>
          </cell>
          <cell r="H1728">
            <v>1.5462500000000001</v>
          </cell>
          <cell r="J1728">
            <v>40122</v>
          </cell>
          <cell r="K1728">
            <v>0.88624999999999998</v>
          </cell>
        </row>
        <row r="1729">
          <cell r="A1729">
            <v>40275</v>
          </cell>
          <cell r="B1729">
            <v>0.23691999999999999</v>
          </cell>
          <cell r="D1729">
            <v>40275</v>
          </cell>
          <cell r="E1729">
            <v>0.41922999999999999</v>
          </cell>
          <cell r="G1729">
            <v>40123</v>
          </cell>
          <cell r="H1729">
            <v>1.548</v>
          </cell>
          <cell r="J1729">
            <v>40123</v>
          </cell>
          <cell r="K1729">
            <v>0.88500000000000001</v>
          </cell>
        </row>
        <row r="1730">
          <cell r="A1730">
            <v>40276</v>
          </cell>
          <cell r="B1730">
            <v>0.23691999999999999</v>
          </cell>
          <cell r="D1730">
            <v>40276</v>
          </cell>
          <cell r="E1730">
            <v>0.41692000000000001</v>
          </cell>
          <cell r="G1730">
            <v>40126</v>
          </cell>
          <cell r="H1730">
            <v>1.58375</v>
          </cell>
          <cell r="J1730">
            <v>40126</v>
          </cell>
          <cell r="K1730">
            <v>0.89749999999999996</v>
          </cell>
        </row>
        <row r="1731">
          <cell r="A1731">
            <v>40277</v>
          </cell>
          <cell r="B1731">
            <v>0.23615</v>
          </cell>
          <cell r="D1731">
            <v>40277</v>
          </cell>
          <cell r="E1731">
            <v>0.41461999999999999</v>
          </cell>
          <cell r="G1731">
            <v>40127</v>
          </cell>
          <cell r="H1731">
            <v>1.5787499999999999</v>
          </cell>
          <cell r="J1731">
            <v>40127</v>
          </cell>
          <cell r="K1731">
            <v>0.88624999999999998</v>
          </cell>
        </row>
        <row r="1732">
          <cell r="A1732">
            <v>40280</v>
          </cell>
          <cell r="B1732">
            <v>0.23615</v>
          </cell>
          <cell r="D1732">
            <v>40280</v>
          </cell>
          <cell r="E1732">
            <v>0.41385</v>
          </cell>
          <cell r="G1732">
            <v>40128</v>
          </cell>
          <cell r="H1732">
            <v>1.5550000000000002</v>
          </cell>
          <cell r="J1732">
            <v>40128</v>
          </cell>
          <cell r="K1732">
            <v>0.87</v>
          </cell>
        </row>
        <row r="1733">
          <cell r="A1733">
            <v>40281</v>
          </cell>
          <cell r="B1733">
            <v>0.23615</v>
          </cell>
          <cell r="D1733">
            <v>40281</v>
          </cell>
          <cell r="E1733">
            <v>0.41077000000000002</v>
          </cell>
          <cell r="G1733">
            <v>40129</v>
          </cell>
          <cell r="H1733">
            <v>1.4862500000000001</v>
          </cell>
          <cell r="J1733">
            <v>40129</v>
          </cell>
          <cell r="K1733">
            <v>0.82374999999999998</v>
          </cell>
        </row>
        <row r="1734">
          <cell r="A1734">
            <v>40282</v>
          </cell>
          <cell r="B1734">
            <v>0.23615</v>
          </cell>
          <cell r="D1734">
            <v>40282</v>
          </cell>
          <cell r="E1734">
            <v>0.40922999999999998</v>
          </cell>
          <cell r="G1734">
            <v>40130</v>
          </cell>
          <cell r="H1734">
            <v>1.48</v>
          </cell>
          <cell r="J1734">
            <v>40130</v>
          </cell>
          <cell r="K1734">
            <v>0.83</v>
          </cell>
        </row>
        <row r="1735">
          <cell r="A1735">
            <v>40283</v>
          </cell>
          <cell r="B1735">
            <v>0.23538000000000001</v>
          </cell>
          <cell r="D1735">
            <v>40283</v>
          </cell>
          <cell r="E1735">
            <v>0.40692</v>
          </cell>
          <cell r="G1735">
            <v>40133</v>
          </cell>
          <cell r="H1735">
            <v>1.4650000000000001</v>
          </cell>
          <cell r="J1735">
            <v>40133</v>
          </cell>
          <cell r="K1735">
            <v>0.82</v>
          </cell>
        </row>
        <row r="1736">
          <cell r="A1736">
            <v>40284</v>
          </cell>
          <cell r="B1736">
            <v>0.23462</v>
          </cell>
          <cell r="D1736">
            <v>40284</v>
          </cell>
          <cell r="E1736">
            <v>0.40538000000000002</v>
          </cell>
          <cell r="G1736">
            <v>40134</v>
          </cell>
          <cell r="H1736">
            <v>1.4375</v>
          </cell>
          <cell r="J1736">
            <v>40134</v>
          </cell>
          <cell r="K1736">
            <v>0.81</v>
          </cell>
        </row>
        <row r="1737">
          <cell r="A1737">
            <v>40287</v>
          </cell>
          <cell r="B1737">
            <v>0.23462</v>
          </cell>
          <cell r="D1737">
            <v>40287</v>
          </cell>
          <cell r="E1737">
            <v>0.40461999999999998</v>
          </cell>
          <cell r="G1737">
            <v>40135</v>
          </cell>
          <cell r="H1737">
            <v>1.4325000000000001</v>
          </cell>
          <cell r="J1737">
            <v>40135</v>
          </cell>
          <cell r="K1737">
            <v>0.8075</v>
          </cell>
        </row>
        <row r="1738">
          <cell r="A1738">
            <v>40288</v>
          </cell>
          <cell r="B1738">
            <v>0.23385</v>
          </cell>
          <cell r="D1738">
            <v>40288</v>
          </cell>
          <cell r="E1738">
            <v>0.40384999999999999</v>
          </cell>
          <cell r="G1738">
            <v>40136</v>
          </cell>
          <cell r="H1738">
            <v>1.43875</v>
          </cell>
          <cell r="J1738">
            <v>40136</v>
          </cell>
          <cell r="K1738">
            <v>0.8125</v>
          </cell>
        </row>
        <row r="1739">
          <cell r="A1739">
            <v>40289</v>
          </cell>
          <cell r="B1739">
            <v>0.23385</v>
          </cell>
          <cell r="D1739">
            <v>40289</v>
          </cell>
          <cell r="E1739">
            <v>0.40384999999999999</v>
          </cell>
          <cell r="G1739">
            <v>40137</v>
          </cell>
          <cell r="H1739">
            <v>1.4330000000000001</v>
          </cell>
          <cell r="J1739">
            <v>40137</v>
          </cell>
          <cell r="K1739">
            <v>0.81179999999999997</v>
          </cell>
        </row>
        <row r="1740">
          <cell r="A1740">
            <v>40290</v>
          </cell>
          <cell r="B1740">
            <v>0.23385</v>
          </cell>
          <cell r="D1740">
            <v>40290</v>
          </cell>
          <cell r="E1740">
            <v>0.40307999999999999</v>
          </cell>
          <cell r="G1740">
            <v>40140</v>
          </cell>
          <cell r="H1740">
            <v>1.42875</v>
          </cell>
          <cell r="J1740">
            <v>40140</v>
          </cell>
          <cell r="K1740">
            <v>0.8075</v>
          </cell>
        </row>
        <row r="1741">
          <cell r="A1741">
            <v>40291</v>
          </cell>
          <cell r="B1741">
            <v>0.23385</v>
          </cell>
          <cell r="D1741">
            <v>40291</v>
          </cell>
          <cell r="E1741">
            <v>0.40307999999999999</v>
          </cell>
          <cell r="G1741">
            <v>40141</v>
          </cell>
          <cell r="H1741">
            <v>1.40625</v>
          </cell>
          <cell r="J1741">
            <v>40141</v>
          </cell>
          <cell r="K1741">
            <v>0.78749999999999998</v>
          </cell>
        </row>
        <row r="1742">
          <cell r="A1742">
            <v>40294</v>
          </cell>
          <cell r="B1742">
            <v>0.23385</v>
          </cell>
          <cell r="D1742">
            <v>40294</v>
          </cell>
          <cell r="E1742">
            <v>0.40307999999999999</v>
          </cell>
          <cell r="G1742">
            <v>40142</v>
          </cell>
          <cell r="H1742">
            <v>1.4237500000000001</v>
          </cell>
          <cell r="J1742">
            <v>40142</v>
          </cell>
          <cell r="K1742">
            <v>0.79625000000000001</v>
          </cell>
        </row>
        <row r="1743">
          <cell r="A1743">
            <v>40295</v>
          </cell>
          <cell r="B1743">
            <v>0.23385</v>
          </cell>
          <cell r="D1743">
            <v>40295</v>
          </cell>
          <cell r="E1743">
            <v>0.40307999999999999</v>
          </cell>
          <cell r="G1743">
            <v>40143</v>
          </cell>
          <cell r="H1743">
            <v>1.4137500000000001</v>
          </cell>
          <cell r="J1743">
            <v>40143</v>
          </cell>
          <cell r="K1743">
            <v>0.78625</v>
          </cell>
        </row>
        <row r="1744">
          <cell r="A1744">
            <v>40296</v>
          </cell>
          <cell r="B1744">
            <v>0.23308000000000001</v>
          </cell>
          <cell r="D1744">
            <v>40296</v>
          </cell>
          <cell r="E1744">
            <v>0.40154000000000001</v>
          </cell>
          <cell r="G1744">
            <v>40144</v>
          </cell>
          <cell r="H1744">
            <v>1.379</v>
          </cell>
          <cell r="J1744">
            <v>40144</v>
          </cell>
          <cell r="K1744">
            <v>0.76500000000000001</v>
          </cell>
        </row>
        <row r="1745">
          <cell r="A1745">
            <v>40298</v>
          </cell>
          <cell r="B1745">
            <v>0.23230999999999999</v>
          </cell>
          <cell r="D1745">
            <v>40298</v>
          </cell>
          <cell r="E1745">
            <v>0.39922999999999997</v>
          </cell>
          <cell r="G1745">
            <v>40147</v>
          </cell>
          <cell r="H1745">
            <v>1.3787499999999999</v>
          </cell>
          <cell r="J1745">
            <v>40147</v>
          </cell>
          <cell r="K1745">
            <v>0.755</v>
          </cell>
        </row>
        <row r="1746">
          <cell r="A1746">
            <v>40304</v>
          </cell>
          <cell r="B1746">
            <v>0.23</v>
          </cell>
          <cell r="D1746">
            <v>40304</v>
          </cell>
          <cell r="E1746">
            <v>0.39538000000000001</v>
          </cell>
          <cell r="G1746">
            <v>40148</v>
          </cell>
          <cell r="H1746">
            <v>1.3625</v>
          </cell>
          <cell r="J1746">
            <v>40148</v>
          </cell>
          <cell r="K1746">
            <v>0.73</v>
          </cell>
        </row>
        <row r="1747">
          <cell r="A1747">
            <v>40305</v>
          </cell>
          <cell r="B1747">
            <v>0.22846</v>
          </cell>
          <cell r="D1747">
            <v>40305</v>
          </cell>
          <cell r="E1747">
            <v>0.39538000000000001</v>
          </cell>
          <cell r="G1747">
            <v>40149</v>
          </cell>
          <cell r="H1747">
            <v>1.345</v>
          </cell>
          <cell r="J1747">
            <v>40149</v>
          </cell>
          <cell r="K1747">
            <v>0.6925</v>
          </cell>
        </row>
        <row r="1748">
          <cell r="A1748">
            <v>40308</v>
          </cell>
          <cell r="B1748">
            <v>0.22692000000000001</v>
          </cell>
          <cell r="D1748">
            <v>40308</v>
          </cell>
          <cell r="E1748">
            <v>0.39538000000000001</v>
          </cell>
          <cell r="G1748">
            <v>40150</v>
          </cell>
          <cell r="H1748">
            <v>1.3912499999999999</v>
          </cell>
          <cell r="J1748">
            <v>40150</v>
          </cell>
          <cell r="K1748">
            <v>0.70625000000000004</v>
          </cell>
        </row>
        <row r="1749">
          <cell r="A1749">
            <v>40309</v>
          </cell>
          <cell r="B1749">
            <v>0.22538</v>
          </cell>
          <cell r="D1749">
            <v>40309</v>
          </cell>
          <cell r="E1749">
            <v>0.39462000000000003</v>
          </cell>
          <cell r="G1749">
            <v>40151</v>
          </cell>
          <cell r="H1749">
            <v>1.4419999999999999</v>
          </cell>
          <cell r="J1749">
            <v>40151</v>
          </cell>
          <cell r="K1749">
            <v>0.73750000000000004</v>
          </cell>
        </row>
        <row r="1750">
          <cell r="A1750">
            <v>40310</v>
          </cell>
          <cell r="B1750">
            <v>0.22538</v>
          </cell>
          <cell r="D1750">
            <v>40310</v>
          </cell>
          <cell r="E1750">
            <v>0.39307999999999998</v>
          </cell>
          <cell r="G1750">
            <v>40154</v>
          </cell>
          <cell r="H1750">
            <v>1.425</v>
          </cell>
          <cell r="J1750">
            <v>40154</v>
          </cell>
          <cell r="K1750">
            <v>0.73</v>
          </cell>
        </row>
        <row r="1751">
          <cell r="A1751">
            <v>40311</v>
          </cell>
          <cell r="B1751">
            <v>0.22461999999999999</v>
          </cell>
          <cell r="D1751">
            <v>40311</v>
          </cell>
          <cell r="E1751">
            <v>0.39077000000000001</v>
          </cell>
          <cell r="G1751">
            <v>40155</v>
          </cell>
          <cell r="H1751">
            <v>1.3900000000000001</v>
          </cell>
          <cell r="J1751">
            <v>40155</v>
          </cell>
          <cell r="K1751">
            <v>0.72250000000000003</v>
          </cell>
        </row>
        <row r="1752">
          <cell r="A1752">
            <v>40312</v>
          </cell>
          <cell r="B1752">
            <v>0.22461999999999999</v>
          </cell>
          <cell r="D1752">
            <v>40312</v>
          </cell>
          <cell r="E1752">
            <v>0.39077000000000001</v>
          </cell>
          <cell r="G1752">
            <v>40156</v>
          </cell>
          <cell r="H1752">
            <v>1.4179999999999999</v>
          </cell>
          <cell r="J1752">
            <v>40156</v>
          </cell>
          <cell r="K1752">
            <v>0.76600000000000001</v>
          </cell>
        </row>
        <row r="1753">
          <cell r="A1753">
            <v>40315</v>
          </cell>
          <cell r="B1753">
            <v>0.22461999999999999</v>
          </cell>
          <cell r="D1753">
            <v>40315</v>
          </cell>
          <cell r="E1753">
            <v>0.39</v>
          </cell>
          <cell r="G1753">
            <v>40157</v>
          </cell>
          <cell r="H1753">
            <v>1.37</v>
          </cell>
          <cell r="J1753">
            <v>40157</v>
          </cell>
          <cell r="K1753">
            <v>0.72</v>
          </cell>
        </row>
        <row r="1754">
          <cell r="A1754">
            <v>40316</v>
          </cell>
          <cell r="B1754">
            <v>0.22461999999999999</v>
          </cell>
          <cell r="D1754">
            <v>40316</v>
          </cell>
          <cell r="E1754">
            <v>0.39</v>
          </cell>
          <cell r="G1754">
            <v>40158</v>
          </cell>
          <cell r="H1754">
            <v>1.423</v>
          </cell>
          <cell r="J1754">
            <v>40158</v>
          </cell>
          <cell r="K1754">
            <v>0.74299999999999999</v>
          </cell>
        </row>
        <row r="1755">
          <cell r="A1755">
            <v>40317</v>
          </cell>
          <cell r="B1755">
            <v>0.22461999999999999</v>
          </cell>
          <cell r="D1755">
            <v>40317</v>
          </cell>
          <cell r="E1755">
            <v>0.39</v>
          </cell>
          <cell r="G1755">
            <v>40161</v>
          </cell>
          <cell r="H1755">
            <v>1.4237500000000001</v>
          </cell>
          <cell r="J1755">
            <v>40161</v>
          </cell>
          <cell r="K1755">
            <v>0.73250000000000004</v>
          </cell>
        </row>
        <row r="1756">
          <cell r="A1756">
            <v>40318</v>
          </cell>
          <cell r="B1756">
            <v>0.22461999999999999</v>
          </cell>
          <cell r="D1756">
            <v>40318</v>
          </cell>
          <cell r="E1756">
            <v>0.39</v>
          </cell>
          <cell r="G1756">
            <v>40162</v>
          </cell>
          <cell r="H1756">
            <v>1.415</v>
          </cell>
          <cell r="J1756">
            <v>40162</v>
          </cell>
          <cell r="K1756">
            <v>0.72</v>
          </cell>
        </row>
        <row r="1757">
          <cell r="A1757">
            <v>40319</v>
          </cell>
          <cell r="B1757">
            <v>0.22461999999999999</v>
          </cell>
          <cell r="D1757">
            <v>40319</v>
          </cell>
          <cell r="E1757">
            <v>0.39</v>
          </cell>
          <cell r="G1757">
            <v>40163</v>
          </cell>
          <cell r="H1757">
            <v>1.4087499999999999</v>
          </cell>
          <cell r="J1757">
            <v>40163</v>
          </cell>
          <cell r="K1757">
            <v>0.71250000000000002</v>
          </cell>
        </row>
        <row r="1758">
          <cell r="A1758">
            <v>40322</v>
          </cell>
          <cell r="B1758">
            <v>0.22461999999999999</v>
          </cell>
          <cell r="D1758">
            <v>40322</v>
          </cell>
          <cell r="E1758">
            <v>0.39</v>
          </cell>
          <cell r="G1758">
            <v>40164</v>
          </cell>
          <cell r="H1758">
            <v>1.3912499999999999</v>
          </cell>
          <cell r="J1758">
            <v>40164</v>
          </cell>
          <cell r="K1758">
            <v>0.70374999999999999</v>
          </cell>
        </row>
        <row r="1759">
          <cell r="A1759">
            <v>40323</v>
          </cell>
          <cell r="B1759">
            <v>0.22461999999999999</v>
          </cell>
          <cell r="D1759">
            <v>40323</v>
          </cell>
          <cell r="E1759">
            <v>0.39</v>
          </cell>
          <cell r="G1759">
            <v>40165</v>
          </cell>
          <cell r="H1759">
            <v>1.3584000000000001</v>
          </cell>
          <cell r="J1759">
            <v>40165</v>
          </cell>
          <cell r="K1759">
            <v>0.67110000000000003</v>
          </cell>
        </row>
        <row r="1760">
          <cell r="A1760">
            <v>40324</v>
          </cell>
          <cell r="B1760">
            <v>0.22461999999999999</v>
          </cell>
          <cell r="D1760">
            <v>40324</v>
          </cell>
          <cell r="E1760">
            <v>0.39</v>
          </cell>
          <cell r="G1760">
            <v>40168</v>
          </cell>
          <cell r="H1760">
            <v>1.355</v>
          </cell>
          <cell r="J1760">
            <v>40168</v>
          </cell>
          <cell r="K1760">
            <v>0.66</v>
          </cell>
        </row>
        <row r="1761">
          <cell r="A1761">
            <v>40325</v>
          </cell>
          <cell r="B1761">
            <v>0.22461999999999999</v>
          </cell>
          <cell r="D1761">
            <v>40325</v>
          </cell>
          <cell r="E1761">
            <v>0.39</v>
          </cell>
          <cell r="G1761">
            <v>40169</v>
          </cell>
          <cell r="H1761">
            <v>1.3820000000000001</v>
          </cell>
          <cell r="J1761">
            <v>40169</v>
          </cell>
          <cell r="K1761">
            <v>0.67149999999999999</v>
          </cell>
        </row>
        <row r="1762">
          <cell r="A1762">
            <v>40326</v>
          </cell>
          <cell r="B1762">
            <v>0.22461999999999999</v>
          </cell>
          <cell r="D1762">
            <v>40326</v>
          </cell>
          <cell r="E1762">
            <v>0.39</v>
          </cell>
          <cell r="G1762">
            <v>40170</v>
          </cell>
          <cell r="H1762">
            <v>1.3825000000000001</v>
          </cell>
          <cell r="J1762">
            <v>40170</v>
          </cell>
          <cell r="K1762">
            <v>0.67130000000000001</v>
          </cell>
        </row>
        <row r="1763">
          <cell r="A1763">
            <v>40329</v>
          </cell>
          <cell r="B1763">
            <v>0.22461999999999999</v>
          </cell>
          <cell r="D1763">
            <v>40329</v>
          </cell>
          <cell r="E1763">
            <v>0.39</v>
          </cell>
          <cell r="G1763">
            <v>40171</v>
          </cell>
          <cell r="H1763">
            <v>1.3862999999999999</v>
          </cell>
          <cell r="J1763">
            <v>40171</v>
          </cell>
          <cell r="K1763">
            <v>0.68130000000000002</v>
          </cell>
        </row>
        <row r="1764">
          <cell r="A1764">
            <v>40330</v>
          </cell>
          <cell r="B1764">
            <v>0.22461999999999999</v>
          </cell>
          <cell r="D1764">
            <v>40330</v>
          </cell>
          <cell r="E1764">
            <v>0.39</v>
          </cell>
          <cell r="G1764">
            <v>40172</v>
          </cell>
          <cell r="H1764">
            <v>1.4025000000000001</v>
          </cell>
          <cell r="J1764">
            <v>40172</v>
          </cell>
          <cell r="K1764">
            <v>0.69879999999999998</v>
          </cell>
        </row>
        <row r="1765">
          <cell r="A1765">
            <v>40331</v>
          </cell>
          <cell r="B1765">
            <v>0.22461999999999999</v>
          </cell>
          <cell r="D1765">
            <v>40331</v>
          </cell>
          <cell r="E1765">
            <v>0.39</v>
          </cell>
          <cell r="G1765">
            <v>40175</v>
          </cell>
          <cell r="H1765">
            <v>1.42625</v>
          </cell>
          <cell r="J1765">
            <v>40175</v>
          </cell>
          <cell r="K1765">
            <v>0.71625000000000005</v>
          </cell>
        </row>
        <row r="1766">
          <cell r="A1766">
            <v>40332</v>
          </cell>
          <cell r="B1766">
            <v>0.22461999999999999</v>
          </cell>
          <cell r="D1766">
            <v>40332</v>
          </cell>
          <cell r="E1766">
            <v>0.39</v>
          </cell>
          <cell r="G1766">
            <v>40176</v>
          </cell>
          <cell r="H1766">
            <v>1.4113</v>
          </cell>
          <cell r="J1766">
            <v>40176</v>
          </cell>
          <cell r="K1766">
            <v>0.69750000000000001</v>
          </cell>
        </row>
        <row r="1767">
          <cell r="A1767">
            <v>40333</v>
          </cell>
          <cell r="B1767">
            <v>0.22461999999999999</v>
          </cell>
          <cell r="D1767">
            <v>40333</v>
          </cell>
          <cell r="E1767">
            <v>0.39</v>
          </cell>
          <cell r="G1767">
            <v>40177</v>
          </cell>
          <cell r="H1767">
            <v>1.3988</v>
          </cell>
          <cell r="J1767">
            <v>40177</v>
          </cell>
          <cell r="K1767">
            <v>0.68500000000000005</v>
          </cell>
        </row>
        <row r="1768">
          <cell r="A1768">
            <v>40336</v>
          </cell>
          <cell r="B1768">
            <v>0.22461999999999999</v>
          </cell>
          <cell r="D1768">
            <v>40336</v>
          </cell>
          <cell r="E1768">
            <v>0.39</v>
          </cell>
          <cell r="G1768">
            <v>40178</v>
          </cell>
          <cell r="H1768">
            <v>1.3988</v>
          </cell>
          <cell r="J1768">
            <v>40178</v>
          </cell>
          <cell r="K1768">
            <v>0.68500000000000005</v>
          </cell>
        </row>
        <row r="1769">
          <cell r="A1769">
            <v>40337</v>
          </cell>
          <cell r="B1769">
            <v>0.22461999999999999</v>
          </cell>
          <cell r="D1769">
            <v>40337</v>
          </cell>
          <cell r="E1769">
            <v>0.39</v>
          </cell>
          <cell r="G1769">
            <v>40179</v>
          </cell>
          <cell r="H1769">
            <v>1.4088000000000001</v>
          </cell>
          <cell r="J1769">
            <v>40179</v>
          </cell>
          <cell r="K1769">
            <v>0.69750000000000001</v>
          </cell>
        </row>
        <row r="1770">
          <cell r="A1770">
            <v>40338</v>
          </cell>
          <cell r="B1770">
            <v>0.22461999999999999</v>
          </cell>
          <cell r="D1770">
            <v>40338</v>
          </cell>
          <cell r="E1770">
            <v>0.39</v>
          </cell>
          <cell r="G1770">
            <v>40182</v>
          </cell>
          <cell r="H1770">
            <v>1.4253</v>
          </cell>
          <cell r="J1770">
            <v>40182</v>
          </cell>
          <cell r="K1770">
            <v>0.70599999999999996</v>
          </cell>
        </row>
        <row r="1771">
          <cell r="A1771">
            <v>40339</v>
          </cell>
          <cell r="B1771">
            <v>0.22461999999999999</v>
          </cell>
          <cell r="D1771">
            <v>40339</v>
          </cell>
          <cell r="E1771">
            <v>0.39</v>
          </cell>
          <cell r="G1771">
            <v>40183</v>
          </cell>
          <cell r="H1771">
            <v>1.4337500000000001</v>
          </cell>
          <cell r="J1771">
            <v>40183</v>
          </cell>
          <cell r="K1771">
            <v>0.71375</v>
          </cell>
        </row>
        <row r="1772">
          <cell r="A1772">
            <v>40340</v>
          </cell>
          <cell r="B1772">
            <v>0.22461999999999999</v>
          </cell>
          <cell r="D1772">
            <v>40340</v>
          </cell>
          <cell r="E1772">
            <v>0.39</v>
          </cell>
          <cell r="G1772">
            <v>40184</v>
          </cell>
          <cell r="H1772">
            <v>1.4375</v>
          </cell>
          <cell r="J1772">
            <v>40184</v>
          </cell>
          <cell r="K1772">
            <v>0.71625000000000005</v>
          </cell>
        </row>
        <row r="1773">
          <cell r="A1773">
            <v>40343</v>
          </cell>
          <cell r="B1773">
            <v>0.22461999999999999</v>
          </cell>
          <cell r="D1773">
            <v>40343</v>
          </cell>
          <cell r="E1773">
            <v>0.39</v>
          </cell>
          <cell r="G1773">
            <v>40185</v>
          </cell>
          <cell r="H1773">
            <v>1.4645000000000001</v>
          </cell>
          <cell r="J1773">
            <v>40185</v>
          </cell>
          <cell r="K1773">
            <v>0.73029999999999995</v>
          </cell>
        </row>
        <row r="1774">
          <cell r="A1774">
            <v>40344</v>
          </cell>
          <cell r="B1774">
            <v>0.22461999999999999</v>
          </cell>
          <cell r="D1774">
            <v>40344</v>
          </cell>
          <cell r="E1774">
            <v>0.39</v>
          </cell>
          <cell r="G1774">
            <v>40186</v>
          </cell>
          <cell r="H1774">
            <v>1.4750000000000001</v>
          </cell>
          <cell r="J1774">
            <v>40186</v>
          </cell>
          <cell r="K1774">
            <v>0.75</v>
          </cell>
        </row>
        <row r="1775">
          <cell r="A1775">
            <v>40345</v>
          </cell>
          <cell r="B1775">
            <v>0.22461999999999999</v>
          </cell>
          <cell r="D1775">
            <v>40345</v>
          </cell>
          <cell r="E1775">
            <v>0.39</v>
          </cell>
          <cell r="G1775">
            <v>40189</v>
          </cell>
          <cell r="H1775">
            <v>1.47875</v>
          </cell>
          <cell r="J1775">
            <v>40189</v>
          </cell>
          <cell r="K1775">
            <v>0.74624999999999997</v>
          </cell>
        </row>
        <row r="1776">
          <cell r="A1776">
            <v>40346</v>
          </cell>
          <cell r="B1776">
            <v>0.22461999999999999</v>
          </cell>
          <cell r="D1776">
            <v>40346</v>
          </cell>
          <cell r="E1776">
            <v>0.39</v>
          </cell>
          <cell r="G1776">
            <v>40190</v>
          </cell>
          <cell r="H1776">
            <v>1.4469000000000001</v>
          </cell>
          <cell r="J1776">
            <v>40190</v>
          </cell>
          <cell r="K1776">
            <v>0.72089999999999999</v>
          </cell>
        </row>
        <row r="1777">
          <cell r="A1777">
            <v>40347</v>
          </cell>
          <cell r="B1777">
            <v>0.22461999999999999</v>
          </cell>
          <cell r="D1777">
            <v>40347</v>
          </cell>
          <cell r="E1777">
            <v>0.39</v>
          </cell>
          <cell r="G1777">
            <v>40191</v>
          </cell>
          <cell r="H1777">
            <v>1.4311</v>
          </cell>
          <cell r="J1777">
            <v>40191</v>
          </cell>
          <cell r="K1777">
            <v>0.71809999999999996</v>
          </cell>
        </row>
        <row r="1778">
          <cell r="A1778">
            <v>40350</v>
          </cell>
          <cell r="B1778">
            <v>0.22461999999999999</v>
          </cell>
          <cell r="D1778">
            <v>40350</v>
          </cell>
          <cell r="E1778">
            <v>0.39</v>
          </cell>
          <cell r="G1778">
            <v>40192</v>
          </cell>
          <cell r="H1778">
            <v>1.4262000000000001</v>
          </cell>
          <cell r="J1778">
            <v>40192</v>
          </cell>
          <cell r="K1778">
            <v>0.73440000000000005</v>
          </cell>
        </row>
        <row r="1779">
          <cell r="A1779">
            <v>40351</v>
          </cell>
          <cell r="B1779">
            <v>0.22461999999999999</v>
          </cell>
          <cell r="D1779">
            <v>40351</v>
          </cell>
          <cell r="E1779">
            <v>0.39</v>
          </cell>
          <cell r="G1779">
            <v>40193</v>
          </cell>
          <cell r="H1779">
            <v>1.409</v>
          </cell>
          <cell r="J1779">
            <v>40193</v>
          </cell>
          <cell r="K1779">
            <v>0.72299999999999998</v>
          </cell>
        </row>
        <row r="1780">
          <cell r="A1780">
            <v>40352</v>
          </cell>
          <cell r="B1780">
            <v>0.22461999999999999</v>
          </cell>
          <cell r="D1780">
            <v>40352</v>
          </cell>
          <cell r="E1780">
            <v>0.39</v>
          </cell>
          <cell r="G1780">
            <v>40196</v>
          </cell>
          <cell r="H1780">
            <v>1.42</v>
          </cell>
          <cell r="J1780">
            <v>40196</v>
          </cell>
          <cell r="K1780">
            <v>0.72375</v>
          </cell>
        </row>
        <row r="1781">
          <cell r="A1781">
            <v>40353</v>
          </cell>
          <cell r="B1781">
            <v>0.22461999999999999</v>
          </cell>
          <cell r="D1781">
            <v>40353</v>
          </cell>
          <cell r="E1781">
            <v>0.39</v>
          </cell>
          <cell r="G1781">
            <v>40197</v>
          </cell>
          <cell r="H1781">
            <v>1.4342999999999999</v>
          </cell>
          <cell r="J1781">
            <v>40197</v>
          </cell>
          <cell r="K1781">
            <v>0.73719999999999997</v>
          </cell>
        </row>
        <row r="1782">
          <cell r="A1782">
            <v>40354</v>
          </cell>
          <cell r="B1782">
            <v>0.22461999999999999</v>
          </cell>
          <cell r="D1782">
            <v>40354</v>
          </cell>
          <cell r="E1782">
            <v>0.39</v>
          </cell>
          <cell r="G1782">
            <v>40198</v>
          </cell>
          <cell r="H1782">
            <v>1.4146000000000001</v>
          </cell>
          <cell r="J1782">
            <v>40198</v>
          </cell>
          <cell r="K1782">
            <v>0.71450000000000002</v>
          </cell>
        </row>
        <row r="1783">
          <cell r="A1783">
            <v>40357</v>
          </cell>
          <cell r="B1783">
            <v>0.22461999999999999</v>
          </cell>
          <cell r="D1783">
            <v>40357</v>
          </cell>
          <cell r="E1783">
            <v>0.39</v>
          </cell>
          <cell r="G1783">
            <v>40199</v>
          </cell>
          <cell r="H1783">
            <v>1.4294</v>
          </cell>
          <cell r="J1783">
            <v>40199</v>
          </cell>
          <cell r="K1783">
            <v>0.73140000000000005</v>
          </cell>
        </row>
        <row r="1784">
          <cell r="A1784">
            <v>40358</v>
          </cell>
          <cell r="B1784">
            <v>0.22308</v>
          </cell>
          <cell r="D1784">
            <v>40358</v>
          </cell>
          <cell r="E1784">
            <v>0.39</v>
          </cell>
          <cell r="G1784">
            <v>40200</v>
          </cell>
          <cell r="H1784">
            <v>1.4218999999999999</v>
          </cell>
          <cell r="J1784">
            <v>40200</v>
          </cell>
          <cell r="K1784">
            <v>0.72799999999999998</v>
          </cell>
        </row>
        <row r="1785">
          <cell r="A1785">
            <v>40359</v>
          </cell>
          <cell r="B1785">
            <v>0.22</v>
          </cell>
          <cell r="D1785">
            <v>40359</v>
          </cell>
          <cell r="E1785">
            <v>0.38846000000000003</v>
          </cell>
          <cell r="G1785">
            <v>40203</v>
          </cell>
          <cell r="H1785">
            <v>1.41875</v>
          </cell>
          <cell r="J1785">
            <v>40203</v>
          </cell>
          <cell r="K1785">
            <v>0.72250000000000003</v>
          </cell>
        </row>
        <row r="1786">
          <cell r="A1786">
            <v>40360</v>
          </cell>
          <cell r="B1786">
            <v>0.21923000000000001</v>
          </cell>
          <cell r="D1786">
            <v>40360</v>
          </cell>
          <cell r="E1786">
            <v>0.38614999999999999</v>
          </cell>
          <cell r="G1786">
            <v>40204</v>
          </cell>
          <cell r="H1786">
            <v>1.4041999999999999</v>
          </cell>
          <cell r="J1786">
            <v>40204</v>
          </cell>
          <cell r="K1786">
            <v>0.71499999999999997</v>
          </cell>
        </row>
        <row r="1787">
          <cell r="A1787">
            <v>40361</v>
          </cell>
          <cell r="B1787">
            <v>0.21692</v>
          </cell>
          <cell r="D1787">
            <v>40361</v>
          </cell>
          <cell r="E1787">
            <v>0.38307999999999998</v>
          </cell>
          <cell r="G1787">
            <v>40205</v>
          </cell>
          <cell r="H1787">
            <v>1.3719000000000001</v>
          </cell>
          <cell r="J1787">
            <v>40205</v>
          </cell>
          <cell r="K1787">
            <v>0.70250000000000001</v>
          </cell>
        </row>
        <row r="1788">
          <cell r="A1788">
            <v>40364</v>
          </cell>
          <cell r="B1788">
            <v>0.21537999999999999</v>
          </cell>
          <cell r="D1788">
            <v>40364</v>
          </cell>
          <cell r="E1788">
            <v>0.38</v>
          </cell>
          <cell r="G1788">
            <v>40206</v>
          </cell>
          <cell r="H1788">
            <v>1.3834</v>
          </cell>
          <cell r="J1788">
            <v>40206</v>
          </cell>
          <cell r="K1788">
            <v>0.71189999999999998</v>
          </cell>
        </row>
        <row r="1789">
          <cell r="A1789">
            <v>40365</v>
          </cell>
          <cell r="B1789">
            <v>0.21385000000000001</v>
          </cell>
          <cell r="D1789">
            <v>40365</v>
          </cell>
          <cell r="E1789">
            <v>0.38</v>
          </cell>
          <cell r="G1789">
            <v>40207</v>
          </cell>
          <cell r="H1789">
            <v>1.3942999999999999</v>
          </cell>
          <cell r="J1789">
            <v>40207</v>
          </cell>
          <cell r="K1789">
            <v>0.71450000000000002</v>
          </cell>
        </row>
        <row r="1790">
          <cell r="A1790">
            <v>40366</v>
          </cell>
          <cell r="B1790">
            <v>0.21307999999999999</v>
          </cell>
          <cell r="D1790">
            <v>40366</v>
          </cell>
          <cell r="E1790">
            <v>0.38</v>
          </cell>
          <cell r="G1790">
            <v>40210</v>
          </cell>
          <cell r="H1790">
            <v>1.4062999999999999</v>
          </cell>
          <cell r="J1790">
            <v>40210</v>
          </cell>
          <cell r="K1790">
            <v>0.71879999999999999</v>
          </cell>
        </row>
        <row r="1791">
          <cell r="A1791">
            <v>40367</v>
          </cell>
          <cell r="B1791">
            <v>0.21231</v>
          </cell>
          <cell r="D1791">
            <v>40367</v>
          </cell>
          <cell r="E1791">
            <v>0.38</v>
          </cell>
          <cell r="G1791">
            <v>40211</v>
          </cell>
          <cell r="H1791">
            <v>1.4119999999999999</v>
          </cell>
          <cell r="J1791">
            <v>40211</v>
          </cell>
          <cell r="K1791">
            <v>0.71799999999999997</v>
          </cell>
        </row>
        <row r="1792">
          <cell r="A1792">
            <v>40368</v>
          </cell>
          <cell r="B1792">
            <v>0.21231</v>
          </cell>
          <cell r="D1792">
            <v>40368</v>
          </cell>
          <cell r="E1792">
            <v>0.38</v>
          </cell>
          <cell r="G1792">
            <v>40212</v>
          </cell>
          <cell r="H1792">
            <v>1.4241999999999999</v>
          </cell>
          <cell r="J1792">
            <v>40212</v>
          </cell>
          <cell r="K1792">
            <v>0.72850000000000004</v>
          </cell>
        </row>
        <row r="1793">
          <cell r="A1793">
            <v>40371</v>
          </cell>
          <cell r="B1793">
            <v>0.21231</v>
          </cell>
          <cell r="D1793">
            <v>40371</v>
          </cell>
          <cell r="E1793">
            <v>0.38</v>
          </cell>
          <cell r="G1793">
            <v>40213</v>
          </cell>
          <cell r="H1793">
            <v>1.4173</v>
          </cell>
          <cell r="J1793">
            <v>40213</v>
          </cell>
          <cell r="K1793">
            <v>0.72270000000000001</v>
          </cell>
        </row>
        <row r="1794">
          <cell r="A1794">
            <v>40372</v>
          </cell>
          <cell r="B1794">
            <v>0.21231</v>
          </cell>
          <cell r="D1794">
            <v>40372</v>
          </cell>
          <cell r="E1794">
            <v>0.38</v>
          </cell>
          <cell r="G1794">
            <v>40214</v>
          </cell>
          <cell r="H1794">
            <v>1.411</v>
          </cell>
          <cell r="J1794">
            <v>40214</v>
          </cell>
          <cell r="K1794">
            <v>0.72099999999999997</v>
          </cell>
        </row>
        <row r="1795">
          <cell r="A1795">
            <v>40373</v>
          </cell>
          <cell r="B1795">
            <v>0.21231</v>
          </cell>
          <cell r="D1795">
            <v>40373</v>
          </cell>
          <cell r="E1795">
            <v>0.38</v>
          </cell>
          <cell r="G1795">
            <v>40217</v>
          </cell>
          <cell r="H1795">
            <v>1.40625</v>
          </cell>
          <cell r="J1795">
            <v>40217</v>
          </cell>
          <cell r="K1795">
            <v>0.72250000000000003</v>
          </cell>
        </row>
        <row r="1796">
          <cell r="A1796">
            <v>40374</v>
          </cell>
          <cell r="B1796">
            <v>0.21231</v>
          </cell>
          <cell r="D1796">
            <v>40374</v>
          </cell>
          <cell r="E1796">
            <v>0.38</v>
          </cell>
          <cell r="G1796">
            <v>40218</v>
          </cell>
          <cell r="H1796">
            <v>1.3984000000000001</v>
          </cell>
          <cell r="J1796">
            <v>40218</v>
          </cell>
          <cell r="K1796">
            <v>0.71899999999999997</v>
          </cell>
        </row>
        <row r="1797">
          <cell r="A1797">
            <v>40375</v>
          </cell>
          <cell r="B1797">
            <v>0.21231</v>
          </cell>
          <cell r="D1797">
            <v>40375</v>
          </cell>
          <cell r="E1797">
            <v>0.38</v>
          </cell>
          <cell r="G1797">
            <v>40219</v>
          </cell>
          <cell r="H1797">
            <v>1.3912499999999999</v>
          </cell>
          <cell r="J1797">
            <v>40219</v>
          </cell>
          <cell r="K1797">
            <v>0.70750000000000002</v>
          </cell>
        </row>
        <row r="1798">
          <cell r="A1798">
            <v>40379</v>
          </cell>
          <cell r="B1798">
            <v>0.21231</v>
          </cell>
          <cell r="D1798">
            <v>40379</v>
          </cell>
          <cell r="E1798">
            <v>0.38</v>
          </cell>
          <cell r="G1798">
            <v>40220</v>
          </cell>
          <cell r="H1798">
            <v>1.3912499999999999</v>
          </cell>
          <cell r="J1798">
            <v>40220</v>
          </cell>
          <cell r="K1798">
            <v>0.70750000000000002</v>
          </cell>
        </row>
        <row r="1799">
          <cell r="A1799">
            <v>40380</v>
          </cell>
          <cell r="B1799">
            <v>0.21231</v>
          </cell>
          <cell r="D1799">
            <v>40380</v>
          </cell>
          <cell r="E1799">
            <v>0.38</v>
          </cell>
          <cell r="G1799">
            <v>40221</v>
          </cell>
          <cell r="H1799">
            <v>1.3940000000000001</v>
          </cell>
          <cell r="J1799">
            <v>40221</v>
          </cell>
          <cell r="K1799">
            <v>0.70799999999999996</v>
          </cell>
        </row>
        <row r="1800">
          <cell r="A1800">
            <v>40381</v>
          </cell>
          <cell r="B1800">
            <v>0.21231</v>
          </cell>
          <cell r="D1800">
            <v>40381</v>
          </cell>
          <cell r="E1800">
            <v>0.38</v>
          </cell>
          <cell r="G1800">
            <v>40224</v>
          </cell>
          <cell r="H1800">
            <v>1.39625</v>
          </cell>
          <cell r="J1800">
            <v>40224</v>
          </cell>
          <cell r="K1800">
            <v>0.70625000000000004</v>
          </cell>
        </row>
        <row r="1801">
          <cell r="A1801">
            <v>40382</v>
          </cell>
          <cell r="B1801">
            <v>0.21231</v>
          </cell>
          <cell r="D1801">
            <v>40382</v>
          </cell>
          <cell r="E1801">
            <v>0.38</v>
          </cell>
          <cell r="G1801">
            <v>40225</v>
          </cell>
          <cell r="H1801">
            <v>1.3986000000000001</v>
          </cell>
          <cell r="J1801">
            <v>40225</v>
          </cell>
          <cell r="K1801">
            <v>0.70269999999999999</v>
          </cell>
        </row>
        <row r="1802">
          <cell r="A1802">
            <v>40385</v>
          </cell>
          <cell r="B1802">
            <v>0.21231</v>
          </cell>
          <cell r="D1802">
            <v>40385</v>
          </cell>
          <cell r="E1802">
            <v>0.38</v>
          </cell>
          <cell r="G1802">
            <v>40226</v>
          </cell>
          <cell r="H1802">
            <v>1.3966000000000001</v>
          </cell>
          <cell r="J1802">
            <v>40226</v>
          </cell>
          <cell r="K1802">
            <v>0.70389999999999997</v>
          </cell>
        </row>
        <row r="1803">
          <cell r="A1803">
            <v>40386</v>
          </cell>
          <cell r="B1803">
            <v>0.21231</v>
          </cell>
          <cell r="D1803">
            <v>40386</v>
          </cell>
          <cell r="E1803">
            <v>0.38</v>
          </cell>
          <cell r="G1803">
            <v>40227</v>
          </cell>
          <cell r="H1803">
            <v>1.4016999999999999</v>
          </cell>
          <cell r="J1803">
            <v>40227</v>
          </cell>
          <cell r="K1803">
            <v>0.70709999999999995</v>
          </cell>
        </row>
        <row r="1804">
          <cell r="A1804">
            <v>40387</v>
          </cell>
          <cell r="B1804">
            <v>0.21231</v>
          </cell>
          <cell r="D1804">
            <v>40387</v>
          </cell>
          <cell r="E1804">
            <v>0.38</v>
          </cell>
          <cell r="G1804">
            <v>40228</v>
          </cell>
          <cell r="H1804">
            <v>1.409</v>
          </cell>
          <cell r="J1804">
            <v>40228</v>
          </cell>
          <cell r="K1804">
            <v>0.71899999999999997</v>
          </cell>
        </row>
        <row r="1805">
          <cell r="A1805">
            <v>40388</v>
          </cell>
          <cell r="B1805">
            <v>0.21154000000000001</v>
          </cell>
          <cell r="D1805">
            <v>40388</v>
          </cell>
          <cell r="E1805">
            <v>0.38</v>
          </cell>
          <cell r="G1805">
            <v>40231</v>
          </cell>
          <cell r="H1805">
            <v>1.4156</v>
          </cell>
          <cell r="J1805">
            <v>40231</v>
          </cell>
          <cell r="K1805">
            <v>0.72789999999999999</v>
          </cell>
        </row>
        <row r="1806">
          <cell r="A1806">
            <v>40389</v>
          </cell>
          <cell r="B1806">
            <v>0.21</v>
          </cell>
          <cell r="D1806">
            <v>40389</v>
          </cell>
          <cell r="E1806">
            <v>0.38</v>
          </cell>
          <cell r="G1806">
            <v>40232</v>
          </cell>
          <cell r="H1806">
            <v>1.4029</v>
          </cell>
          <cell r="J1806">
            <v>40232</v>
          </cell>
          <cell r="K1806">
            <v>0.7157</v>
          </cell>
        </row>
        <row r="1807">
          <cell r="A1807">
            <v>40392</v>
          </cell>
          <cell r="B1807">
            <v>0.21</v>
          </cell>
          <cell r="D1807">
            <v>40392</v>
          </cell>
          <cell r="E1807">
            <v>0.38</v>
          </cell>
          <cell r="G1807">
            <v>40233</v>
          </cell>
          <cell r="H1807">
            <v>1.4094</v>
          </cell>
          <cell r="J1807">
            <v>40233</v>
          </cell>
          <cell r="K1807">
            <v>0.72330000000000005</v>
          </cell>
        </row>
        <row r="1808">
          <cell r="A1808">
            <v>40393</v>
          </cell>
          <cell r="B1808">
            <v>0.21</v>
          </cell>
          <cell r="D1808">
            <v>40393</v>
          </cell>
          <cell r="E1808">
            <v>0.38</v>
          </cell>
          <cell r="G1808">
            <v>40234</v>
          </cell>
          <cell r="H1808">
            <v>1.3860000000000001</v>
          </cell>
          <cell r="J1808">
            <v>40234</v>
          </cell>
          <cell r="K1808">
            <v>0.70189999999999997</v>
          </cell>
        </row>
        <row r="1809">
          <cell r="A1809">
            <v>40394</v>
          </cell>
          <cell r="B1809">
            <v>0.21</v>
          </cell>
          <cell r="D1809">
            <v>40394</v>
          </cell>
          <cell r="E1809">
            <v>0.38</v>
          </cell>
          <cell r="G1809">
            <v>40235</v>
          </cell>
          <cell r="H1809">
            <v>1.4013</v>
          </cell>
          <cell r="J1809">
            <v>40235</v>
          </cell>
          <cell r="K1809">
            <v>0.71560000000000001</v>
          </cell>
        </row>
        <row r="1810">
          <cell r="A1810">
            <v>40395</v>
          </cell>
          <cell r="B1810">
            <v>0.21</v>
          </cell>
          <cell r="D1810">
            <v>40395</v>
          </cell>
          <cell r="E1810">
            <v>0.38</v>
          </cell>
          <cell r="G1810">
            <v>40238</v>
          </cell>
          <cell r="H1810">
            <v>1.3987499999999999</v>
          </cell>
          <cell r="J1810">
            <v>40238</v>
          </cell>
          <cell r="K1810">
            <v>0.71750000000000003</v>
          </cell>
        </row>
        <row r="1811">
          <cell r="A1811">
            <v>40396</v>
          </cell>
          <cell r="B1811">
            <v>0.21</v>
          </cell>
          <cell r="D1811">
            <v>40396</v>
          </cell>
          <cell r="E1811">
            <v>0.38</v>
          </cell>
          <cell r="G1811">
            <v>40239</v>
          </cell>
          <cell r="H1811">
            <v>1.3929</v>
          </cell>
          <cell r="J1811">
            <v>40239</v>
          </cell>
          <cell r="K1811">
            <v>0.71379999999999999</v>
          </cell>
        </row>
        <row r="1812">
          <cell r="A1812">
            <v>40399</v>
          </cell>
          <cell r="B1812">
            <v>0.21</v>
          </cell>
          <cell r="D1812">
            <v>40399</v>
          </cell>
          <cell r="E1812">
            <v>0.38</v>
          </cell>
          <cell r="G1812">
            <v>40240</v>
          </cell>
          <cell r="H1812">
            <v>1.38625</v>
          </cell>
          <cell r="J1812">
            <v>40240</v>
          </cell>
          <cell r="K1812">
            <v>0.71125000000000005</v>
          </cell>
        </row>
        <row r="1813">
          <cell r="A1813">
            <v>40400</v>
          </cell>
          <cell r="B1813">
            <v>0.21</v>
          </cell>
          <cell r="D1813">
            <v>40400</v>
          </cell>
          <cell r="E1813">
            <v>0.38</v>
          </cell>
          <cell r="G1813">
            <v>40241</v>
          </cell>
          <cell r="H1813">
            <v>1.3757999999999999</v>
          </cell>
          <cell r="J1813">
            <v>40241</v>
          </cell>
          <cell r="K1813">
            <v>0.70389999999999997</v>
          </cell>
        </row>
        <row r="1814">
          <cell r="A1814">
            <v>40401</v>
          </cell>
          <cell r="B1814">
            <v>0.21</v>
          </cell>
          <cell r="D1814">
            <v>40401</v>
          </cell>
          <cell r="E1814">
            <v>0.38</v>
          </cell>
          <cell r="G1814">
            <v>40242</v>
          </cell>
          <cell r="H1814">
            <v>1.3849</v>
          </cell>
          <cell r="J1814">
            <v>40242</v>
          </cell>
          <cell r="K1814">
            <v>0.70199999999999996</v>
          </cell>
        </row>
        <row r="1815">
          <cell r="A1815">
            <v>40402</v>
          </cell>
          <cell r="B1815">
            <v>0.21</v>
          </cell>
          <cell r="D1815">
            <v>40402</v>
          </cell>
          <cell r="E1815">
            <v>0.38</v>
          </cell>
          <cell r="G1815">
            <v>40245</v>
          </cell>
          <cell r="H1815">
            <v>1.3844000000000001</v>
          </cell>
          <cell r="J1815">
            <v>40245</v>
          </cell>
          <cell r="K1815">
            <v>0.69540000000000002</v>
          </cell>
        </row>
        <row r="1816">
          <cell r="A1816">
            <v>40403</v>
          </cell>
          <cell r="B1816">
            <v>0.21</v>
          </cell>
          <cell r="D1816">
            <v>40403</v>
          </cell>
          <cell r="E1816">
            <v>0.38</v>
          </cell>
          <cell r="G1816">
            <v>40246</v>
          </cell>
          <cell r="H1816">
            <v>1.381</v>
          </cell>
          <cell r="J1816">
            <v>40246</v>
          </cell>
          <cell r="K1816">
            <v>0.68789999999999996</v>
          </cell>
        </row>
        <row r="1817">
          <cell r="A1817">
            <v>40406</v>
          </cell>
          <cell r="B1817">
            <v>0.21</v>
          </cell>
          <cell r="D1817">
            <v>40406</v>
          </cell>
          <cell r="E1817">
            <v>0.37923000000000001</v>
          </cell>
          <cell r="G1817">
            <v>40247</v>
          </cell>
          <cell r="H1817">
            <v>1.37625</v>
          </cell>
          <cell r="J1817">
            <v>40247</v>
          </cell>
          <cell r="K1817">
            <v>0.6875</v>
          </cell>
        </row>
        <row r="1818">
          <cell r="A1818">
            <v>40407</v>
          </cell>
          <cell r="B1818">
            <v>0.20923</v>
          </cell>
          <cell r="D1818">
            <v>40407</v>
          </cell>
          <cell r="E1818">
            <v>0.37846000000000002</v>
          </cell>
          <cell r="G1818">
            <v>40248</v>
          </cell>
          <cell r="H1818">
            <v>1.38625</v>
          </cell>
          <cell r="J1818">
            <v>40248</v>
          </cell>
          <cell r="K1818">
            <v>0.6925</v>
          </cell>
        </row>
        <row r="1819">
          <cell r="A1819">
            <v>40408</v>
          </cell>
          <cell r="B1819">
            <v>0.20691999999999999</v>
          </cell>
          <cell r="D1819">
            <v>40408</v>
          </cell>
          <cell r="E1819">
            <v>0.37614999999999998</v>
          </cell>
          <cell r="G1819">
            <v>40249</v>
          </cell>
          <cell r="H1819">
            <v>1.401</v>
          </cell>
          <cell r="J1819">
            <v>40249</v>
          </cell>
          <cell r="K1819">
            <v>0.70899999999999996</v>
          </cell>
        </row>
        <row r="1820">
          <cell r="A1820">
            <v>40409</v>
          </cell>
          <cell r="B1820">
            <v>0.20538000000000001</v>
          </cell>
          <cell r="D1820">
            <v>40409</v>
          </cell>
          <cell r="E1820">
            <v>0.37462000000000001</v>
          </cell>
          <cell r="G1820">
            <v>40252</v>
          </cell>
          <cell r="H1820">
            <v>1.3940000000000001</v>
          </cell>
          <cell r="J1820">
            <v>40252</v>
          </cell>
          <cell r="K1820">
            <v>0.7046</v>
          </cell>
        </row>
        <row r="1821">
          <cell r="A1821">
            <v>40410</v>
          </cell>
          <cell r="B1821">
            <v>0.20385</v>
          </cell>
          <cell r="D1821">
            <v>40410</v>
          </cell>
          <cell r="E1821">
            <v>0.37308000000000002</v>
          </cell>
          <cell r="G1821">
            <v>40253</v>
          </cell>
          <cell r="H1821">
            <v>1.3921999999999999</v>
          </cell>
          <cell r="J1821">
            <v>40253</v>
          </cell>
          <cell r="K1821">
            <v>0.70050000000000001</v>
          </cell>
        </row>
        <row r="1822">
          <cell r="A1822">
            <v>40413</v>
          </cell>
          <cell r="B1822">
            <v>0.20230999999999999</v>
          </cell>
          <cell r="D1822">
            <v>40413</v>
          </cell>
          <cell r="E1822">
            <v>0.37230999999999997</v>
          </cell>
          <cell r="G1822">
            <v>40254</v>
          </cell>
          <cell r="H1822">
            <v>1.4126000000000001</v>
          </cell>
          <cell r="J1822">
            <v>40254</v>
          </cell>
          <cell r="K1822">
            <v>0.71220000000000006</v>
          </cell>
        </row>
        <row r="1823">
          <cell r="A1823">
            <v>40414</v>
          </cell>
          <cell r="B1823">
            <v>0.20154</v>
          </cell>
          <cell r="D1823">
            <v>40414</v>
          </cell>
          <cell r="E1823">
            <v>0.37153999999999998</v>
          </cell>
          <cell r="G1823">
            <v>40255</v>
          </cell>
          <cell r="H1823">
            <v>1.4252</v>
          </cell>
          <cell r="J1823">
            <v>40255</v>
          </cell>
          <cell r="K1823">
            <v>0.72399999999999998</v>
          </cell>
        </row>
        <row r="1824">
          <cell r="A1824">
            <v>40415</v>
          </cell>
          <cell r="B1824">
            <v>0.20154</v>
          </cell>
          <cell r="D1824">
            <v>40415</v>
          </cell>
          <cell r="E1824">
            <v>0.37153999999999998</v>
          </cell>
          <cell r="G1824">
            <v>40256</v>
          </cell>
          <cell r="H1824">
            <v>1.413</v>
          </cell>
          <cell r="J1824">
            <v>40256</v>
          </cell>
          <cell r="K1824">
            <v>0.71879999999999999</v>
          </cell>
        </row>
        <row r="1825">
          <cell r="A1825">
            <v>40416</v>
          </cell>
          <cell r="B1825">
            <v>0.20154</v>
          </cell>
          <cell r="D1825">
            <v>40416</v>
          </cell>
          <cell r="E1825">
            <v>0.37153999999999998</v>
          </cell>
          <cell r="G1825">
            <v>40259</v>
          </cell>
          <cell r="H1825">
            <v>1.4119999999999999</v>
          </cell>
          <cell r="J1825">
            <v>40259</v>
          </cell>
          <cell r="K1825">
            <v>0.71799999999999997</v>
          </cell>
        </row>
        <row r="1826">
          <cell r="A1826">
            <v>40417</v>
          </cell>
          <cell r="B1826">
            <v>0.20154</v>
          </cell>
          <cell r="D1826">
            <v>40417</v>
          </cell>
          <cell r="E1826">
            <v>0.37153999999999998</v>
          </cell>
          <cell r="G1826">
            <v>40260</v>
          </cell>
          <cell r="H1826">
            <v>1.3934</v>
          </cell>
          <cell r="J1826">
            <v>40260</v>
          </cell>
          <cell r="K1826">
            <v>0.7056</v>
          </cell>
        </row>
        <row r="1827">
          <cell r="A1827">
            <v>40420</v>
          </cell>
          <cell r="B1827">
            <v>0.20154</v>
          </cell>
          <cell r="D1827">
            <v>40420</v>
          </cell>
          <cell r="E1827">
            <v>0.37153999999999998</v>
          </cell>
          <cell r="G1827">
            <v>40261</v>
          </cell>
          <cell r="H1827">
            <v>1.4025000000000001</v>
          </cell>
          <cell r="J1827">
            <v>40261</v>
          </cell>
          <cell r="K1827">
            <v>0.72040000000000004</v>
          </cell>
        </row>
        <row r="1828">
          <cell r="A1828">
            <v>40421</v>
          </cell>
          <cell r="B1828">
            <v>0.20077</v>
          </cell>
          <cell r="D1828">
            <v>40421</v>
          </cell>
          <cell r="E1828">
            <v>0.36846000000000001</v>
          </cell>
          <cell r="G1828">
            <v>40262</v>
          </cell>
          <cell r="H1828">
            <v>1.4234</v>
          </cell>
          <cell r="J1828">
            <v>40262</v>
          </cell>
          <cell r="K1828">
            <v>0.73839999999999995</v>
          </cell>
        </row>
        <row r="1829">
          <cell r="A1829">
            <v>40422</v>
          </cell>
          <cell r="B1829">
            <v>0.19769</v>
          </cell>
          <cell r="D1829">
            <v>40422</v>
          </cell>
          <cell r="E1829">
            <v>0.36153999999999997</v>
          </cell>
          <cell r="G1829">
            <v>40263</v>
          </cell>
          <cell r="H1829">
            <v>1.421</v>
          </cell>
          <cell r="J1829">
            <v>40263</v>
          </cell>
          <cell r="K1829">
            <v>0.73499999999999999</v>
          </cell>
        </row>
        <row r="1830">
          <cell r="A1830">
            <v>40423</v>
          </cell>
          <cell r="B1830">
            <v>0.19614999999999999</v>
          </cell>
          <cell r="D1830">
            <v>40423</v>
          </cell>
          <cell r="E1830">
            <v>0.36</v>
          </cell>
          <cell r="G1830">
            <v>40266</v>
          </cell>
          <cell r="H1830">
            <v>1.4384999999999999</v>
          </cell>
          <cell r="J1830">
            <v>40266</v>
          </cell>
          <cell r="K1830">
            <v>0.75729999999999997</v>
          </cell>
        </row>
        <row r="1831">
          <cell r="A1831">
            <v>40424</v>
          </cell>
          <cell r="B1831">
            <v>0.19614999999999999</v>
          </cell>
          <cell r="D1831">
            <v>40424</v>
          </cell>
          <cell r="E1831">
            <v>0.36</v>
          </cell>
          <cell r="G1831">
            <v>40267</v>
          </cell>
          <cell r="H1831">
            <v>1.4330000000000001</v>
          </cell>
          <cell r="J1831">
            <v>40267</v>
          </cell>
          <cell r="K1831">
            <v>0.74650000000000005</v>
          </cell>
        </row>
        <row r="1832">
          <cell r="A1832">
            <v>40427</v>
          </cell>
          <cell r="B1832">
            <v>0.19614999999999999</v>
          </cell>
          <cell r="D1832">
            <v>40427</v>
          </cell>
          <cell r="E1832">
            <v>0.36</v>
          </cell>
          <cell r="G1832">
            <v>40268</v>
          </cell>
          <cell r="H1832">
            <v>1.456</v>
          </cell>
          <cell r="J1832">
            <v>40268</v>
          </cell>
          <cell r="K1832">
            <v>0.755</v>
          </cell>
        </row>
        <row r="1833">
          <cell r="A1833">
            <v>40428</v>
          </cell>
          <cell r="B1833">
            <v>0.19538</v>
          </cell>
          <cell r="D1833">
            <v>40428</v>
          </cell>
          <cell r="E1833">
            <v>0.36</v>
          </cell>
          <cell r="G1833">
            <v>40269</v>
          </cell>
          <cell r="H1833">
            <v>1.423</v>
          </cell>
          <cell r="J1833">
            <v>40269</v>
          </cell>
          <cell r="K1833">
            <v>0.73750000000000004</v>
          </cell>
        </row>
        <row r="1834">
          <cell r="A1834">
            <v>40429</v>
          </cell>
          <cell r="B1834">
            <v>0.19308</v>
          </cell>
          <cell r="D1834">
            <v>40429</v>
          </cell>
          <cell r="E1834">
            <v>0.36</v>
          </cell>
          <cell r="G1834">
            <v>40270</v>
          </cell>
          <cell r="H1834">
            <v>1.4163000000000001</v>
          </cell>
          <cell r="J1834">
            <v>40270</v>
          </cell>
          <cell r="K1834">
            <v>0.73380000000000001</v>
          </cell>
        </row>
        <row r="1835">
          <cell r="A1835">
            <v>40430</v>
          </cell>
          <cell r="B1835">
            <v>0.19077</v>
          </cell>
          <cell r="D1835">
            <v>40430</v>
          </cell>
          <cell r="E1835">
            <v>0.36</v>
          </cell>
          <cell r="G1835">
            <v>40273</v>
          </cell>
          <cell r="H1835">
            <v>1.44</v>
          </cell>
          <cell r="J1835">
            <v>40273</v>
          </cell>
          <cell r="K1835">
            <v>0.74844999999999995</v>
          </cell>
        </row>
        <row r="1836">
          <cell r="A1836">
            <v>40431</v>
          </cell>
          <cell r="B1836">
            <v>0.19077</v>
          </cell>
          <cell r="D1836">
            <v>40431</v>
          </cell>
          <cell r="E1836">
            <v>0.36</v>
          </cell>
          <cell r="G1836">
            <v>40274</v>
          </cell>
          <cell r="H1836">
            <v>1.452</v>
          </cell>
          <cell r="J1836">
            <v>40274</v>
          </cell>
          <cell r="K1836">
            <v>0.75749999999999995</v>
          </cell>
        </row>
        <row r="1837">
          <cell r="A1837">
            <v>40434</v>
          </cell>
          <cell r="B1837">
            <v>0.19077</v>
          </cell>
          <cell r="D1837">
            <v>40434</v>
          </cell>
          <cell r="E1837">
            <v>0.36</v>
          </cell>
          <cell r="G1837">
            <v>40275</v>
          </cell>
          <cell r="H1837">
            <v>1.464</v>
          </cell>
          <cell r="J1837">
            <v>40275</v>
          </cell>
          <cell r="K1837">
            <v>0.76900000000000002</v>
          </cell>
        </row>
        <row r="1838">
          <cell r="A1838">
            <v>40435</v>
          </cell>
          <cell r="B1838">
            <v>0.19</v>
          </cell>
          <cell r="D1838">
            <v>40435</v>
          </cell>
          <cell r="E1838">
            <v>0.36</v>
          </cell>
          <cell r="G1838">
            <v>40276</v>
          </cell>
          <cell r="H1838">
            <v>1.4339999999999999</v>
          </cell>
          <cell r="J1838">
            <v>40276</v>
          </cell>
          <cell r="K1838">
            <v>0.75</v>
          </cell>
        </row>
        <row r="1839">
          <cell r="A1839">
            <v>40436</v>
          </cell>
          <cell r="B1839">
            <v>0.19</v>
          </cell>
          <cell r="D1839">
            <v>40436</v>
          </cell>
          <cell r="E1839">
            <v>0.36</v>
          </cell>
          <cell r="G1839">
            <v>40277</v>
          </cell>
          <cell r="H1839">
            <v>1.4430000000000001</v>
          </cell>
          <cell r="J1839">
            <v>40277</v>
          </cell>
          <cell r="K1839">
            <v>0.752</v>
          </cell>
        </row>
        <row r="1840">
          <cell r="A1840">
            <v>40437</v>
          </cell>
          <cell r="B1840">
            <v>0.19</v>
          </cell>
          <cell r="D1840">
            <v>40437</v>
          </cell>
          <cell r="E1840">
            <v>0.36</v>
          </cell>
          <cell r="G1840">
            <v>40280</v>
          </cell>
          <cell r="H1840">
            <v>1.4379999999999999</v>
          </cell>
          <cell r="J1840">
            <v>40280</v>
          </cell>
          <cell r="K1840">
            <v>0.74750000000000005</v>
          </cell>
        </row>
        <row r="1841">
          <cell r="A1841">
            <v>40438</v>
          </cell>
          <cell r="B1841">
            <v>0.19</v>
          </cell>
          <cell r="D1841">
            <v>40438</v>
          </cell>
          <cell r="E1841">
            <v>0.36</v>
          </cell>
          <cell r="G1841">
            <v>40281</v>
          </cell>
          <cell r="H1841">
            <v>1.4330000000000001</v>
          </cell>
          <cell r="J1841">
            <v>40281</v>
          </cell>
          <cell r="K1841">
            <v>0.73899999999999999</v>
          </cell>
        </row>
        <row r="1842">
          <cell r="A1842">
            <v>40442</v>
          </cell>
          <cell r="B1842">
            <v>0.19</v>
          </cell>
          <cell r="D1842">
            <v>40442</v>
          </cell>
          <cell r="E1842">
            <v>0.36</v>
          </cell>
          <cell r="G1842">
            <v>40282</v>
          </cell>
          <cell r="H1842">
            <v>1.4156500000000001</v>
          </cell>
          <cell r="J1842">
            <v>40282</v>
          </cell>
          <cell r="K1842">
            <v>0.72685</v>
          </cell>
        </row>
        <row r="1843">
          <cell r="A1843">
            <v>40443</v>
          </cell>
          <cell r="B1843">
            <v>0.19</v>
          </cell>
          <cell r="D1843">
            <v>40443</v>
          </cell>
          <cell r="E1843">
            <v>0.36</v>
          </cell>
          <cell r="G1843">
            <v>40283</v>
          </cell>
          <cell r="H1843">
            <v>1.405</v>
          </cell>
          <cell r="J1843">
            <v>40283</v>
          </cell>
          <cell r="K1843">
            <v>0.72799999999999998</v>
          </cell>
        </row>
        <row r="1844">
          <cell r="A1844">
            <v>40445</v>
          </cell>
          <cell r="B1844">
            <v>0.19</v>
          </cell>
          <cell r="D1844">
            <v>40445</v>
          </cell>
          <cell r="E1844">
            <v>0.36</v>
          </cell>
          <cell r="G1844">
            <v>40284</v>
          </cell>
          <cell r="H1844">
            <v>1.377</v>
          </cell>
          <cell r="J1844">
            <v>40284</v>
          </cell>
          <cell r="K1844">
            <v>0.71299999999999997</v>
          </cell>
        </row>
        <row r="1845">
          <cell r="A1845">
            <v>40448</v>
          </cell>
          <cell r="B1845">
            <v>0.19</v>
          </cell>
          <cell r="D1845">
            <v>40448</v>
          </cell>
          <cell r="E1845">
            <v>0.36</v>
          </cell>
          <cell r="G1845">
            <v>40287</v>
          </cell>
          <cell r="H1845">
            <v>1.3719999999999999</v>
          </cell>
          <cell r="J1845">
            <v>40287</v>
          </cell>
          <cell r="K1845">
            <v>0.70250000000000001</v>
          </cell>
        </row>
        <row r="1846">
          <cell r="A1846">
            <v>40449</v>
          </cell>
          <cell r="B1846">
            <v>0.19</v>
          </cell>
          <cell r="D1846">
            <v>40449</v>
          </cell>
          <cell r="E1846">
            <v>0.36</v>
          </cell>
          <cell r="G1846">
            <v>40288</v>
          </cell>
          <cell r="H1846">
            <v>1.377</v>
          </cell>
          <cell r="J1846">
            <v>40288</v>
          </cell>
          <cell r="K1846">
            <v>0.70499999999999996</v>
          </cell>
        </row>
        <row r="1847">
          <cell r="A1847">
            <v>40450</v>
          </cell>
          <cell r="B1847">
            <v>0.19</v>
          </cell>
          <cell r="D1847">
            <v>40450</v>
          </cell>
          <cell r="E1847">
            <v>0.36</v>
          </cell>
          <cell r="G1847">
            <v>40289</v>
          </cell>
          <cell r="H1847">
            <v>1.3780000000000001</v>
          </cell>
          <cell r="J1847">
            <v>40289</v>
          </cell>
          <cell r="K1847">
            <v>0.7</v>
          </cell>
        </row>
        <row r="1848">
          <cell r="A1848">
            <v>40451</v>
          </cell>
          <cell r="B1848">
            <v>0.19</v>
          </cell>
          <cell r="D1848">
            <v>40451</v>
          </cell>
          <cell r="E1848">
            <v>0.36</v>
          </cell>
          <cell r="G1848">
            <v>40290</v>
          </cell>
          <cell r="H1848">
            <v>1.3759999999999999</v>
          </cell>
          <cell r="J1848">
            <v>40290</v>
          </cell>
          <cell r="K1848">
            <v>0.69750000000000001</v>
          </cell>
        </row>
        <row r="1849">
          <cell r="A1849">
            <v>40452</v>
          </cell>
          <cell r="B1849">
            <v>0.19</v>
          </cell>
          <cell r="D1849">
            <v>40452</v>
          </cell>
          <cell r="E1849">
            <v>0.36</v>
          </cell>
          <cell r="G1849">
            <v>40291</v>
          </cell>
          <cell r="H1849">
            <v>1.383</v>
          </cell>
          <cell r="J1849">
            <v>40291</v>
          </cell>
          <cell r="K1849">
            <v>0.70799999999999996</v>
          </cell>
        </row>
        <row r="1850">
          <cell r="A1850">
            <v>40455</v>
          </cell>
          <cell r="B1850">
            <v>0.19</v>
          </cell>
          <cell r="D1850">
            <v>40455</v>
          </cell>
          <cell r="E1850">
            <v>0.36</v>
          </cell>
          <cell r="G1850">
            <v>40294</v>
          </cell>
          <cell r="H1850">
            <v>1.3780000000000001</v>
          </cell>
          <cell r="J1850">
            <v>40294</v>
          </cell>
          <cell r="K1850">
            <v>0.70250000000000001</v>
          </cell>
        </row>
        <row r="1851">
          <cell r="A1851">
            <v>40456</v>
          </cell>
          <cell r="B1851">
            <v>0.19</v>
          </cell>
          <cell r="D1851">
            <v>40456</v>
          </cell>
          <cell r="E1851">
            <v>0.36</v>
          </cell>
          <cell r="G1851">
            <v>40295</v>
          </cell>
          <cell r="H1851">
            <v>1.361</v>
          </cell>
          <cell r="J1851">
            <v>40295</v>
          </cell>
          <cell r="K1851">
            <v>0.69099999999999995</v>
          </cell>
        </row>
        <row r="1852">
          <cell r="A1852">
            <v>40457</v>
          </cell>
          <cell r="B1852">
            <v>0.18537999999999999</v>
          </cell>
          <cell r="D1852">
            <v>40457</v>
          </cell>
          <cell r="E1852">
            <v>0.35461999999999999</v>
          </cell>
          <cell r="G1852">
            <v>40296</v>
          </cell>
          <cell r="H1852">
            <v>1.3485</v>
          </cell>
          <cell r="J1852">
            <v>40296</v>
          </cell>
          <cell r="K1852">
            <v>0.69950000000000001</v>
          </cell>
        </row>
        <row r="1853">
          <cell r="A1853">
            <v>40458</v>
          </cell>
          <cell r="B1853">
            <v>0.18154000000000001</v>
          </cell>
          <cell r="D1853">
            <v>40458</v>
          </cell>
          <cell r="E1853">
            <v>0.35</v>
          </cell>
          <cell r="G1853">
            <v>40297</v>
          </cell>
          <cell r="H1853">
            <v>1.3519999999999999</v>
          </cell>
          <cell r="J1853">
            <v>40297</v>
          </cell>
          <cell r="K1853">
            <v>0.7</v>
          </cell>
        </row>
        <row r="1854">
          <cell r="A1854">
            <v>40459</v>
          </cell>
          <cell r="B1854">
            <v>0.18</v>
          </cell>
          <cell r="D1854">
            <v>40459</v>
          </cell>
          <cell r="E1854">
            <v>0.34845999999999999</v>
          </cell>
          <cell r="G1854">
            <v>40298</v>
          </cell>
          <cell r="H1854">
            <v>1.353</v>
          </cell>
          <cell r="J1854">
            <v>40298</v>
          </cell>
          <cell r="K1854">
            <v>0.69199999999999995</v>
          </cell>
        </row>
        <row r="1855">
          <cell r="A1855">
            <v>40463</v>
          </cell>
          <cell r="B1855">
            <v>0.18</v>
          </cell>
          <cell r="D1855">
            <v>40463</v>
          </cell>
          <cell r="E1855">
            <v>0.34692000000000001</v>
          </cell>
          <cell r="G1855">
            <v>40301</v>
          </cell>
          <cell r="H1855">
            <v>1.347</v>
          </cell>
          <cell r="J1855">
            <v>40301</v>
          </cell>
          <cell r="K1855">
            <v>0.69499999999999995</v>
          </cell>
        </row>
        <row r="1856">
          <cell r="A1856">
            <v>40464</v>
          </cell>
          <cell r="B1856">
            <v>0.18</v>
          </cell>
          <cell r="D1856">
            <v>40464</v>
          </cell>
          <cell r="E1856">
            <v>0.34615000000000001</v>
          </cell>
          <cell r="G1856">
            <v>40302</v>
          </cell>
          <cell r="H1856">
            <v>1.347</v>
          </cell>
          <cell r="J1856">
            <v>40302</v>
          </cell>
          <cell r="K1856">
            <v>0.69499999999999995</v>
          </cell>
        </row>
        <row r="1857">
          <cell r="A1857">
            <v>40465</v>
          </cell>
          <cell r="B1857">
            <v>0.18</v>
          </cell>
          <cell r="D1857">
            <v>40465</v>
          </cell>
          <cell r="E1857">
            <v>0.34461999999999998</v>
          </cell>
          <cell r="G1857">
            <v>40303</v>
          </cell>
          <cell r="H1857">
            <v>1.33</v>
          </cell>
          <cell r="J1857">
            <v>40303</v>
          </cell>
          <cell r="K1857">
            <v>0.67800000000000005</v>
          </cell>
        </row>
        <row r="1858">
          <cell r="A1858">
            <v>40466</v>
          </cell>
          <cell r="B1858">
            <v>0.18</v>
          </cell>
          <cell r="D1858">
            <v>40466</v>
          </cell>
          <cell r="E1858">
            <v>0.34308</v>
          </cell>
          <cell r="G1858">
            <v>40304</v>
          </cell>
          <cell r="H1858">
            <v>1.333</v>
          </cell>
          <cell r="J1858">
            <v>40304</v>
          </cell>
          <cell r="K1858">
            <v>0.69</v>
          </cell>
        </row>
        <row r="1859">
          <cell r="A1859">
            <v>40469</v>
          </cell>
          <cell r="B1859">
            <v>0.18</v>
          </cell>
          <cell r="D1859">
            <v>40469</v>
          </cell>
          <cell r="E1859">
            <v>0.34154000000000001</v>
          </cell>
          <cell r="G1859">
            <v>40305</v>
          </cell>
          <cell r="H1859">
            <v>1.337</v>
          </cell>
          <cell r="J1859">
            <v>40305</v>
          </cell>
          <cell r="K1859">
            <v>0.69299999999999995</v>
          </cell>
        </row>
        <row r="1860">
          <cell r="A1860">
            <v>40470</v>
          </cell>
          <cell r="B1860">
            <v>0.18</v>
          </cell>
          <cell r="D1860">
            <v>40470</v>
          </cell>
          <cell r="E1860">
            <v>0.34</v>
          </cell>
          <cell r="G1860">
            <v>40308</v>
          </cell>
          <cell r="H1860">
            <v>1.351</v>
          </cell>
          <cell r="J1860">
            <v>40308</v>
          </cell>
          <cell r="K1860">
            <v>0.69750000000000001</v>
          </cell>
        </row>
        <row r="1861">
          <cell r="A1861">
            <v>40471</v>
          </cell>
          <cell r="B1861">
            <v>0.18</v>
          </cell>
          <cell r="D1861">
            <v>40471</v>
          </cell>
          <cell r="E1861">
            <v>0.34</v>
          </cell>
          <cell r="G1861">
            <v>40309</v>
          </cell>
          <cell r="H1861">
            <v>1.363</v>
          </cell>
          <cell r="J1861">
            <v>40309</v>
          </cell>
          <cell r="K1861">
            <v>0.7</v>
          </cell>
        </row>
        <row r="1862">
          <cell r="A1862">
            <v>40472</v>
          </cell>
          <cell r="B1862">
            <v>0.18</v>
          </cell>
          <cell r="D1862">
            <v>40472</v>
          </cell>
          <cell r="E1862">
            <v>0.34</v>
          </cell>
          <cell r="G1862">
            <v>40310</v>
          </cell>
          <cell r="H1862">
            <v>1.3815</v>
          </cell>
          <cell r="J1862">
            <v>40310</v>
          </cell>
          <cell r="K1862">
            <v>0.70899999999999996</v>
          </cell>
        </row>
        <row r="1863">
          <cell r="A1863">
            <v>40473</v>
          </cell>
          <cell r="B1863">
            <v>0.18</v>
          </cell>
          <cell r="D1863">
            <v>40473</v>
          </cell>
          <cell r="E1863">
            <v>0.34</v>
          </cell>
          <cell r="G1863">
            <v>40311</v>
          </cell>
          <cell r="H1863">
            <v>1.389</v>
          </cell>
          <cell r="J1863">
            <v>40311</v>
          </cell>
          <cell r="K1863">
            <v>0.70599999999999996</v>
          </cell>
        </row>
        <row r="1864">
          <cell r="A1864">
            <v>40476</v>
          </cell>
          <cell r="B1864">
            <v>0.18</v>
          </cell>
          <cell r="D1864">
            <v>40476</v>
          </cell>
          <cell r="E1864">
            <v>0.34</v>
          </cell>
          <cell r="G1864">
            <v>40312</v>
          </cell>
          <cell r="H1864">
            <v>1.3719999999999999</v>
          </cell>
          <cell r="J1864">
            <v>40312</v>
          </cell>
          <cell r="K1864">
            <v>0.7</v>
          </cell>
        </row>
        <row r="1865">
          <cell r="A1865">
            <v>40477</v>
          </cell>
          <cell r="B1865">
            <v>0.18</v>
          </cell>
          <cell r="D1865">
            <v>40477</v>
          </cell>
          <cell r="E1865">
            <v>0.34</v>
          </cell>
          <cell r="G1865">
            <v>40315</v>
          </cell>
          <cell r="H1865">
            <v>1.3679999999999999</v>
          </cell>
          <cell r="J1865">
            <v>40315</v>
          </cell>
          <cell r="K1865">
            <v>0.69750000000000001</v>
          </cell>
        </row>
        <row r="1866">
          <cell r="A1866">
            <v>40478</v>
          </cell>
          <cell r="B1866">
            <v>0.18</v>
          </cell>
          <cell r="D1866">
            <v>40478</v>
          </cell>
          <cell r="E1866">
            <v>0.34</v>
          </cell>
          <cell r="G1866">
            <v>40316</v>
          </cell>
          <cell r="H1866">
            <v>1.373</v>
          </cell>
          <cell r="J1866">
            <v>40316</v>
          </cell>
          <cell r="K1866">
            <v>0.7</v>
          </cell>
        </row>
        <row r="1867">
          <cell r="A1867">
            <v>40479</v>
          </cell>
          <cell r="B1867">
            <v>0.18</v>
          </cell>
          <cell r="D1867">
            <v>40479</v>
          </cell>
          <cell r="E1867">
            <v>0.34</v>
          </cell>
          <cell r="G1867">
            <v>40317</v>
          </cell>
          <cell r="H1867">
            <v>1.351</v>
          </cell>
          <cell r="J1867">
            <v>40317</v>
          </cell>
          <cell r="K1867">
            <v>0.69</v>
          </cell>
        </row>
        <row r="1868">
          <cell r="A1868">
            <v>40480</v>
          </cell>
          <cell r="B1868">
            <v>0.18</v>
          </cell>
          <cell r="D1868">
            <v>40480</v>
          </cell>
          <cell r="E1868">
            <v>0.34</v>
          </cell>
          <cell r="G1868">
            <v>40318</v>
          </cell>
          <cell r="H1868">
            <v>1.3169999999999999</v>
          </cell>
          <cell r="J1868">
            <v>40318</v>
          </cell>
          <cell r="K1868">
            <v>0.66749999999999998</v>
          </cell>
        </row>
        <row r="1869">
          <cell r="A1869">
            <v>40483</v>
          </cell>
          <cell r="B1869">
            <v>0.18</v>
          </cell>
          <cell r="D1869">
            <v>40483</v>
          </cell>
          <cell r="E1869">
            <v>0.34</v>
          </cell>
          <cell r="G1869">
            <v>40319</v>
          </cell>
          <cell r="H1869">
            <v>1.3080000000000001</v>
          </cell>
          <cell r="J1869">
            <v>40319</v>
          </cell>
          <cell r="K1869">
            <v>0.66749999999999998</v>
          </cell>
        </row>
        <row r="1870">
          <cell r="A1870">
            <v>40484</v>
          </cell>
          <cell r="B1870">
            <v>0.18</v>
          </cell>
          <cell r="D1870">
            <v>40484</v>
          </cell>
          <cell r="E1870">
            <v>0.34</v>
          </cell>
          <cell r="G1870">
            <v>40322</v>
          </cell>
          <cell r="H1870">
            <v>1.3134999999999999</v>
          </cell>
          <cell r="J1870">
            <v>40322</v>
          </cell>
          <cell r="K1870">
            <v>0.67</v>
          </cell>
        </row>
        <row r="1871">
          <cell r="A1871">
            <v>40486</v>
          </cell>
          <cell r="B1871">
            <v>0.18</v>
          </cell>
          <cell r="D1871">
            <v>40486</v>
          </cell>
          <cell r="E1871">
            <v>0.34</v>
          </cell>
          <cell r="G1871">
            <v>40323</v>
          </cell>
          <cell r="H1871">
            <v>1.2690000000000001</v>
          </cell>
          <cell r="J1871">
            <v>40323</v>
          </cell>
          <cell r="K1871">
            <v>0.66200000000000003</v>
          </cell>
        </row>
        <row r="1872">
          <cell r="A1872">
            <v>40487</v>
          </cell>
          <cell r="B1872">
            <v>0.18</v>
          </cell>
          <cell r="D1872">
            <v>40487</v>
          </cell>
          <cell r="E1872">
            <v>0.34</v>
          </cell>
          <cell r="G1872">
            <v>40324</v>
          </cell>
          <cell r="H1872">
            <v>1.2969999999999999</v>
          </cell>
          <cell r="J1872">
            <v>40324</v>
          </cell>
          <cell r="K1872">
            <v>0.67800000000000005</v>
          </cell>
        </row>
        <row r="1873">
          <cell r="A1873">
            <v>40490</v>
          </cell>
          <cell r="B1873">
            <v>0.18</v>
          </cell>
          <cell r="D1873">
            <v>40490</v>
          </cell>
          <cell r="E1873">
            <v>0.34</v>
          </cell>
          <cell r="G1873">
            <v>40325</v>
          </cell>
          <cell r="H1873">
            <v>1.33</v>
          </cell>
          <cell r="J1873">
            <v>40325</v>
          </cell>
          <cell r="K1873">
            <v>0.69499999999999995</v>
          </cell>
        </row>
        <row r="1874">
          <cell r="A1874">
            <v>40491</v>
          </cell>
          <cell r="B1874">
            <v>0.18</v>
          </cell>
          <cell r="D1874">
            <v>40491</v>
          </cell>
          <cell r="E1874">
            <v>0.34</v>
          </cell>
          <cell r="G1874">
            <v>40326</v>
          </cell>
          <cell r="H1874">
            <v>1.323</v>
          </cell>
          <cell r="J1874">
            <v>40326</v>
          </cell>
          <cell r="K1874">
            <v>0.67900000000000005</v>
          </cell>
        </row>
        <row r="1875">
          <cell r="A1875">
            <v>40492</v>
          </cell>
          <cell r="B1875">
            <v>0.18</v>
          </cell>
          <cell r="D1875">
            <v>40492</v>
          </cell>
          <cell r="E1875">
            <v>0.34</v>
          </cell>
          <cell r="G1875">
            <v>40329</v>
          </cell>
          <cell r="H1875">
            <v>1.3340000000000001</v>
          </cell>
          <cell r="J1875">
            <v>40329</v>
          </cell>
          <cell r="K1875">
            <v>0.69099999999999995</v>
          </cell>
        </row>
        <row r="1876">
          <cell r="A1876">
            <v>40493</v>
          </cell>
          <cell r="B1876">
            <v>0.18</v>
          </cell>
          <cell r="D1876">
            <v>40493</v>
          </cell>
          <cell r="E1876">
            <v>0.34</v>
          </cell>
          <cell r="G1876">
            <v>40330</v>
          </cell>
          <cell r="H1876">
            <v>1.3240000000000001</v>
          </cell>
          <cell r="J1876">
            <v>40330</v>
          </cell>
          <cell r="K1876">
            <v>0.68300000000000005</v>
          </cell>
        </row>
        <row r="1877">
          <cell r="A1877">
            <v>40494</v>
          </cell>
          <cell r="B1877">
            <v>0.18</v>
          </cell>
          <cell r="D1877">
            <v>40494</v>
          </cell>
          <cell r="E1877">
            <v>0.34</v>
          </cell>
          <cell r="G1877">
            <v>40331</v>
          </cell>
          <cell r="H1877">
            <v>1.3089999999999999</v>
          </cell>
          <cell r="J1877">
            <v>40331</v>
          </cell>
          <cell r="K1877">
            <v>0.66900000000000004</v>
          </cell>
        </row>
        <row r="1878">
          <cell r="A1878">
            <v>40497</v>
          </cell>
          <cell r="B1878">
            <v>0.18</v>
          </cell>
          <cell r="D1878">
            <v>40497</v>
          </cell>
          <cell r="E1878">
            <v>0.34</v>
          </cell>
          <cell r="G1878">
            <v>40332</v>
          </cell>
          <cell r="H1878">
            <v>1.3240000000000001</v>
          </cell>
          <cell r="J1878">
            <v>40332</v>
          </cell>
          <cell r="K1878">
            <v>0.67900000000000005</v>
          </cell>
        </row>
        <row r="1879">
          <cell r="A1879">
            <v>40498</v>
          </cell>
          <cell r="B1879">
            <v>0.18</v>
          </cell>
          <cell r="D1879">
            <v>40498</v>
          </cell>
          <cell r="E1879">
            <v>0.34</v>
          </cell>
          <cell r="G1879">
            <v>40333</v>
          </cell>
          <cell r="H1879">
            <v>1.3009999999999999</v>
          </cell>
          <cell r="J1879">
            <v>40333</v>
          </cell>
          <cell r="K1879">
            <v>0.65600000000000003</v>
          </cell>
        </row>
        <row r="1880">
          <cell r="A1880">
            <v>40499</v>
          </cell>
          <cell r="B1880">
            <v>0.18</v>
          </cell>
          <cell r="D1880">
            <v>40499</v>
          </cell>
          <cell r="E1880">
            <v>0.34</v>
          </cell>
          <cell r="G1880">
            <v>40336</v>
          </cell>
          <cell r="H1880">
            <v>1.276</v>
          </cell>
          <cell r="J1880">
            <v>40336</v>
          </cell>
          <cell r="K1880">
            <v>0.64300000000000002</v>
          </cell>
        </row>
        <row r="1881">
          <cell r="A1881">
            <v>40500</v>
          </cell>
          <cell r="B1881">
            <v>0.18</v>
          </cell>
          <cell r="D1881">
            <v>40500</v>
          </cell>
          <cell r="E1881">
            <v>0.34</v>
          </cell>
          <cell r="G1881">
            <v>40337</v>
          </cell>
          <cell r="H1881">
            <v>1.276</v>
          </cell>
          <cell r="J1881">
            <v>40337</v>
          </cell>
          <cell r="K1881">
            <v>0.64500000000000002</v>
          </cell>
        </row>
        <row r="1882">
          <cell r="A1882">
            <v>40501</v>
          </cell>
          <cell r="B1882">
            <v>0.18</v>
          </cell>
          <cell r="D1882">
            <v>40501</v>
          </cell>
          <cell r="E1882">
            <v>0.34</v>
          </cell>
          <cell r="G1882">
            <v>40338</v>
          </cell>
          <cell r="H1882">
            <v>1.2709999999999999</v>
          </cell>
          <cell r="J1882">
            <v>40338</v>
          </cell>
          <cell r="K1882">
            <v>0.64300000000000002</v>
          </cell>
        </row>
        <row r="1883">
          <cell r="A1883">
            <v>40504</v>
          </cell>
          <cell r="B1883">
            <v>0.18</v>
          </cell>
          <cell r="D1883">
            <v>40504</v>
          </cell>
          <cell r="E1883">
            <v>0.34</v>
          </cell>
          <cell r="G1883">
            <v>40339</v>
          </cell>
          <cell r="H1883">
            <v>1.2949999999999999</v>
          </cell>
          <cell r="J1883">
            <v>40339</v>
          </cell>
          <cell r="K1883">
            <v>0.65600000000000003</v>
          </cell>
        </row>
        <row r="1884">
          <cell r="A1884">
            <v>40506</v>
          </cell>
          <cell r="B1884">
            <v>0.18</v>
          </cell>
          <cell r="D1884">
            <v>40506</v>
          </cell>
          <cell r="E1884">
            <v>0.34</v>
          </cell>
          <cell r="G1884">
            <v>40340</v>
          </cell>
          <cell r="H1884">
            <v>1.3009999999999999</v>
          </cell>
          <cell r="J1884">
            <v>40340</v>
          </cell>
          <cell r="K1884">
            <v>0.65100000000000002</v>
          </cell>
        </row>
        <row r="1885">
          <cell r="A1885">
            <v>40507</v>
          </cell>
          <cell r="B1885">
            <v>0.18</v>
          </cell>
          <cell r="D1885">
            <v>40507</v>
          </cell>
          <cell r="E1885">
            <v>0.34</v>
          </cell>
          <cell r="G1885">
            <v>40343</v>
          </cell>
          <cell r="H1885">
            <v>1.3140000000000001</v>
          </cell>
          <cell r="J1885">
            <v>40343</v>
          </cell>
          <cell r="K1885">
            <v>0.66500000000000004</v>
          </cell>
        </row>
        <row r="1886">
          <cell r="A1886">
            <v>40508</v>
          </cell>
          <cell r="B1886">
            <v>0.18</v>
          </cell>
          <cell r="D1886">
            <v>40508</v>
          </cell>
          <cell r="E1886">
            <v>0.34</v>
          </cell>
          <cell r="G1886">
            <v>40344</v>
          </cell>
          <cell r="H1886">
            <v>1.3009999999999999</v>
          </cell>
          <cell r="J1886">
            <v>40344</v>
          </cell>
          <cell r="K1886">
            <v>0.65900000000000003</v>
          </cell>
        </row>
        <row r="1887">
          <cell r="A1887">
            <v>40511</v>
          </cell>
          <cell r="B1887">
            <v>0.18</v>
          </cell>
          <cell r="D1887">
            <v>40511</v>
          </cell>
          <cell r="E1887">
            <v>0.34</v>
          </cell>
          <cell r="G1887">
            <v>40345</v>
          </cell>
          <cell r="H1887">
            <v>1.3009999999999999</v>
          </cell>
          <cell r="J1887">
            <v>40345</v>
          </cell>
          <cell r="K1887">
            <v>0.66100000000000003</v>
          </cell>
        </row>
        <row r="1888">
          <cell r="A1888">
            <v>40512</v>
          </cell>
          <cell r="B1888">
            <v>0.18</v>
          </cell>
          <cell r="D1888">
            <v>40512</v>
          </cell>
          <cell r="E1888">
            <v>0.34</v>
          </cell>
          <cell r="G1888">
            <v>40346</v>
          </cell>
          <cell r="H1888">
            <v>1.29</v>
          </cell>
          <cell r="J1888">
            <v>40346</v>
          </cell>
          <cell r="K1888">
            <v>0.66200000000000003</v>
          </cell>
        </row>
        <row r="1889">
          <cell r="A1889">
            <v>40513</v>
          </cell>
          <cell r="B1889">
            <v>0.18</v>
          </cell>
          <cell r="D1889">
            <v>40513</v>
          </cell>
          <cell r="E1889">
            <v>0.34</v>
          </cell>
          <cell r="G1889">
            <v>40347</v>
          </cell>
          <cell r="H1889">
            <v>1.2829999999999999</v>
          </cell>
          <cell r="J1889">
            <v>40347</v>
          </cell>
          <cell r="K1889">
            <v>0.66600000000000004</v>
          </cell>
        </row>
        <row r="1890">
          <cell r="A1890">
            <v>40514</v>
          </cell>
          <cell r="B1890">
            <v>0.18</v>
          </cell>
          <cell r="D1890">
            <v>40514</v>
          </cell>
          <cell r="E1890">
            <v>0.34</v>
          </cell>
          <cell r="G1890">
            <v>40350</v>
          </cell>
          <cell r="H1890">
            <v>1.29</v>
          </cell>
          <cell r="J1890">
            <v>40350</v>
          </cell>
          <cell r="K1890">
            <v>0.66400000000000003</v>
          </cell>
        </row>
        <row r="1891">
          <cell r="A1891">
            <v>40515</v>
          </cell>
          <cell r="B1891">
            <v>0.18</v>
          </cell>
          <cell r="D1891">
            <v>40515</v>
          </cell>
          <cell r="E1891">
            <v>0.34</v>
          </cell>
          <cell r="G1891">
            <v>40351</v>
          </cell>
          <cell r="H1891">
            <v>1.258</v>
          </cell>
          <cell r="J1891">
            <v>40351</v>
          </cell>
          <cell r="K1891">
            <v>0.64200000000000002</v>
          </cell>
        </row>
        <row r="1892">
          <cell r="A1892">
            <v>40518</v>
          </cell>
          <cell r="B1892">
            <v>0.18</v>
          </cell>
          <cell r="D1892">
            <v>40518</v>
          </cell>
          <cell r="E1892">
            <v>0.34</v>
          </cell>
          <cell r="G1892">
            <v>40352</v>
          </cell>
          <cell r="H1892">
            <v>1.24</v>
          </cell>
          <cell r="J1892">
            <v>40352</v>
          </cell>
          <cell r="K1892">
            <v>0.63200000000000001</v>
          </cell>
        </row>
        <row r="1893">
          <cell r="A1893">
            <v>40519</v>
          </cell>
          <cell r="B1893">
            <v>0.18</v>
          </cell>
          <cell r="D1893">
            <v>40519</v>
          </cell>
          <cell r="E1893">
            <v>0.34</v>
          </cell>
          <cell r="G1893">
            <v>40353</v>
          </cell>
          <cell r="H1893">
            <v>1.208</v>
          </cell>
          <cell r="J1893">
            <v>40353</v>
          </cell>
          <cell r="K1893">
            <v>0.626</v>
          </cell>
        </row>
        <row r="1894">
          <cell r="A1894">
            <v>40520</v>
          </cell>
          <cell r="B1894">
            <v>0.18</v>
          </cell>
          <cell r="D1894">
            <v>40520</v>
          </cell>
          <cell r="E1894">
            <v>0.34</v>
          </cell>
          <cell r="G1894">
            <v>40354</v>
          </cell>
          <cell r="H1894">
            <v>1.216</v>
          </cell>
          <cell r="J1894">
            <v>40354</v>
          </cell>
          <cell r="K1894">
            <v>0.63300000000000001</v>
          </cell>
        </row>
        <row r="1895">
          <cell r="A1895">
            <v>40521</v>
          </cell>
          <cell r="B1895">
            <v>0.18</v>
          </cell>
          <cell r="D1895">
            <v>40521</v>
          </cell>
          <cell r="E1895">
            <v>0.34</v>
          </cell>
          <cell r="G1895">
            <v>40357</v>
          </cell>
          <cell r="H1895">
            <v>1.226</v>
          </cell>
          <cell r="J1895">
            <v>40357</v>
          </cell>
          <cell r="K1895">
            <v>0.64200000000000002</v>
          </cell>
        </row>
        <row r="1896">
          <cell r="A1896">
            <v>40522</v>
          </cell>
          <cell r="B1896">
            <v>0.18</v>
          </cell>
          <cell r="D1896">
            <v>40522</v>
          </cell>
          <cell r="E1896">
            <v>0.34</v>
          </cell>
          <cell r="G1896">
            <v>40358</v>
          </cell>
          <cell r="H1896">
            <v>1.1739999999999999</v>
          </cell>
          <cell r="J1896">
            <v>40358</v>
          </cell>
          <cell r="K1896">
            <v>0.61099999999999999</v>
          </cell>
        </row>
        <row r="1897">
          <cell r="A1897">
            <v>40525</v>
          </cell>
          <cell r="B1897">
            <v>0.18</v>
          </cell>
          <cell r="D1897">
            <v>40525</v>
          </cell>
          <cell r="E1897">
            <v>0.34</v>
          </cell>
          <cell r="G1897">
            <v>40359</v>
          </cell>
          <cell r="H1897">
            <v>1.171</v>
          </cell>
          <cell r="J1897">
            <v>40359</v>
          </cell>
          <cell r="K1897">
            <v>0.61399999999999999</v>
          </cell>
        </row>
        <row r="1898">
          <cell r="A1898">
            <v>40526</v>
          </cell>
          <cell r="B1898">
            <v>0.18</v>
          </cell>
          <cell r="D1898">
            <v>40526</v>
          </cell>
          <cell r="E1898">
            <v>0.34</v>
          </cell>
          <cell r="G1898">
            <v>40360</v>
          </cell>
          <cell r="H1898">
            <v>1.1539999999999999</v>
          </cell>
          <cell r="J1898">
            <v>40360</v>
          </cell>
          <cell r="K1898">
            <v>0.60499999999999998</v>
          </cell>
        </row>
        <row r="1899">
          <cell r="A1899">
            <v>40527</v>
          </cell>
          <cell r="B1899">
            <v>0.18</v>
          </cell>
          <cell r="D1899">
            <v>40527</v>
          </cell>
          <cell r="E1899">
            <v>0.34</v>
          </cell>
          <cell r="G1899">
            <v>40361</v>
          </cell>
          <cell r="H1899">
            <v>1.173</v>
          </cell>
          <cell r="J1899">
            <v>40361</v>
          </cell>
          <cell r="K1899">
            <v>0.61399999999999999</v>
          </cell>
        </row>
        <row r="1900">
          <cell r="A1900">
            <v>40528</v>
          </cell>
          <cell r="B1900">
            <v>0.18</v>
          </cell>
          <cell r="D1900">
            <v>40528</v>
          </cell>
          <cell r="E1900">
            <v>0.34</v>
          </cell>
          <cell r="G1900">
            <v>40364</v>
          </cell>
          <cell r="H1900">
            <v>1.161</v>
          </cell>
          <cell r="J1900">
            <v>40364</v>
          </cell>
          <cell r="K1900">
            <v>0.59599999999999997</v>
          </cell>
        </row>
        <row r="1901">
          <cell r="A1901">
            <v>40529</v>
          </cell>
          <cell r="B1901">
            <v>0.18</v>
          </cell>
          <cell r="D1901">
            <v>40529</v>
          </cell>
          <cell r="E1901">
            <v>0.34</v>
          </cell>
          <cell r="G1901">
            <v>40365</v>
          </cell>
          <cell r="H1901">
            <v>1.1919999999999999</v>
          </cell>
          <cell r="J1901">
            <v>40365</v>
          </cell>
          <cell r="K1901">
            <v>0.60799999999999998</v>
          </cell>
        </row>
        <row r="1902">
          <cell r="A1902">
            <v>40532</v>
          </cell>
          <cell r="B1902">
            <v>0.18</v>
          </cell>
          <cell r="D1902">
            <v>40532</v>
          </cell>
          <cell r="E1902">
            <v>0.34</v>
          </cell>
          <cell r="G1902">
            <v>40366</v>
          </cell>
          <cell r="H1902">
            <v>1.1879999999999999</v>
          </cell>
          <cell r="J1902">
            <v>40366</v>
          </cell>
          <cell r="K1902">
            <v>0.59599999999999997</v>
          </cell>
        </row>
        <row r="1903">
          <cell r="A1903">
            <v>40533</v>
          </cell>
          <cell r="B1903">
            <v>0.18</v>
          </cell>
          <cell r="D1903">
            <v>40533</v>
          </cell>
          <cell r="E1903">
            <v>0.34</v>
          </cell>
          <cell r="G1903">
            <v>40367</v>
          </cell>
          <cell r="H1903">
            <v>1.2010000000000001</v>
          </cell>
          <cell r="J1903">
            <v>40367</v>
          </cell>
          <cell r="K1903">
            <v>0.60899999999999999</v>
          </cell>
        </row>
        <row r="1904">
          <cell r="A1904">
            <v>40534</v>
          </cell>
          <cell r="B1904">
            <v>0.18</v>
          </cell>
          <cell r="D1904">
            <v>40534</v>
          </cell>
          <cell r="E1904">
            <v>0.34</v>
          </cell>
          <cell r="G1904">
            <v>40368</v>
          </cell>
          <cell r="H1904">
            <v>1.2135</v>
          </cell>
          <cell r="J1904">
            <v>40368</v>
          </cell>
          <cell r="K1904">
            <v>0.61499999999999999</v>
          </cell>
        </row>
        <row r="1905">
          <cell r="A1905">
            <v>40536</v>
          </cell>
          <cell r="B1905">
            <v>0.18</v>
          </cell>
          <cell r="D1905">
            <v>40536</v>
          </cell>
          <cell r="E1905">
            <v>0.34</v>
          </cell>
          <cell r="G1905">
            <v>40371</v>
          </cell>
          <cell r="H1905">
            <v>1.175</v>
          </cell>
          <cell r="J1905">
            <v>40371</v>
          </cell>
          <cell r="K1905">
            <v>0.60099999999999998</v>
          </cell>
        </row>
        <row r="1906">
          <cell r="A1906">
            <v>40539</v>
          </cell>
          <cell r="B1906">
            <v>0.18</v>
          </cell>
          <cell r="D1906">
            <v>40539</v>
          </cell>
          <cell r="E1906">
            <v>0.34</v>
          </cell>
          <cell r="G1906">
            <v>40372</v>
          </cell>
          <cell r="H1906">
            <v>1.1859999999999999</v>
          </cell>
          <cell r="J1906">
            <v>40372</v>
          </cell>
          <cell r="K1906">
            <v>0.61299999999999999</v>
          </cell>
        </row>
        <row r="1907">
          <cell r="A1907">
            <v>40540</v>
          </cell>
          <cell r="B1907">
            <v>0.18</v>
          </cell>
          <cell r="D1907">
            <v>40540</v>
          </cell>
          <cell r="E1907">
            <v>0.34</v>
          </cell>
          <cell r="G1907">
            <v>40373</v>
          </cell>
          <cell r="H1907">
            <v>1.179</v>
          </cell>
          <cell r="J1907">
            <v>40373</v>
          </cell>
          <cell r="K1907">
            <v>0.60099999999999998</v>
          </cell>
        </row>
        <row r="1908">
          <cell r="A1908">
            <v>40541</v>
          </cell>
          <cell r="B1908">
            <v>0.18</v>
          </cell>
          <cell r="D1908">
            <v>40541</v>
          </cell>
          <cell r="E1908">
            <v>0.34</v>
          </cell>
          <cell r="G1908">
            <v>40374</v>
          </cell>
          <cell r="H1908">
            <v>1.1400000000000001</v>
          </cell>
          <cell r="J1908">
            <v>40374</v>
          </cell>
          <cell r="K1908">
            <v>0.58499999999999996</v>
          </cell>
        </row>
        <row r="1909">
          <cell r="A1909">
            <v>40542</v>
          </cell>
          <cell r="B1909">
            <v>0.18</v>
          </cell>
          <cell r="D1909">
            <v>40542</v>
          </cell>
          <cell r="E1909">
            <v>0.34</v>
          </cell>
          <cell r="G1909">
            <v>40375</v>
          </cell>
          <cell r="H1909">
            <v>1.135</v>
          </cell>
          <cell r="J1909">
            <v>40375</v>
          </cell>
          <cell r="K1909">
            <v>0.57799999999999996</v>
          </cell>
        </row>
        <row r="1910">
          <cell r="A1910">
            <v>40547</v>
          </cell>
          <cell r="B1910">
            <v>0.18</v>
          </cell>
          <cell r="D1910">
            <v>40547</v>
          </cell>
          <cell r="E1910">
            <v>0.34</v>
          </cell>
          <cell r="G1910">
            <v>40378</v>
          </cell>
          <cell r="H1910">
            <v>1.111</v>
          </cell>
          <cell r="J1910">
            <v>40378</v>
          </cell>
          <cell r="K1910">
            <v>0.55400000000000005</v>
          </cell>
        </row>
        <row r="1911">
          <cell r="A1911">
            <v>40548</v>
          </cell>
          <cell r="B1911">
            <v>0.18</v>
          </cell>
          <cell r="D1911">
            <v>40548</v>
          </cell>
          <cell r="E1911">
            <v>0.34</v>
          </cell>
          <cell r="G1911">
            <v>40379</v>
          </cell>
          <cell r="H1911">
            <v>1.125</v>
          </cell>
          <cell r="J1911">
            <v>40379</v>
          </cell>
          <cell r="K1911">
            <v>0.56999999999999995</v>
          </cell>
        </row>
        <row r="1912">
          <cell r="A1912">
            <v>40549</v>
          </cell>
          <cell r="B1912">
            <v>0.18</v>
          </cell>
          <cell r="D1912">
            <v>40549</v>
          </cell>
          <cell r="E1912">
            <v>0.34</v>
          </cell>
          <cell r="G1912">
            <v>40380</v>
          </cell>
          <cell r="H1912">
            <v>1.133</v>
          </cell>
          <cell r="J1912">
            <v>40380</v>
          </cell>
          <cell r="K1912">
            <v>0.57399999999999995</v>
          </cell>
        </row>
        <row r="1913">
          <cell r="A1913">
            <v>40550</v>
          </cell>
          <cell r="B1913">
            <v>0.18</v>
          </cell>
          <cell r="D1913">
            <v>40550</v>
          </cell>
          <cell r="E1913">
            <v>0.34</v>
          </cell>
          <cell r="G1913">
            <v>40381</v>
          </cell>
          <cell r="H1913">
            <v>1.133</v>
          </cell>
          <cell r="J1913">
            <v>40381</v>
          </cell>
          <cell r="K1913">
            <v>0.58299999999999996</v>
          </cell>
        </row>
        <row r="1914">
          <cell r="A1914">
            <v>40554</v>
          </cell>
          <cell r="B1914">
            <v>0.18</v>
          </cell>
          <cell r="D1914">
            <v>40554</v>
          </cell>
          <cell r="E1914">
            <v>0.34</v>
          </cell>
          <cell r="G1914">
            <v>40382</v>
          </cell>
          <cell r="H1914">
            <v>1.1339999999999999</v>
          </cell>
          <cell r="J1914">
            <v>40382</v>
          </cell>
          <cell r="K1914">
            <v>0.58599999999999997</v>
          </cell>
        </row>
        <row r="1915">
          <cell r="A1915">
            <v>40555</v>
          </cell>
          <cell r="B1915">
            <v>0.18</v>
          </cell>
          <cell r="D1915">
            <v>40555</v>
          </cell>
          <cell r="E1915">
            <v>0.34</v>
          </cell>
          <cell r="G1915">
            <v>40385</v>
          </cell>
          <cell r="H1915">
            <v>1.129</v>
          </cell>
          <cell r="J1915">
            <v>40385</v>
          </cell>
          <cell r="K1915">
            <v>0.58799999999999997</v>
          </cell>
        </row>
        <row r="1916">
          <cell r="A1916">
            <v>40556</v>
          </cell>
          <cell r="B1916">
            <v>0.18</v>
          </cell>
          <cell r="D1916">
            <v>40556</v>
          </cell>
          <cell r="E1916">
            <v>0.34</v>
          </cell>
          <cell r="G1916">
            <v>40386</v>
          </cell>
          <cell r="H1916">
            <v>1.1219999999999999</v>
          </cell>
          <cell r="J1916">
            <v>40386</v>
          </cell>
          <cell r="K1916">
            <v>0.58499999999999996</v>
          </cell>
        </row>
        <row r="1917">
          <cell r="A1917">
            <v>40557</v>
          </cell>
          <cell r="B1917">
            <v>0.18</v>
          </cell>
          <cell r="D1917">
            <v>40557</v>
          </cell>
          <cell r="E1917">
            <v>0.34</v>
          </cell>
          <cell r="G1917">
            <v>40387</v>
          </cell>
          <cell r="H1917">
            <v>1.1499999999999999</v>
          </cell>
          <cell r="J1917">
            <v>40387</v>
          </cell>
          <cell r="K1917">
            <v>0.59499999999999997</v>
          </cell>
        </row>
        <row r="1918">
          <cell r="A1918">
            <v>40560</v>
          </cell>
          <cell r="B1918">
            <v>0.18</v>
          </cell>
          <cell r="D1918">
            <v>40560</v>
          </cell>
          <cell r="E1918">
            <v>0.34</v>
          </cell>
          <cell r="G1918">
            <v>40388</v>
          </cell>
          <cell r="H1918">
            <v>1.137</v>
          </cell>
          <cell r="J1918">
            <v>40388</v>
          </cell>
          <cell r="K1918">
            <v>0.58899999999999997</v>
          </cell>
        </row>
        <row r="1919">
          <cell r="A1919">
            <v>40561</v>
          </cell>
          <cell r="B1919">
            <v>0.18</v>
          </cell>
          <cell r="D1919">
            <v>40561</v>
          </cell>
          <cell r="E1919">
            <v>0.34</v>
          </cell>
          <cell r="G1919">
            <v>40389</v>
          </cell>
          <cell r="H1919">
            <v>1.117</v>
          </cell>
          <cell r="J1919">
            <v>40389</v>
          </cell>
          <cell r="K1919">
            <v>0.57499999999999996</v>
          </cell>
        </row>
        <row r="1920">
          <cell r="A1920">
            <v>40562</v>
          </cell>
          <cell r="B1920">
            <v>0.18</v>
          </cell>
          <cell r="D1920">
            <v>40562</v>
          </cell>
          <cell r="E1920">
            <v>0.34</v>
          </cell>
          <cell r="G1920">
            <v>40392</v>
          </cell>
          <cell r="H1920">
            <v>1.105</v>
          </cell>
          <cell r="J1920">
            <v>40392</v>
          </cell>
          <cell r="K1920">
            <v>0.57099999999999995</v>
          </cell>
        </row>
        <row r="1921">
          <cell r="A1921">
            <v>40563</v>
          </cell>
          <cell r="B1921">
            <v>0.18</v>
          </cell>
          <cell r="D1921">
            <v>40563</v>
          </cell>
          <cell r="E1921">
            <v>0.34</v>
          </cell>
          <cell r="G1921">
            <v>40393</v>
          </cell>
          <cell r="H1921">
            <v>1.07</v>
          </cell>
          <cell r="J1921">
            <v>40393</v>
          </cell>
          <cell r="K1921">
            <v>0.5625</v>
          </cell>
        </row>
        <row r="1922">
          <cell r="A1922">
            <v>40564</v>
          </cell>
          <cell r="B1922">
            <v>0.18</v>
          </cell>
          <cell r="D1922">
            <v>40564</v>
          </cell>
          <cell r="E1922">
            <v>0.34</v>
          </cell>
          <cell r="G1922">
            <v>40394</v>
          </cell>
          <cell r="H1922">
            <v>1.0680000000000001</v>
          </cell>
          <cell r="J1922">
            <v>40394</v>
          </cell>
          <cell r="K1922">
            <v>0.56599999999999995</v>
          </cell>
        </row>
        <row r="1923">
          <cell r="A1923">
            <v>40567</v>
          </cell>
          <cell r="B1923">
            <v>0.18</v>
          </cell>
          <cell r="D1923">
            <v>40567</v>
          </cell>
          <cell r="E1923">
            <v>0.34</v>
          </cell>
          <cell r="G1923">
            <v>40395</v>
          </cell>
          <cell r="H1923">
            <v>1.085</v>
          </cell>
          <cell r="J1923">
            <v>40395</v>
          </cell>
          <cell r="K1923">
            <v>0.56999999999999995</v>
          </cell>
        </row>
        <row r="1924">
          <cell r="A1924">
            <v>40568</v>
          </cell>
          <cell r="B1924">
            <v>0.18</v>
          </cell>
          <cell r="D1924">
            <v>40568</v>
          </cell>
          <cell r="E1924">
            <v>0.34</v>
          </cell>
          <cell r="G1924">
            <v>40396</v>
          </cell>
          <cell r="H1924">
            <v>1.0880000000000001</v>
          </cell>
          <cell r="J1924">
            <v>40396</v>
          </cell>
          <cell r="K1924">
            <v>0.56599999999999995</v>
          </cell>
        </row>
        <row r="1925">
          <cell r="A1925">
            <v>40569</v>
          </cell>
          <cell r="B1925">
            <v>0.18</v>
          </cell>
          <cell r="D1925">
            <v>40569</v>
          </cell>
          <cell r="E1925">
            <v>0.34</v>
          </cell>
          <cell r="G1925">
            <v>40399</v>
          </cell>
          <cell r="H1925">
            <v>1.0669999999999999</v>
          </cell>
          <cell r="J1925">
            <v>40399</v>
          </cell>
          <cell r="K1925">
            <v>0.56000000000000005</v>
          </cell>
        </row>
        <row r="1926">
          <cell r="A1926">
            <v>40570</v>
          </cell>
          <cell r="B1926">
            <v>0.18</v>
          </cell>
          <cell r="D1926">
            <v>40570</v>
          </cell>
          <cell r="E1926">
            <v>0.34</v>
          </cell>
          <cell r="G1926">
            <v>40400</v>
          </cell>
          <cell r="H1926">
            <v>1.0720000000000001</v>
          </cell>
          <cell r="J1926">
            <v>40400</v>
          </cell>
          <cell r="K1926">
            <v>0.56999999999999995</v>
          </cell>
        </row>
        <row r="1927">
          <cell r="A1927">
            <v>40571</v>
          </cell>
          <cell r="B1927">
            <v>0.18</v>
          </cell>
          <cell r="D1927">
            <v>40571</v>
          </cell>
          <cell r="E1927">
            <v>0.34</v>
          </cell>
          <cell r="G1927">
            <v>40401</v>
          </cell>
          <cell r="H1927">
            <v>1.052</v>
          </cell>
          <cell r="J1927">
            <v>40401</v>
          </cell>
          <cell r="K1927">
            <v>0.55400000000000005</v>
          </cell>
        </row>
        <row r="1928">
          <cell r="A1928">
            <v>40574</v>
          </cell>
          <cell r="B1928">
            <v>0.18</v>
          </cell>
          <cell r="D1928">
            <v>40574</v>
          </cell>
          <cell r="E1928">
            <v>0.34</v>
          </cell>
          <cell r="G1928">
            <v>40402</v>
          </cell>
          <cell r="H1928">
            <v>1.06</v>
          </cell>
          <cell r="J1928">
            <v>40402</v>
          </cell>
          <cell r="K1928">
            <v>0.5575</v>
          </cell>
        </row>
        <row r="1929">
          <cell r="A1929">
            <v>40575</v>
          </cell>
          <cell r="B1929">
            <v>0.18</v>
          </cell>
          <cell r="D1929">
            <v>40575</v>
          </cell>
          <cell r="E1929">
            <v>0.34</v>
          </cell>
          <cell r="G1929">
            <v>40403</v>
          </cell>
          <cell r="H1929">
            <v>1.048</v>
          </cell>
          <cell r="J1929">
            <v>40403</v>
          </cell>
          <cell r="K1929">
            <v>0.54600000000000004</v>
          </cell>
        </row>
        <row r="1930">
          <cell r="A1930">
            <v>40576</v>
          </cell>
          <cell r="B1930">
            <v>0.18</v>
          </cell>
          <cell r="D1930">
            <v>40576</v>
          </cell>
          <cell r="E1930">
            <v>0.34</v>
          </cell>
          <cell r="G1930">
            <v>40406</v>
          </cell>
          <cell r="H1930">
            <v>1.016</v>
          </cell>
          <cell r="J1930">
            <v>40406</v>
          </cell>
          <cell r="K1930">
            <v>0.53100000000000003</v>
          </cell>
        </row>
        <row r="1931">
          <cell r="A1931">
            <v>40577</v>
          </cell>
          <cell r="B1931">
            <v>0.18</v>
          </cell>
          <cell r="D1931">
            <v>40577</v>
          </cell>
          <cell r="E1931">
            <v>0.34</v>
          </cell>
          <cell r="G1931">
            <v>40407</v>
          </cell>
          <cell r="H1931">
            <v>1.032</v>
          </cell>
          <cell r="J1931">
            <v>40407</v>
          </cell>
          <cell r="K1931">
            <v>0.54249999999999998</v>
          </cell>
        </row>
        <row r="1932">
          <cell r="A1932">
            <v>40578</v>
          </cell>
          <cell r="B1932">
            <v>0.18</v>
          </cell>
          <cell r="D1932">
            <v>40578</v>
          </cell>
          <cell r="E1932">
            <v>0.34</v>
          </cell>
          <cell r="G1932">
            <v>40408</v>
          </cell>
          <cell r="H1932">
            <v>0.98199999999999998</v>
          </cell>
          <cell r="J1932">
            <v>40408</v>
          </cell>
          <cell r="K1932">
            <v>0.50900000000000001</v>
          </cell>
        </row>
        <row r="1933">
          <cell r="A1933">
            <v>40581</v>
          </cell>
          <cell r="B1933">
            <v>0.18</v>
          </cell>
          <cell r="D1933">
            <v>40581</v>
          </cell>
          <cell r="E1933">
            <v>0.34</v>
          </cell>
          <cell r="G1933">
            <v>40409</v>
          </cell>
          <cell r="H1933">
            <v>0.98399999999999999</v>
          </cell>
          <cell r="J1933">
            <v>40409</v>
          </cell>
          <cell r="K1933">
            <v>0.51</v>
          </cell>
        </row>
        <row r="1934">
          <cell r="A1934">
            <v>40582</v>
          </cell>
          <cell r="B1934">
            <v>0.18</v>
          </cell>
          <cell r="D1934">
            <v>40582</v>
          </cell>
          <cell r="E1934">
            <v>0.34</v>
          </cell>
          <cell r="G1934">
            <v>40410</v>
          </cell>
          <cell r="H1934">
            <v>0.98699999999999999</v>
          </cell>
          <cell r="J1934">
            <v>40410</v>
          </cell>
          <cell r="K1934">
            <v>0.50700000000000001</v>
          </cell>
        </row>
        <row r="1935">
          <cell r="A1935">
            <v>40583</v>
          </cell>
          <cell r="B1935">
            <v>0.18</v>
          </cell>
          <cell r="D1935">
            <v>40583</v>
          </cell>
          <cell r="E1935">
            <v>0.34</v>
          </cell>
          <cell r="G1935">
            <v>40413</v>
          </cell>
          <cell r="H1935">
            <v>0.997</v>
          </cell>
          <cell r="J1935">
            <v>40413</v>
          </cell>
          <cell r="K1935">
            <v>0.50900000000000001</v>
          </cell>
        </row>
        <row r="1936">
          <cell r="A1936">
            <v>40584</v>
          </cell>
          <cell r="B1936">
            <v>0.18</v>
          </cell>
          <cell r="D1936">
            <v>40584</v>
          </cell>
          <cell r="E1936">
            <v>0.34</v>
          </cell>
          <cell r="G1936">
            <v>40414</v>
          </cell>
          <cell r="H1936">
            <v>0.96299999999999997</v>
          </cell>
          <cell r="J1936">
            <v>40414</v>
          </cell>
          <cell r="K1936">
            <v>0.5</v>
          </cell>
        </row>
        <row r="1937">
          <cell r="A1937">
            <v>40588</v>
          </cell>
          <cell r="B1937">
            <v>0.18</v>
          </cell>
          <cell r="D1937">
            <v>40588</v>
          </cell>
          <cell r="E1937">
            <v>0.34</v>
          </cell>
          <cell r="G1937">
            <v>40415</v>
          </cell>
          <cell r="H1937">
            <v>0.96699999999999997</v>
          </cell>
          <cell r="J1937">
            <v>40415</v>
          </cell>
          <cell r="K1937">
            <v>0.502</v>
          </cell>
        </row>
        <row r="1938">
          <cell r="A1938">
            <v>40589</v>
          </cell>
          <cell r="B1938">
            <v>0.18</v>
          </cell>
          <cell r="D1938">
            <v>40589</v>
          </cell>
          <cell r="E1938">
            <v>0.34</v>
          </cell>
          <cell r="G1938">
            <v>40416</v>
          </cell>
          <cell r="H1938">
            <v>1.0029999999999999</v>
          </cell>
          <cell r="J1938">
            <v>40416</v>
          </cell>
          <cell r="K1938">
            <v>0.51700000000000002</v>
          </cell>
        </row>
        <row r="1939">
          <cell r="A1939">
            <v>40590</v>
          </cell>
          <cell r="B1939">
            <v>0.18</v>
          </cell>
          <cell r="D1939">
            <v>40590</v>
          </cell>
          <cell r="E1939">
            <v>0.34</v>
          </cell>
          <cell r="G1939">
            <v>40417</v>
          </cell>
          <cell r="H1939">
            <v>1.073</v>
          </cell>
          <cell r="J1939">
            <v>40417</v>
          </cell>
          <cell r="K1939">
            <v>0.54200000000000004</v>
          </cell>
        </row>
        <row r="1940">
          <cell r="A1940">
            <v>40591</v>
          </cell>
          <cell r="B1940">
            <v>0.18</v>
          </cell>
          <cell r="D1940">
            <v>40591</v>
          </cell>
          <cell r="E1940">
            <v>0.34</v>
          </cell>
          <cell r="G1940">
            <v>40420</v>
          </cell>
          <cell r="H1940">
            <v>1.0927500000000001</v>
          </cell>
          <cell r="J1940">
            <v>40420</v>
          </cell>
          <cell r="K1940">
            <v>0.53700000000000003</v>
          </cell>
        </row>
        <row r="1941">
          <cell r="A1941">
            <v>40592</v>
          </cell>
          <cell r="B1941">
            <v>0.18</v>
          </cell>
          <cell r="D1941">
            <v>40592</v>
          </cell>
          <cell r="E1941">
            <v>0.34</v>
          </cell>
          <cell r="G1941">
            <v>40421</v>
          </cell>
          <cell r="H1941">
            <v>1.0469999999999999</v>
          </cell>
          <cell r="J1941">
            <v>40421</v>
          </cell>
          <cell r="K1941">
            <v>0.51700000000000002</v>
          </cell>
        </row>
        <row r="1942">
          <cell r="A1942">
            <v>40595</v>
          </cell>
          <cell r="B1942">
            <v>0.18</v>
          </cell>
          <cell r="D1942">
            <v>40595</v>
          </cell>
          <cell r="E1942">
            <v>0.34</v>
          </cell>
          <cell r="G1942">
            <v>40422</v>
          </cell>
          <cell r="H1942">
            <v>1.1179999999999999</v>
          </cell>
          <cell r="J1942">
            <v>40422</v>
          </cell>
          <cell r="K1942">
            <v>0.53700000000000003</v>
          </cell>
        </row>
        <row r="1943">
          <cell r="A1943">
            <v>40596</v>
          </cell>
          <cell r="B1943">
            <v>0.18</v>
          </cell>
          <cell r="D1943">
            <v>40596</v>
          </cell>
          <cell r="E1943">
            <v>0.34</v>
          </cell>
          <cell r="G1943">
            <v>40423</v>
          </cell>
          <cell r="H1943">
            <v>1.1325000000000001</v>
          </cell>
          <cell r="J1943">
            <v>40423</v>
          </cell>
          <cell r="K1943">
            <v>0.54600000000000004</v>
          </cell>
        </row>
        <row r="1944">
          <cell r="A1944">
            <v>40597</v>
          </cell>
          <cell r="B1944">
            <v>0.18</v>
          </cell>
          <cell r="D1944">
            <v>40597</v>
          </cell>
          <cell r="E1944">
            <v>0.34</v>
          </cell>
          <cell r="G1944">
            <v>40424</v>
          </cell>
          <cell r="H1944">
            <v>1.2025000000000001</v>
          </cell>
          <cell r="J1944">
            <v>40424</v>
          </cell>
          <cell r="K1944">
            <v>0.58899999999999997</v>
          </cell>
        </row>
        <row r="1945">
          <cell r="A1945">
            <v>40598</v>
          </cell>
          <cell r="B1945">
            <v>0.18</v>
          </cell>
          <cell r="D1945">
            <v>40598</v>
          </cell>
          <cell r="E1945">
            <v>0.34</v>
          </cell>
          <cell r="G1945">
            <v>40427</v>
          </cell>
          <cell r="H1945">
            <v>1.2270000000000001</v>
          </cell>
          <cell r="J1945">
            <v>40427</v>
          </cell>
          <cell r="K1945">
            <v>0.61899999999999999</v>
          </cell>
        </row>
        <row r="1946">
          <cell r="A1946">
            <v>40599</v>
          </cell>
          <cell r="B1946">
            <v>0.18</v>
          </cell>
          <cell r="D1946">
            <v>40599</v>
          </cell>
          <cell r="E1946">
            <v>0.34</v>
          </cell>
          <cell r="G1946">
            <v>40428</v>
          </cell>
          <cell r="H1946">
            <v>1.1831499999999999</v>
          </cell>
          <cell r="J1946">
            <v>40428</v>
          </cell>
          <cell r="K1946">
            <v>0.59750000000000003</v>
          </cell>
        </row>
        <row r="1947">
          <cell r="A1947">
            <v>40602</v>
          </cell>
          <cell r="B1947">
            <v>0.18</v>
          </cell>
          <cell r="D1947">
            <v>40602</v>
          </cell>
          <cell r="E1947">
            <v>0.34</v>
          </cell>
          <cell r="G1947">
            <v>40429</v>
          </cell>
          <cell r="H1947">
            <v>1.1970000000000001</v>
          </cell>
          <cell r="J1947">
            <v>40429</v>
          </cell>
          <cell r="K1947">
            <v>0.59499999999999997</v>
          </cell>
        </row>
        <row r="1948">
          <cell r="A1948">
            <v>40603</v>
          </cell>
          <cell r="B1948">
            <v>0.18</v>
          </cell>
          <cell r="D1948">
            <v>40603</v>
          </cell>
          <cell r="E1948">
            <v>0.34</v>
          </cell>
          <cell r="G1948">
            <v>40430</v>
          </cell>
          <cell r="H1948">
            <v>1.18065</v>
          </cell>
          <cell r="J1948">
            <v>40430</v>
          </cell>
          <cell r="K1948">
            <v>0.58625000000000005</v>
          </cell>
        </row>
        <row r="1949">
          <cell r="A1949">
            <v>40604</v>
          </cell>
          <cell r="B1949">
            <v>0.18</v>
          </cell>
          <cell r="D1949">
            <v>40604</v>
          </cell>
          <cell r="E1949">
            <v>0.34</v>
          </cell>
          <cell r="G1949">
            <v>40431</v>
          </cell>
          <cell r="H1949">
            <v>1.218</v>
          </cell>
          <cell r="J1949">
            <v>40431</v>
          </cell>
          <cell r="K1949">
            <v>0.62</v>
          </cell>
        </row>
        <row r="1950">
          <cell r="A1950">
            <v>40605</v>
          </cell>
          <cell r="B1950">
            <v>0.18</v>
          </cell>
          <cell r="D1950">
            <v>40605</v>
          </cell>
          <cell r="E1950">
            <v>0.34</v>
          </cell>
          <cell r="G1950">
            <v>40434</v>
          </cell>
          <cell r="H1950">
            <v>1.1977500000000001</v>
          </cell>
          <cell r="J1950">
            <v>40434</v>
          </cell>
          <cell r="K1950">
            <v>0.60299999999999998</v>
          </cell>
        </row>
        <row r="1951">
          <cell r="A1951">
            <v>40606</v>
          </cell>
          <cell r="B1951">
            <v>0.18</v>
          </cell>
          <cell r="D1951">
            <v>40606</v>
          </cell>
          <cell r="E1951">
            <v>0.34</v>
          </cell>
          <cell r="G1951">
            <v>40435</v>
          </cell>
          <cell r="H1951">
            <v>1.1419999999999999</v>
          </cell>
          <cell r="J1951">
            <v>40435</v>
          </cell>
          <cell r="K1951">
            <v>0.56799999999999995</v>
          </cell>
        </row>
        <row r="1952">
          <cell r="A1952">
            <v>40609</v>
          </cell>
          <cell r="B1952">
            <v>0.18</v>
          </cell>
          <cell r="D1952">
            <v>40609</v>
          </cell>
          <cell r="E1952">
            <v>0.34</v>
          </cell>
          <cell r="G1952">
            <v>40436</v>
          </cell>
          <cell r="H1952">
            <v>1.121</v>
          </cell>
          <cell r="J1952">
            <v>40436</v>
          </cell>
          <cell r="K1952">
            <v>0.54900000000000004</v>
          </cell>
        </row>
        <row r="1953">
          <cell r="A1953">
            <v>40610</v>
          </cell>
          <cell r="B1953">
            <v>0.18</v>
          </cell>
          <cell r="D1953">
            <v>40610</v>
          </cell>
          <cell r="E1953">
            <v>0.34</v>
          </cell>
          <cell r="G1953">
            <v>40437</v>
          </cell>
          <cell r="H1953">
            <v>1.1100000000000001</v>
          </cell>
          <cell r="J1953">
            <v>40437</v>
          </cell>
          <cell r="K1953">
            <v>0.52749999999999997</v>
          </cell>
        </row>
        <row r="1954">
          <cell r="A1954">
            <v>40611</v>
          </cell>
          <cell r="B1954">
            <v>0.18</v>
          </cell>
          <cell r="D1954">
            <v>40611</v>
          </cell>
          <cell r="E1954">
            <v>0.34</v>
          </cell>
          <cell r="G1954">
            <v>40438</v>
          </cell>
          <cell r="H1954">
            <v>1.1360000000000001</v>
          </cell>
          <cell r="J1954">
            <v>40438</v>
          </cell>
          <cell r="K1954">
            <v>0.53500000000000003</v>
          </cell>
        </row>
        <row r="1955">
          <cell r="A1955">
            <v>40612</v>
          </cell>
          <cell r="B1955">
            <v>0.18</v>
          </cell>
          <cell r="D1955">
            <v>40612</v>
          </cell>
          <cell r="E1955">
            <v>0.34</v>
          </cell>
          <cell r="G1955">
            <v>40441</v>
          </cell>
          <cell r="H1955">
            <v>1.125</v>
          </cell>
          <cell r="J1955">
            <v>40441</v>
          </cell>
          <cell r="K1955">
            <v>0.52400000000000002</v>
          </cell>
        </row>
        <row r="1956">
          <cell r="A1956">
            <v>40613</v>
          </cell>
          <cell r="B1956">
            <v>0.18</v>
          </cell>
          <cell r="D1956">
            <v>40613</v>
          </cell>
          <cell r="E1956">
            <v>0.34</v>
          </cell>
          <cell r="G1956">
            <v>40442</v>
          </cell>
          <cell r="H1956">
            <v>1.1080000000000001</v>
          </cell>
          <cell r="J1956">
            <v>40442</v>
          </cell>
          <cell r="K1956">
            <v>0.51700000000000002</v>
          </cell>
        </row>
        <row r="1957">
          <cell r="A1957">
            <v>40616</v>
          </cell>
          <cell r="B1957">
            <v>0.18</v>
          </cell>
          <cell r="D1957">
            <v>40616</v>
          </cell>
          <cell r="E1957">
            <v>0.34</v>
          </cell>
          <cell r="G1957">
            <v>40443</v>
          </cell>
          <cell r="H1957">
            <v>1.0820000000000001</v>
          </cell>
          <cell r="J1957">
            <v>40443</v>
          </cell>
          <cell r="K1957">
            <v>0.50800000000000001</v>
          </cell>
        </row>
        <row r="1958">
          <cell r="A1958">
            <v>40617</v>
          </cell>
          <cell r="B1958">
            <v>0.18</v>
          </cell>
          <cell r="D1958">
            <v>40617</v>
          </cell>
          <cell r="E1958">
            <v>0.34</v>
          </cell>
          <cell r="G1958">
            <v>40444</v>
          </cell>
          <cell r="H1958">
            <v>1.069</v>
          </cell>
          <cell r="J1958">
            <v>40444</v>
          </cell>
          <cell r="K1958">
            <v>0.499</v>
          </cell>
        </row>
        <row r="1959">
          <cell r="A1959">
            <v>40618</v>
          </cell>
          <cell r="B1959">
            <v>0.18</v>
          </cell>
          <cell r="D1959">
            <v>40618</v>
          </cell>
          <cell r="E1959">
            <v>0.34</v>
          </cell>
          <cell r="G1959">
            <v>40445</v>
          </cell>
          <cell r="H1959">
            <v>1.077</v>
          </cell>
          <cell r="J1959">
            <v>40445</v>
          </cell>
          <cell r="K1959">
            <v>0.51</v>
          </cell>
        </row>
        <row r="1960">
          <cell r="A1960">
            <v>40619</v>
          </cell>
          <cell r="B1960">
            <v>0.18</v>
          </cell>
          <cell r="D1960">
            <v>40619</v>
          </cell>
          <cell r="E1960">
            <v>0.34</v>
          </cell>
          <cell r="G1960">
            <v>40448</v>
          </cell>
          <cell r="H1960">
            <v>1.0620000000000001</v>
          </cell>
          <cell r="J1960">
            <v>40448</v>
          </cell>
          <cell r="K1960">
            <v>0.502</v>
          </cell>
        </row>
        <row r="1961">
          <cell r="A1961">
            <v>40620</v>
          </cell>
          <cell r="B1961">
            <v>0.18</v>
          </cell>
          <cell r="D1961">
            <v>40620</v>
          </cell>
          <cell r="E1961">
            <v>0.34</v>
          </cell>
          <cell r="G1961">
            <v>40449</v>
          </cell>
          <cell r="H1961">
            <v>1.0275000000000001</v>
          </cell>
          <cell r="J1961">
            <v>40449</v>
          </cell>
          <cell r="K1961">
            <v>0.49</v>
          </cell>
        </row>
        <row r="1962">
          <cell r="A1962">
            <v>40624</v>
          </cell>
          <cell r="B1962">
            <v>0.18</v>
          </cell>
          <cell r="D1962">
            <v>40624</v>
          </cell>
          <cell r="E1962">
            <v>0.34</v>
          </cell>
          <cell r="G1962">
            <v>40450</v>
          </cell>
          <cell r="H1962">
            <v>1.0109999999999999</v>
          </cell>
          <cell r="J1962">
            <v>40450</v>
          </cell>
          <cell r="K1962">
            <v>0.48499999999999999</v>
          </cell>
        </row>
        <row r="1963">
          <cell r="A1963">
            <v>40625</v>
          </cell>
          <cell r="B1963">
            <v>0.18</v>
          </cell>
          <cell r="D1963">
            <v>40625</v>
          </cell>
          <cell r="E1963">
            <v>0.34</v>
          </cell>
          <cell r="G1963">
            <v>40451</v>
          </cell>
          <cell r="H1963">
            <v>1.028</v>
          </cell>
          <cell r="J1963">
            <v>40451</v>
          </cell>
          <cell r="K1963">
            <v>0.48899999999999999</v>
          </cell>
        </row>
        <row r="1964">
          <cell r="A1964">
            <v>40626</v>
          </cell>
          <cell r="B1964">
            <v>0.18</v>
          </cell>
          <cell r="D1964">
            <v>40626</v>
          </cell>
          <cell r="E1964">
            <v>0.34</v>
          </cell>
          <cell r="G1964">
            <v>40452</v>
          </cell>
          <cell r="H1964">
            <v>1.014</v>
          </cell>
          <cell r="J1964">
            <v>40452</v>
          </cell>
          <cell r="K1964">
            <v>0.48249999999999998</v>
          </cell>
        </row>
        <row r="1965">
          <cell r="A1965">
            <v>40627</v>
          </cell>
          <cell r="B1965">
            <v>0.18</v>
          </cell>
          <cell r="D1965">
            <v>40627</v>
          </cell>
          <cell r="E1965">
            <v>0.34</v>
          </cell>
          <cell r="G1965">
            <v>40455</v>
          </cell>
          <cell r="H1965">
            <v>1.0009999999999999</v>
          </cell>
          <cell r="J1965">
            <v>40455</v>
          </cell>
          <cell r="K1965">
            <v>0.47499999999999998</v>
          </cell>
        </row>
        <row r="1966">
          <cell r="A1966">
            <v>40630</v>
          </cell>
          <cell r="B1966">
            <v>0.18</v>
          </cell>
          <cell r="D1966">
            <v>40630</v>
          </cell>
          <cell r="E1966">
            <v>0.34</v>
          </cell>
          <cell r="G1966">
            <v>40456</v>
          </cell>
          <cell r="H1966">
            <v>0.97199999999999998</v>
          </cell>
          <cell r="J1966">
            <v>40456</v>
          </cell>
          <cell r="K1966">
            <v>0.44750000000000001</v>
          </cell>
        </row>
        <row r="1967">
          <cell r="A1967">
            <v>40631</v>
          </cell>
          <cell r="B1967">
            <v>0.18</v>
          </cell>
          <cell r="D1967">
            <v>40631</v>
          </cell>
          <cell r="E1967">
            <v>0.34</v>
          </cell>
          <cell r="G1967">
            <v>40457</v>
          </cell>
          <cell r="H1967">
            <v>0.92</v>
          </cell>
          <cell r="J1967">
            <v>40457</v>
          </cell>
          <cell r="K1967">
            <v>0.435</v>
          </cell>
        </row>
        <row r="1968">
          <cell r="A1968">
            <v>40632</v>
          </cell>
          <cell r="B1968">
            <v>0.18</v>
          </cell>
          <cell r="D1968">
            <v>40632</v>
          </cell>
          <cell r="E1968">
            <v>0.34</v>
          </cell>
          <cell r="G1968">
            <v>40458</v>
          </cell>
          <cell r="H1968">
            <v>0.95899999999999996</v>
          </cell>
          <cell r="J1968">
            <v>40458</v>
          </cell>
          <cell r="K1968">
            <v>0.45750000000000002</v>
          </cell>
        </row>
        <row r="1969">
          <cell r="A1969">
            <v>40633</v>
          </cell>
          <cell r="B1969">
            <v>0.18</v>
          </cell>
          <cell r="D1969">
            <v>40633</v>
          </cell>
          <cell r="E1969">
            <v>0.34</v>
          </cell>
          <cell r="G1969">
            <v>40459</v>
          </cell>
          <cell r="H1969">
            <v>0.92100000000000004</v>
          </cell>
          <cell r="J1969">
            <v>40459</v>
          </cell>
          <cell r="K1969">
            <v>0.432</v>
          </cell>
        </row>
        <row r="1970">
          <cell r="A1970">
            <v>40634</v>
          </cell>
          <cell r="B1970">
            <v>0.18</v>
          </cell>
          <cell r="D1970">
            <v>40634</v>
          </cell>
          <cell r="E1970">
            <v>0.34</v>
          </cell>
          <cell r="G1970">
            <v>40462</v>
          </cell>
          <cell r="H1970">
            <v>0.93500000000000005</v>
          </cell>
          <cell r="J1970">
            <v>40462</v>
          </cell>
          <cell r="K1970">
            <v>0.45</v>
          </cell>
        </row>
        <row r="1971">
          <cell r="A1971">
            <v>40637</v>
          </cell>
          <cell r="B1971">
            <v>0.18</v>
          </cell>
          <cell r="D1971">
            <v>40637</v>
          </cell>
          <cell r="E1971">
            <v>0.34</v>
          </cell>
          <cell r="G1971">
            <v>40463</v>
          </cell>
          <cell r="H1971">
            <v>0.93300000000000005</v>
          </cell>
          <cell r="J1971">
            <v>40463</v>
          </cell>
          <cell r="K1971">
            <v>0.44600000000000001</v>
          </cell>
        </row>
        <row r="1972">
          <cell r="A1972">
            <v>40638</v>
          </cell>
          <cell r="B1972">
            <v>0.18</v>
          </cell>
          <cell r="D1972">
            <v>40638</v>
          </cell>
          <cell r="E1972">
            <v>0.34</v>
          </cell>
          <cell r="G1972">
            <v>40464</v>
          </cell>
          <cell r="H1972">
            <v>0.96150000000000002</v>
          </cell>
          <cell r="J1972">
            <v>40464</v>
          </cell>
          <cell r="K1972">
            <v>0.46400000000000002</v>
          </cell>
        </row>
        <row r="1973">
          <cell r="A1973">
            <v>40639</v>
          </cell>
          <cell r="B1973">
            <v>0.18</v>
          </cell>
          <cell r="D1973">
            <v>40639</v>
          </cell>
          <cell r="E1973">
            <v>0.34</v>
          </cell>
          <cell r="G1973">
            <v>40465</v>
          </cell>
          <cell r="H1973">
            <v>0.95299999999999996</v>
          </cell>
          <cell r="J1973">
            <v>40465</v>
          </cell>
          <cell r="K1973">
            <v>0.45750000000000002</v>
          </cell>
        </row>
        <row r="1974">
          <cell r="A1974">
            <v>40640</v>
          </cell>
          <cell r="B1974">
            <v>0.18</v>
          </cell>
          <cell r="D1974">
            <v>40640</v>
          </cell>
          <cell r="E1974">
            <v>0.34</v>
          </cell>
          <cell r="G1974">
            <v>40466</v>
          </cell>
          <cell r="H1974">
            <v>0.95399999999999996</v>
          </cell>
          <cell r="J1974">
            <v>40466</v>
          </cell>
          <cell r="K1974">
            <v>0.46300000000000002</v>
          </cell>
        </row>
        <row r="1975">
          <cell r="A1975">
            <v>40641</v>
          </cell>
          <cell r="B1975">
            <v>0.18</v>
          </cell>
          <cell r="D1975">
            <v>40641</v>
          </cell>
          <cell r="E1975">
            <v>0.34</v>
          </cell>
          <cell r="G1975">
            <v>40469</v>
          </cell>
          <cell r="H1975">
            <v>0.95099999999999996</v>
          </cell>
          <cell r="J1975">
            <v>40469</v>
          </cell>
          <cell r="K1975">
            <v>0.46</v>
          </cell>
        </row>
        <row r="1976">
          <cell r="A1976">
            <v>40644</v>
          </cell>
          <cell r="B1976">
            <v>0.18</v>
          </cell>
          <cell r="D1976">
            <v>40644</v>
          </cell>
          <cell r="E1976">
            <v>0.34</v>
          </cell>
          <cell r="G1976">
            <v>40470</v>
          </cell>
          <cell r="H1976">
            <v>0.96375</v>
          </cell>
          <cell r="J1976">
            <v>40470</v>
          </cell>
          <cell r="K1976">
            <v>0.46750000000000003</v>
          </cell>
        </row>
        <row r="1977">
          <cell r="A1977">
            <v>40645</v>
          </cell>
          <cell r="B1977">
            <v>0.18</v>
          </cell>
          <cell r="D1977">
            <v>40645</v>
          </cell>
          <cell r="E1977">
            <v>0.34</v>
          </cell>
          <cell r="G1977">
            <v>40471</v>
          </cell>
          <cell r="H1977">
            <v>0.96250000000000002</v>
          </cell>
          <cell r="J1977">
            <v>40471</v>
          </cell>
          <cell r="K1977">
            <v>0.46750000000000003</v>
          </cell>
        </row>
        <row r="1978">
          <cell r="A1978">
            <v>40646</v>
          </cell>
          <cell r="B1978">
            <v>0.18</v>
          </cell>
          <cell r="D1978">
            <v>40646</v>
          </cell>
          <cell r="E1978">
            <v>0.34</v>
          </cell>
          <cell r="G1978">
            <v>40472</v>
          </cell>
          <cell r="H1978">
            <v>0.95874999999999999</v>
          </cell>
          <cell r="J1978">
            <v>40472</v>
          </cell>
          <cell r="K1978">
            <v>0.46625</v>
          </cell>
        </row>
        <row r="1979">
          <cell r="A1979">
            <v>40647</v>
          </cell>
          <cell r="B1979">
            <v>0.18</v>
          </cell>
          <cell r="D1979">
            <v>40647</v>
          </cell>
          <cell r="E1979">
            <v>0.34</v>
          </cell>
          <cell r="G1979">
            <v>40473</v>
          </cell>
          <cell r="H1979">
            <v>0.98375000000000001</v>
          </cell>
          <cell r="J1979">
            <v>40473</v>
          </cell>
          <cell r="K1979">
            <v>0.48125000000000001</v>
          </cell>
        </row>
        <row r="1980">
          <cell r="A1980">
            <v>40648</v>
          </cell>
          <cell r="B1980">
            <v>0.18</v>
          </cell>
          <cell r="D1980">
            <v>40648</v>
          </cell>
          <cell r="E1980">
            <v>0.34</v>
          </cell>
          <cell r="G1980">
            <v>40476</v>
          </cell>
          <cell r="H1980">
            <v>0.97750000000000004</v>
          </cell>
          <cell r="J1980">
            <v>40476</v>
          </cell>
          <cell r="K1980">
            <v>0.48125000000000001</v>
          </cell>
        </row>
        <row r="1981">
          <cell r="A1981">
            <v>40651</v>
          </cell>
          <cell r="B1981">
            <v>0.18</v>
          </cell>
          <cell r="D1981">
            <v>40651</v>
          </cell>
          <cell r="E1981">
            <v>0.34</v>
          </cell>
          <cell r="G1981">
            <v>40477</v>
          </cell>
          <cell r="H1981">
            <v>1.0075000000000001</v>
          </cell>
          <cell r="J1981">
            <v>40477</v>
          </cell>
          <cell r="K1981">
            <v>0.5</v>
          </cell>
        </row>
        <row r="1982">
          <cell r="A1982">
            <v>40652</v>
          </cell>
          <cell r="B1982">
            <v>0.18</v>
          </cell>
          <cell r="D1982">
            <v>40652</v>
          </cell>
          <cell r="E1982">
            <v>0.34</v>
          </cell>
          <cell r="G1982">
            <v>40478</v>
          </cell>
          <cell r="H1982">
            <v>1.0337499999999999</v>
          </cell>
          <cell r="J1982">
            <v>40478</v>
          </cell>
          <cell r="K1982">
            <v>0.4975</v>
          </cell>
        </row>
        <row r="1983">
          <cell r="A1983">
            <v>40653</v>
          </cell>
          <cell r="B1983">
            <v>0.18</v>
          </cell>
          <cell r="D1983">
            <v>40653</v>
          </cell>
          <cell r="E1983">
            <v>0.34</v>
          </cell>
          <cell r="G1983">
            <v>40479</v>
          </cell>
          <cell r="H1983">
            <v>0.99</v>
          </cell>
          <cell r="J1983">
            <v>40479</v>
          </cell>
          <cell r="K1983">
            <v>0.46750000000000003</v>
          </cell>
        </row>
        <row r="1984">
          <cell r="A1984">
            <v>40654</v>
          </cell>
          <cell r="B1984">
            <v>0.18</v>
          </cell>
          <cell r="D1984">
            <v>40654</v>
          </cell>
          <cell r="E1984">
            <v>0.34</v>
          </cell>
          <cell r="G1984">
            <v>40480</v>
          </cell>
          <cell r="H1984">
            <v>1.0024999999999999</v>
          </cell>
          <cell r="J1984">
            <v>40480</v>
          </cell>
          <cell r="K1984">
            <v>0.47</v>
          </cell>
        </row>
        <row r="1985">
          <cell r="A1985">
            <v>40655</v>
          </cell>
          <cell r="B1985">
            <v>0.18</v>
          </cell>
          <cell r="D1985">
            <v>40655</v>
          </cell>
          <cell r="E1985">
            <v>0.34</v>
          </cell>
          <cell r="G1985">
            <v>40483</v>
          </cell>
          <cell r="H1985">
            <v>1.0249999999999999</v>
          </cell>
          <cell r="J1985">
            <v>40483</v>
          </cell>
          <cell r="K1985">
            <v>0.48749999999999999</v>
          </cell>
        </row>
        <row r="1986">
          <cell r="A1986">
            <v>40658</v>
          </cell>
          <cell r="B1986">
            <v>0.18</v>
          </cell>
          <cell r="D1986">
            <v>40658</v>
          </cell>
          <cell r="E1986">
            <v>0.34</v>
          </cell>
          <cell r="G1986">
            <v>40484</v>
          </cell>
          <cell r="H1986">
            <v>1.0149999999999999</v>
          </cell>
          <cell r="J1986">
            <v>40484</v>
          </cell>
          <cell r="K1986">
            <v>0.48249999999999998</v>
          </cell>
        </row>
        <row r="1987">
          <cell r="A1987">
            <v>40659</v>
          </cell>
          <cell r="B1987">
            <v>0.18</v>
          </cell>
          <cell r="D1987">
            <v>40659</v>
          </cell>
          <cell r="E1987">
            <v>0.34</v>
          </cell>
          <cell r="G1987">
            <v>40485</v>
          </cell>
          <cell r="H1987">
            <v>1.00875</v>
          </cell>
          <cell r="J1987">
            <v>40485</v>
          </cell>
          <cell r="K1987">
            <v>0.47749999999999998</v>
          </cell>
        </row>
        <row r="1988">
          <cell r="A1988">
            <v>40660</v>
          </cell>
          <cell r="B1988">
            <v>0.18</v>
          </cell>
          <cell r="D1988">
            <v>40660</v>
          </cell>
          <cell r="E1988">
            <v>0.34</v>
          </cell>
          <cell r="G1988">
            <v>40486</v>
          </cell>
          <cell r="H1988">
            <v>0.99250000000000005</v>
          </cell>
          <cell r="J1988">
            <v>40486</v>
          </cell>
          <cell r="K1988">
            <v>0.47</v>
          </cell>
        </row>
        <row r="1989">
          <cell r="A1989">
            <v>40661</v>
          </cell>
          <cell r="B1989">
            <v>0.18</v>
          </cell>
          <cell r="D1989">
            <v>40661</v>
          </cell>
          <cell r="E1989">
            <v>0.34</v>
          </cell>
          <cell r="G1989">
            <v>40487</v>
          </cell>
          <cell r="H1989">
            <v>1.02125</v>
          </cell>
          <cell r="J1989">
            <v>40487</v>
          </cell>
          <cell r="K1989">
            <v>0.49375000000000002</v>
          </cell>
        </row>
        <row r="1990">
          <cell r="A1990">
            <v>40665</v>
          </cell>
          <cell r="B1990">
            <v>0.18</v>
          </cell>
          <cell r="D1990">
            <v>40665</v>
          </cell>
          <cell r="E1990">
            <v>0.34</v>
          </cell>
          <cell r="G1990">
            <v>40490</v>
          </cell>
          <cell r="H1990">
            <v>1.0325</v>
          </cell>
          <cell r="J1990">
            <v>40490</v>
          </cell>
          <cell r="K1990">
            <v>0.50124999999999997</v>
          </cell>
        </row>
        <row r="1991">
          <cell r="A1991">
            <v>40669</v>
          </cell>
          <cell r="B1991">
            <v>0.18</v>
          </cell>
          <cell r="D1991">
            <v>40669</v>
          </cell>
          <cell r="E1991">
            <v>0.34</v>
          </cell>
          <cell r="G1991">
            <v>40491</v>
          </cell>
          <cell r="H1991">
            <v>1.0475000000000001</v>
          </cell>
          <cell r="J1991">
            <v>40491</v>
          </cell>
          <cell r="K1991">
            <v>0.52063000000000004</v>
          </cell>
        </row>
        <row r="1992">
          <cell r="A1992">
            <v>40672</v>
          </cell>
          <cell r="B1992">
            <v>0.18</v>
          </cell>
          <cell r="D1992">
            <v>40672</v>
          </cell>
          <cell r="E1992">
            <v>0.34</v>
          </cell>
          <cell r="G1992">
            <v>40492</v>
          </cell>
          <cell r="H1992">
            <v>1.085</v>
          </cell>
          <cell r="J1992">
            <v>40492</v>
          </cell>
          <cell r="K1992">
            <v>0.54749999999999999</v>
          </cell>
        </row>
        <row r="1993">
          <cell r="A1993">
            <v>40673</v>
          </cell>
          <cell r="B1993">
            <v>0.18</v>
          </cell>
          <cell r="D1993">
            <v>40673</v>
          </cell>
          <cell r="E1993">
            <v>0.34</v>
          </cell>
          <cell r="G1993">
            <v>40493</v>
          </cell>
          <cell r="H1993">
            <v>1.1074999999999999</v>
          </cell>
          <cell r="J1993">
            <v>40493</v>
          </cell>
          <cell r="K1993">
            <v>0.56125000000000003</v>
          </cell>
        </row>
        <row r="1994">
          <cell r="A1994">
            <v>40674</v>
          </cell>
          <cell r="B1994">
            <v>0.18</v>
          </cell>
          <cell r="D1994">
            <v>40674</v>
          </cell>
          <cell r="E1994">
            <v>0.34</v>
          </cell>
          <cell r="G1994">
            <v>40494</v>
          </cell>
          <cell r="H1994">
            <v>1.08125</v>
          </cell>
          <cell r="J1994">
            <v>40494</v>
          </cell>
          <cell r="K1994">
            <v>0.53874999999999995</v>
          </cell>
        </row>
        <row r="1995">
          <cell r="A1995">
            <v>40675</v>
          </cell>
          <cell r="B1995">
            <v>0.18</v>
          </cell>
          <cell r="D1995">
            <v>40675</v>
          </cell>
          <cell r="E1995">
            <v>0.34</v>
          </cell>
          <cell r="G1995">
            <v>40497</v>
          </cell>
          <cell r="H1995">
            <v>1.1512500000000001</v>
          </cell>
          <cell r="J1995">
            <v>40497</v>
          </cell>
          <cell r="K1995">
            <v>0.58250000000000002</v>
          </cell>
        </row>
        <row r="1996">
          <cell r="A1996">
            <v>40676</v>
          </cell>
          <cell r="B1996">
            <v>0.18</v>
          </cell>
          <cell r="D1996">
            <v>40676</v>
          </cell>
          <cell r="E1996">
            <v>0.34</v>
          </cell>
          <cell r="G1996">
            <v>40498</v>
          </cell>
          <cell r="H1996">
            <v>1.1274999999999999</v>
          </cell>
          <cell r="J1996">
            <v>40498</v>
          </cell>
          <cell r="K1996">
            <v>0.5625</v>
          </cell>
        </row>
        <row r="1997">
          <cell r="A1997">
            <v>40679</v>
          </cell>
          <cell r="B1997">
            <v>0.18</v>
          </cell>
          <cell r="D1997">
            <v>40679</v>
          </cell>
          <cell r="E1997">
            <v>0.34</v>
          </cell>
          <cell r="G1997">
            <v>40499</v>
          </cell>
          <cell r="H1997">
            <v>1.135</v>
          </cell>
          <cell r="J1997">
            <v>40499</v>
          </cell>
          <cell r="K1997">
            <v>0.56874999999999998</v>
          </cell>
        </row>
        <row r="1998">
          <cell r="A1998">
            <v>40680</v>
          </cell>
          <cell r="B1998">
            <v>0.18</v>
          </cell>
          <cell r="D1998">
            <v>40680</v>
          </cell>
          <cell r="E1998">
            <v>0.34</v>
          </cell>
          <cell r="G1998">
            <v>40500</v>
          </cell>
          <cell r="H1998">
            <v>1.20875</v>
          </cell>
          <cell r="J1998">
            <v>40500</v>
          </cell>
          <cell r="K1998">
            <v>0.61124999999999996</v>
          </cell>
        </row>
        <row r="1999">
          <cell r="A1999">
            <v>40681</v>
          </cell>
          <cell r="B1999">
            <v>0.18</v>
          </cell>
          <cell r="D1999">
            <v>40681</v>
          </cell>
          <cell r="E1999">
            <v>0.34</v>
          </cell>
          <cell r="G1999">
            <v>40501</v>
          </cell>
          <cell r="H1999">
            <v>1.1625000000000001</v>
          </cell>
          <cell r="J1999">
            <v>40501</v>
          </cell>
          <cell r="K1999">
            <v>0.57499999999999996</v>
          </cell>
        </row>
        <row r="2000">
          <cell r="A2000">
            <v>40682</v>
          </cell>
          <cell r="B2000">
            <v>0.18</v>
          </cell>
          <cell r="D2000">
            <v>40682</v>
          </cell>
          <cell r="E2000">
            <v>0.34</v>
          </cell>
          <cell r="G2000">
            <v>40504</v>
          </cell>
          <cell r="H2000">
            <v>1.20625</v>
          </cell>
          <cell r="J2000">
            <v>40504</v>
          </cell>
          <cell r="K2000">
            <v>0.58625000000000005</v>
          </cell>
        </row>
        <row r="2001">
          <cell r="A2001">
            <v>40683</v>
          </cell>
          <cell r="B2001">
            <v>0.18</v>
          </cell>
          <cell r="D2001">
            <v>40683</v>
          </cell>
          <cell r="E2001">
            <v>0.34</v>
          </cell>
          <cell r="G2001">
            <v>40505</v>
          </cell>
          <cell r="H2001">
            <v>1.1612499999999999</v>
          </cell>
          <cell r="J2001">
            <v>40505</v>
          </cell>
          <cell r="K2001">
            <v>0.54374999999999996</v>
          </cell>
        </row>
        <row r="2002">
          <cell r="A2002">
            <v>40686</v>
          </cell>
          <cell r="B2002">
            <v>0.18</v>
          </cell>
          <cell r="D2002">
            <v>40686</v>
          </cell>
          <cell r="E2002">
            <v>0.34</v>
          </cell>
          <cell r="G2002">
            <v>40506</v>
          </cell>
          <cell r="H2002">
            <v>1.1875</v>
          </cell>
          <cell r="J2002">
            <v>40506</v>
          </cell>
          <cell r="K2002">
            <v>0.5675</v>
          </cell>
        </row>
        <row r="2003">
          <cell r="A2003">
            <v>40687</v>
          </cell>
          <cell r="B2003">
            <v>0.18</v>
          </cell>
          <cell r="D2003">
            <v>40687</v>
          </cell>
          <cell r="E2003">
            <v>0.34</v>
          </cell>
          <cell r="G2003">
            <v>40507</v>
          </cell>
          <cell r="H2003">
            <v>1.2050000000000001</v>
          </cell>
          <cell r="J2003">
            <v>40507</v>
          </cell>
          <cell r="K2003">
            <v>0.57813000000000003</v>
          </cell>
        </row>
        <row r="2004">
          <cell r="A2004">
            <v>40688</v>
          </cell>
          <cell r="B2004">
            <v>0.18</v>
          </cell>
          <cell r="D2004">
            <v>40688</v>
          </cell>
          <cell r="E2004">
            <v>0.34</v>
          </cell>
          <cell r="G2004">
            <v>40508</v>
          </cell>
          <cell r="H2004">
            <v>1.24875</v>
          </cell>
          <cell r="J2004">
            <v>40508</v>
          </cell>
          <cell r="K2004">
            <v>0.61875000000000002</v>
          </cell>
        </row>
        <row r="2005">
          <cell r="A2005">
            <v>40689</v>
          </cell>
          <cell r="B2005">
            <v>0.18</v>
          </cell>
          <cell r="D2005">
            <v>40689</v>
          </cell>
          <cell r="E2005">
            <v>0.34</v>
          </cell>
          <cell r="G2005">
            <v>40511</v>
          </cell>
          <cell r="H2005">
            <v>1.2462500000000001</v>
          </cell>
          <cell r="J2005">
            <v>40511</v>
          </cell>
          <cell r="K2005">
            <v>0.62124999999999997</v>
          </cell>
        </row>
        <row r="2006">
          <cell r="A2006">
            <v>40690</v>
          </cell>
          <cell r="B2006">
            <v>0.18</v>
          </cell>
          <cell r="D2006">
            <v>40690</v>
          </cell>
          <cell r="E2006">
            <v>0.34</v>
          </cell>
          <cell r="G2006">
            <v>40512</v>
          </cell>
          <cell r="H2006">
            <v>1.24</v>
          </cell>
          <cell r="J2006">
            <v>40512</v>
          </cell>
          <cell r="K2006">
            <v>0.59624999999999995</v>
          </cell>
        </row>
        <row r="2007">
          <cell r="A2007">
            <v>40693</v>
          </cell>
          <cell r="B2007">
            <v>0.18</v>
          </cell>
          <cell r="D2007">
            <v>40693</v>
          </cell>
          <cell r="E2007">
            <v>0.34</v>
          </cell>
          <cell r="G2007">
            <v>40513</v>
          </cell>
          <cell r="H2007">
            <v>1.2212499999999999</v>
          </cell>
          <cell r="J2007">
            <v>40513</v>
          </cell>
          <cell r="K2007">
            <v>0.59250000000000003</v>
          </cell>
        </row>
        <row r="2008">
          <cell r="A2008">
            <v>40694</v>
          </cell>
          <cell r="B2008">
            <v>0.18</v>
          </cell>
          <cell r="D2008">
            <v>40694</v>
          </cell>
          <cell r="E2008">
            <v>0.34</v>
          </cell>
          <cell r="G2008">
            <v>40514</v>
          </cell>
          <cell r="H2008">
            <v>1.2375</v>
          </cell>
          <cell r="J2008">
            <v>40514</v>
          </cell>
          <cell r="K2008">
            <v>0.60499999999999998</v>
          </cell>
        </row>
        <row r="2009">
          <cell r="A2009">
            <v>40695</v>
          </cell>
          <cell r="B2009">
            <v>0.18</v>
          </cell>
          <cell r="D2009">
            <v>40695</v>
          </cell>
          <cell r="E2009">
            <v>0.34</v>
          </cell>
          <cell r="G2009">
            <v>40515</v>
          </cell>
          <cell r="H2009">
            <v>1.2424999999999999</v>
          </cell>
          <cell r="J2009">
            <v>40515</v>
          </cell>
          <cell r="K2009">
            <v>0.60624999999999996</v>
          </cell>
        </row>
        <row r="2010">
          <cell r="A2010">
            <v>40696</v>
          </cell>
          <cell r="B2010">
            <v>0.18</v>
          </cell>
          <cell r="D2010">
            <v>40696</v>
          </cell>
          <cell r="E2010">
            <v>0.34</v>
          </cell>
          <cell r="G2010">
            <v>40518</v>
          </cell>
          <cell r="H2010">
            <v>1.21</v>
          </cell>
          <cell r="J2010">
            <v>40518</v>
          </cell>
          <cell r="K2010">
            <v>0.57750000000000001</v>
          </cell>
        </row>
        <row r="2011">
          <cell r="A2011">
            <v>40697</v>
          </cell>
          <cell r="B2011">
            <v>0.18</v>
          </cell>
          <cell r="D2011">
            <v>40697</v>
          </cell>
          <cell r="E2011">
            <v>0.34</v>
          </cell>
          <cell r="G2011">
            <v>40519</v>
          </cell>
          <cell r="H2011">
            <v>1.2524999999999999</v>
          </cell>
          <cell r="J2011">
            <v>40519</v>
          </cell>
          <cell r="K2011">
            <v>0.60750000000000004</v>
          </cell>
        </row>
        <row r="2012">
          <cell r="A2012">
            <v>40700</v>
          </cell>
          <cell r="B2012">
            <v>0.18</v>
          </cell>
          <cell r="D2012">
            <v>40700</v>
          </cell>
          <cell r="E2012">
            <v>0.34</v>
          </cell>
          <cell r="G2012">
            <v>40520</v>
          </cell>
          <cell r="H2012">
            <v>1.35</v>
          </cell>
          <cell r="J2012">
            <v>40520</v>
          </cell>
          <cell r="K2012">
            <v>0.6875</v>
          </cell>
        </row>
        <row r="2013">
          <cell r="A2013">
            <v>40701</v>
          </cell>
          <cell r="B2013">
            <v>0.18</v>
          </cell>
          <cell r="D2013">
            <v>40701</v>
          </cell>
          <cell r="E2013">
            <v>0.34</v>
          </cell>
          <cell r="G2013">
            <v>40521</v>
          </cell>
          <cell r="H2013">
            <v>1.3625</v>
          </cell>
          <cell r="J2013">
            <v>40521</v>
          </cell>
          <cell r="K2013">
            <v>0.6925</v>
          </cell>
        </row>
        <row r="2014">
          <cell r="A2014">
            <v>40702</v>
          </cell>
          <cell r="B2014">
            <v>0.18</v>
          </cell>
          <cell r="D2014">
            <v>40702</v>
          </cell>
          <cell r="E2014">
            <v>0.34</v>
          </cell>
          <cell r="G2014">
            <v>40522</v>
          </cell>
          <cell r="H2014">
            <v>1.3275000000000001</v>
          </cell>
          <cell r="J2014">
            <v>40522</v>
          </cell>
          <cell r="K2014">
            <v>0.66749999999999998</v>
          </cell>
        </row>
        <row r="2015">
          <cell r="A2015">
            <v>40703</v>
          </cell>
          <cell r="B2015">
            <v>0.18</v>
          </cell>
          <cell r="D2015">
            <v>40703</v>
          </cell>
          <cell r="E2015">
            <v>0.34</v>
          </cell>
          <cell r="G2015">
            <v>40525</v>
          </cell>
          <cell r="H2015">
            <v>1.38</v>
          </cell>
          <cell r="J2015">
            <v>40525</v>
          </cell>
          <cell r="K2015">
            <v>0.71750000000000003</v>
          </cell>
        </row>
        <row r="2016">
          <cell r="A2016">
            <v>40704</v>
          </cell>
          <cell r="B2016">
            <v>0.18</v>
          </cell>
          <cell r="D2016">
            <v>40704</v>
          </cell>
          <cell r="E2016">
            <v>0.34</v>
          </cell>
          <cell r="G2016">
            <v>40526</v>
          </cell>
          <cell r="H2016">
            <v>1.4</v>
          </cell>
          <cell r="J2016">
            <v>40526</v>
          </cell>
          <cell r="K2016">
            <v>0.73624999999999996</v>
          </cell>
        </row>
        <row r="2017">
          <cell r="A2017">
            <v>40707</v>
          </cell>
          <cell r="B2017">
            <v>0.18</v>
          </cell>
          <cell r="D2017">
            <v>40707</v>
          </cell>
          <cell r="E2017">
            <v>0.34</v>
          </cell>
          <cell r="G2017">
            <v>40527</v>
          </cell>
          <cell r="H2017">
            <v>1.3900000000000001</v>
          </cell>
          <cell r="J2017">
            <v>40527</v>
          </cell>
          <cell r="K2017">
            <v>0.74</v>
          </cell>
        </row>
        <row r="2018">
          <cell r="A2018">
            <v>40708</v>
          </cell>
          <cell r="B2018">
            <v>0.18</v>
          </cell>
          <cell r="D2018">
            <v>40708</v>
          </cell>
          <cell r="E2018">
            <v>0.34</v>
          </cell>
          <cell r="G2018">
            <v>40528</v>
          </cell>
          <cell r="H2018">
            <v>1.3687499999999999</v>
          </cell>
          <cell r="J2018">
            <v>40528</v>
          </cell>
          <cell r="K2018">
            <v>0.71875</v>
          </cell>
        </row>
        <row r="2019">
          <cell r="A2019">
            <v>40709</v>
          </cell>
          <cell r="B2019">
            <v>0.18</v>
          </cell>
          <cell r="D2019">
            <v>40709</v>
          </cell>
          <cell r="E2019">
            <v>0.34</v>
          </cell>
          <cell r="G2019">
            <v>40529</v>
          </cell>
          <cell r="H2019">
            <v>1.2749999999999999</v>
          </cell>
          <cell r="J2019">
            <v>40529</v>
          </cell>
          <cell r="K2019">
            <v>0.64749999999999996</v>
          </cell>
        </row>
        <row r="2020">
          <cell r="A2020">
            <v>40710</v>
          </cell>
          <cell r="B2020">
            <v>0.18</v>
          </cell>
          <cell r="D2020">
            <v>40710</v>
          </cell>
          <cell r="E2020">
            <v>0.34</v>
          </cell>
          <cell r="G2020">
            <v>40532</v>
          </cell>
          <cell r="H2020">
            <v>1.2462500000000001</v>
          </cell>
          <cell r="J2020">
            <v>40532</v>
          </cell>
          <cell r="K2020">
            <v>0.62250000000000005</v>
          </cell>
        </row>
        <row r="2021">
          <cell r="A2021">
            <v>40711</v>
          </cell>
          <cell r="B2021">
            <v>0.18</v>
          </cell>
          <cell r="D2021">
            <v>40711</v>
          </cell>
          <cell r="E2021">
            <v>0.34</v>
          </cell>
          <cell r="G2021">
            <v>40533</v>
          </cell>
          <cell r="H2021">
            <v>1.24125</v>
          </cell>
          <cell r="J2021">
            <v>40533</v>
          </cell>
          <cell r="K2021">
            <v>0.62875000000000003</v>
          </cell>
        </row>
        <row r="2022">
          <cell r="A2022">
            <v>40714</v>
          </cell>
          <cell r="B2022">
            <v>0.18</v>
          </cell>
          <cell r="D2022">
            <v>40714</v>
          </cell>
          <cell r="E2022">
            <v>0.34</v>
          </cell>
          <cell r="G2022">
            <v>40534</v>
          </cell>
          <cell r="H2022">
            <v>1.19625</v>
          </cell>
          <cell r="J2022">
            <v>40534</v>
          </cell>
          <cell r="K2022">
            <v>0.60375000000000001</v>
          </cell>
        </row>
        <row r="2023">
          <cell r="A2023">
            <v>40715</v>
          </cell>
          <cell r="B2023">
            <v>0.18</v>
          </cell>
          <cell r="D2023">
            <v>40715</v>
          </cell>
          <cell r="E2023">
            <v>0.34</v>
          </cell>
          <cell r="G2023">
            <v>40535</v>
          </cell>
          <cell r="H2023">
            <v>1.19625</v>
          </cell>
          <cell r="J2023">
            <v>40535</v>
          </cell>
          <cell r="K2023">
            <v>0.60375000000000001</v>
          </cell>
        </row>
        <row r="2024">
          <cell r="A2024">
            <v>40716</v>
          </cell>
          <cell r="B2024">
            <v>0.18</v>
          </cell>
          <cell r="D2024">
            <v>40716</v>
          </cell>
          <cell r="E2024">
            <v>0.34</v>
          </cell>
          <cell r="G2024">
            <v>40536</v>
          </cell>
          <cell r="H2024">
            <v>1.226</v>
          </cell>
          <cell r="J2024">
            <v>40536</v>
          </cell>
          <cell r="K2024">
            <v>0.63324999999999998</v>
          </cell>
        </row>
        <row r="2025">
          <cell r="A2025">
            <v>40717</v>
          </cell>
          <cell r="B2025">
            <v>0.18</v>
          </cell>
          <cell r="D2025">
            <v>40717</v>
          </cell>
          <cell r="E2025">
            <v>0.34</v>
          </cell>
          <cell r="G2025">
            <v>40539</v>
          </cell>
          <cell r="H2025">
            <v>1.2212499999999999</v>
          </cell>
          <cell r="J2025">
            <v>40539</v>
          </cell>
          <cell r="K2025">
            <v>0.62</v>
          </cell>
        </row>
        <row r="2026">
          <cell r="A2026">
            <v>40718</v>
          </cell>
          <cell r="B2026">
            <v>0.18</v>
          </cell>
          <cell r="D2026">
            <v>40718</v>
          </cell>
          <cell r="E2026">
            <v>0.34</v>
          </cell>
          <cell r="G2026">
            <v>40540</v>
          </cell>
          <cell r="H2026">
            <v>1.1825000000000001</v>
          </cell>
          <cell r="J2026">
            <v>40540</v>
          </cell>
          <cell r="K2026">
            <v>0.59</v>
          </cell>
        </row>
        <row r="2027">
          <cell r="A2027">
            <v>40721</v>
          </cell>
          <cell r="B2027">
            <v>0.18</v>
          </cell>
          <cell r="D2027">
            <v>40721</v>
          </cell>
          <cell r="E2027">
            <v>0.34</v>
          </cell>
          <cell r="G2027">
            <v>40541</v>
          </cell>
          <cell r="H2027">
            <v>1.2</v>
          </cell>
          <cell r="J2027">
            <v>40541</v>
          </cell>
          <cell r="K2027">
            <v>0.59875</v>
          </cell>
        </row>
        <row r="2028">
          <cell r="A2028">
            <v>40722</v>
          </cell>
          <cell r="B2028">
            <v>0.18</v>
          </cell>
          <cell r="D2028">
            <v>40722</v>
          </cell>
          <cell r="E2028">
            <v>0.34</v>
          </cell>
          <cell r="G2028">
            <v>40542</v>
          </cell>
          <cell r="H2028">
            <v>1.17</v>
          </cell>
          <cell r="J2028">
            <v>40542</v>
          </cell>
          <cell r="K2028">
            <v>0.57125000000000004</v>
          </cell>
        </row>
        <row r="2029">
          <cell r="A2029">
            <v>40723</v>
          </cell>
          <cell r="B2029">
            <v>0.18</v>
          </cell>
          <cell r="D2029">
            <v>40723</v>
          </cell>
          <cell r="E2029">
            <v>0.34</v>
          </cell>
          <cell r="G2029">
            <v>40543</v>
          </cell>
          <cell r="H2029">
            <v>1.1625000000000001</v>
          </cell>
          <cell r="J2029">
            <v>40543</v>
          </cell>
          <cell r="K2029">
            <v>0.56625000000000003</v>
          </cell>
        </row>
        <row r="2030">
          <cell r="A2030">
            <v>40724</v>
          </cell>
          <cell r="B2030">
            <v>0.18</v>
          </cell>
          <cell r="D2030">
            <v>40724</v>
          </cell>
          <cell r="E2030">
            <v>0.34</v>
          </cell>
          <cell r="G2030">
            <v>40546</v>
          </cell>
          <cell r="H2030">
            <v>1.17</v>
          </cell>
          <cell r="J2030">
            <v>40546</v>
          </cell>
          <cell r="K2030">
            <v>0.57125000000000004</v>
          </cell>
        </row>
        <row r="2031">
          <cell r="A2031">
            <v>40725</v>
          </cell>
          <cell r="B2031">
            <v>0.18</v>
          </cell>
          <cell r="D2031">
            <v>40725</v>
          </cell>
          <cell r="E2031">
            <v>0.34</v>
          </cell>
          <cell r="G2031">
            <v>40547</v>
          </cell>
          <cell r="H2031">
            <v>1.2150000000000001</v>
          </cell>
          <cell r="J2031">
            <v>40547</v>
          </cell>
          <cell r="K2031">
            <v>0.59750000000000003</v>
          </cell>
        </row>
        <row r="2032">
          <cell r="A2032">
            <v>40728</v>
          </cell>
          <cell r="B2032">
            <v>0.18</v>
          </cell>
          <cell r="D2032">
            <v>40728</v>
          </cell>
          <cell r="E2032">
            <v>0.34</v>
          </cell>
          <cell r="G2032">
            <v>40548</v>
          </cell>
          <cell r="H2032">
            <v>1.20875</v>
          </cell>
          <cell r="J2032">
            <v>40548</v>
          </cell>
          <cell r="K2032">
            <v>0.59125000000000005</v>
          </cell>
        </row>
        <row r="2033">
          <cell r="A2033">
            <v>40729</v>
          </cell>
          <cell r="B2033">
            <v>0.18</v>
          </cell>
          <cell r="D2033">
            <v>40729</v>
          </cell>
          <cell r="E2033">
            <v>0.34</v>
          </cell>
          <cell r="G2033">
            <v>40549</v>
          </cell>
          <cell r="H2033">
            <v>1.2775000000000001</v>
          </cell>
          <cell r="J2033">
            <v>40549</v>
          </cell>
          <cell r="K2033">
            <v>0.64749999999999996</v>
          </cell>
        </row>
        <row r="2034">
          <cell r="A2034">
            <v>40730</v>
          </cell>
          <cell r="B2034">
            <v>0.18</v>
          </cell>
          <cell r="D2034">
            <v>40730</v>
          </cell>
          <cell r="E2034">
            <v>0.34</v>
          </cell>
          <cell r="G2034">
            <v>40550</v>
          </cell>
          <cell r="H2034">
            <v>1.2585</v>
          </cell>
          <cell r="J2034">
            <v>40550</v>
          </cell>
          <cell r="K2034">
            <v>0.63700000000000001</v>
          </cell>
        </row>
        <row r="2035">
          <cell r="A2035">
            <v>40731</v>
          </cell>
          <cell r="B2035">
            <v>0.18</v>
          </cell>
          <cell r="D2035">
            <v>40731</v>
          </cell>
          <cell r="E2035">
            <v>0.34</v>
          </cell>
          <cell r="G2035">
            <v>40553</v>
          </cell>
          <cell r="H2035">
            <v>1.2749999999999999</v>
          </cell>
          <cell r="J2035">
            <v>40553</v>
          </cell>
          <cell r="K2035">
            <v>0.64375000000000004</v>
          </cell>
        </row>
        <row r="2036">
          <cell r="A2036">
            <v>40732</v>
          </cell>
          <cell r="B2036">
            <v>0.18</v>
          </cell>
          <cell r="D2036">
            <v>40732</v>
          </cell>
          <cell r="E2036">
            <v>0.34</v>
          </cell>
          <cell r="G2036">
            <v>40554</v>
          </cell>
          <cell r="H2036">
            <v>1.2549999999999999</v>
          </cell>
          <cell r="J2036">
            <v>40554</v>
          </cell>
          <cell r="K2036">
            <v>0.62250000000000005</v>
          </cell>
        </row>
        <row r="2037">
          <cell r="A2037">
            <v>40735</v>
          </cell>
          <cell r="B2037">
            <v>0.18</v>
          </cell>
          <cell r="D2037">
            <v>40735</v>
          </cell>
          <cell r="E2037">
            <v>0.34</v>
          </cell>
          <cell r="G2037">
            <v>40555</v>
          </cell>
          <cell r="H2037">
            <v>1.25875</v>
          </cell>
          <cell r="J2037">
            <v>40555</v>
          </cell>
          <cell r="K2037">
            <v>0.62624999999999997</v>
          </cell>
        </row>
        <row r="2038">
          <cell r="A2038">
            <v>40736</v>
          </cell>
          <cell r="B2038">
            <v>0.18</v>
          </cell>
          <cell r="D2038">
            <v>40736</v>
          </cell>
          <cell r="E2038">
            <v>0.34</v>
          </cell>
          <cell r="G2038">
            <v>40556</v>
          </cell>
          <cell r="H2038">
            <v>1.2575000000000001</v>
          </cell>
          <cell r="J2038">
            <v>40556</v>
          </cell>
          <cell r="K2038">
            <v>0.62875000000000003</v>
          </cell>
        </row>
        <row r="2039">
          <cell r="A2039">
            <v>40737</v>
          </cell>
          <cell r="B2039">
            <v>0.18</v>
          </cell>
          <cell r="D2039">
            <v>40737</v>
          </cell>
          <cell r="E2039">
            <v>0.34</v>
          </cell>
          <cell r="G2039">
            <v>40557</v>
          </cell>
          <cell r="H2039">
            <v>1.2605</v>
          </cell>
          <cell r="J2039">
            <v>40557</v>
          </cell>
          <cell r="K2039">
            <v>0.63</v>
          </cell>
        </row>
        <row r="2040">
          <cell r="A2040">
            <v>40738</v>
          </cell>
          <cell r="B2040">
            <v>0.18</v>
          </cell>
          <cell r="D2040">
            <v>40738</v>
          </cell>
          <cell r="E2040">
            <v>0.34</v>
          </cell>
          <cell r="G2040">
            <v>40560</v>
          </cell>
          <cell r="H2040">
            <v>1.2737499999999999</v>
          </cell>
          <cell r="J2040">
            <v>40560</v>
          </cell>
          <cell r="K2040">
            <v>0.64624999999999999</v>
          </cell>
        </row>
        <row r="2041">
          <cell r="A2041">
            <v>40739</v>
          </cell>
          <cell r="B2041">
            <v>0.18</v>
          </cell>
          <cell r="D2041">
            <v>40739</v>
          </cell>
          <cell r="E2041">
            <v>0.34</v>
          </cell>
          <cell r="G2041">
            <v>40561</v>
          </cell>
          <cell r="H2041">
            <v>1.29</v>
          </cell>
          <cell r="J2041">
            <v>40561</v>
          </cell>
          <cell r="K2041">
            <v>0.65375000000000005</v>
          </cell>
        </row>
        <row r="2042">
          <cell r="A2042">
            <v>40743</v>
          </cell>
          <cell r="B2042">
            <v>0.18</v>
          </cell>
          <cell r="D2042">
            <v>40743</v>
          </cell>
          <cell r="E2042">
            <v>0.34</v>
          </cell>
          <cell r="G2042">
            <v>40562</v>
          </cell>
          <cell r="H2042">
            <v>1.3225</v>
          </cell>
          <cell r="J2042">
            <v>40562</v>
          </cell>
          <cell r="K2042">
            <v>0.68374999999999997</v>
          </cell>
        </row>
        <row r="2043">
          <cell r="A2043">
            <v>40744</v>
          </cell>
          <cell r="B2043">
            <v>0.18</v>
          </cell>
          <cell r="D2043">
            <v>40744</v>
          </cell>
          <cell r="E2043">
            <v>0.34</v>
          </cell>
          <cell r="G2043">
            <v>40563</v>
          </cell>
          <cell r="H2043">
            <v>1.2650000000000001</v>
          </cell>
          <cell r="J2043">
            <v>40563</v>
          </cell>
          <cell r="K2043">
            <v>0.64500000000000002</v>
          </cell>
        </row>
        <row r="2044">
          <cell r="A2044">
            <v>40745</v>
          </cell>
          <cell r="B2044">
            <v>0.18</v>
          </cell>
          <cell r="D2044">
            <v>40745</v>
          </cell>
          <cell r="E2044">
            <v>0.34</v>
          </cell>
          <cell r="G2044">
            <v>40564</v>
          </cell>
          <cell r="H2044">
            <v>1.278</v>
          </cell>
          <cell r="J2044">
            <v>40564</v>
          </cell>
          <cell r="K2044">
            <v>0.65600000000000003</v>
          </cell>
        </row>
        <row r="2045">
          <cell r="A2045">
            <v>40746</v>
          </cell>
          <cell r="B2045">
            <v>0.18</v>
          </cell>
          <cell r="D2045">
            <v>40746</v>
          </cell>
          <cell r="E2045">
            <v>0.34</v>
          </cell>
          <cell r="G2045">
            <v>40567</v>
          </cell>
          <cell r="H2045">
            <v>1.2962500000000001</v>
          </cell>
          <cell r="J2045">
            <v>40567</v>
          </cell>
          <cell r="K2045">
            <v>0.66249999999999998</v>
          </cell>
        </row>
        <row r="2046">
          <cell r="A2046">
            <v>40749</v>
          </cell>
          <cell r="B2046">
            <v>0.18</v>
          </cell>
          <cell r="D2046">
            <v>40749</v>
          </cell>
          <cell r="E2046">
            <v>0.34</v>
          </cell>
          <cell r="G2046">
            <v>40568</v>
          </cell>
          <cell r="H2046">
            <v>1.31125</v>
          </cell>
          <cell r="J2046">
            <v>40568</v>
          </cell>
          <cell r="K2046">
            <v>0.67749999999999999</v>
          </cell>
        </row>
        <row r="2047">
          <cell r="A2047">
            <v>40750</v>
          </cell>
          <cell r="B2047">
            <v>0.18</v>
          </cell>
          <cell r="D2047">
            <v>40750</v>
          </cell>
          <cell r="E2047">
            <v>0.34</v>
          </cell>
          <cell r="G2047">
            <v>40569</v>
          </cell>
          <cell r="H2047">
            <v>1.2949999999999999</v>
          </cell>
          <cell r="J2047">
            <v>40569</v>
          </cell>
          <cell r="K2047">
            <v>0.66749999999999998</v>
          </cell>
        </row>
        <row r="2048">
          <cell r="A2048">
            <v>40751</v>
          </cell>
          <cell r="B2048">
            <v>0.18</v>
          </cell>
          <cell r="D2048">
            <v>40751</v>
          </cell>
          <cell r="E2048">
            <v>0.34</v>
          </cell>
          <cell r="G2048">
            <v>40570</v>
          </cell>
          <cell r="H2048">
            <v>1.2974999999999999</v>
          </cell>
          <cell r="J2048">
            <v>40570</v>
          </cell>
          <cell r="K2048">
            <v>0.66625000000000001</v>
          </cell>
        </row>
        <row r="2049">
          <cell r="A2049">
            <v>40752</v>
          </cell>
          <cell r="B2049">
            <v>0.18</v>
          </cell>
          <cell r="D2049">
            <v>40752</v>
          </cell>
          <cell r="E2049">
            <v>0.34</v>
          </cell>
          <cell r="G2049">
            <v>40571</v>
          </cell>
          <cell r="H2049">
            <v>1.2635000000000001</v>
          </cell>
          <cell r="J2049">
            <v>40571</v>
          </cell>
          <cell r="K2049">
            <v>0.63600000000000001</v>
          </cell>
        </row>
        <row r="2050">
          <cell r="A2050">
            <v>40753</v>
          </cell>
          <cell r="B2050">
            <v>0.18</v>
          </cell>
          <cell r="D2050">
            <v>40753</v>
          </cell>
          <cell r="E2050">
            <v>0.34</v>
          </cell>
          <cell r="G2050">
            <v>40574</v>
          </cell>
          <cell r="H2050">
            <v>1.26125</v>
          </cell>
          <cell r="J2050">
            <v>40574</v>
          </cell>
          <cell r="K2050">
            <v>0.63624999999999998</v>
          </cell>
        </row>
        <row r="2051">
          <cell r="A2051">
            <v>40756</v>
          </cell>
          <cell r="B2051">
            <v>0.18</v>
          </cell>
          <cell r="D2051">
            <v>40756</v>
          </cell>
          <cell r="E2051">
            <v>0.34</v>
          </cell>
          <cell r="G2051">
            <v>40575</v>
          </cell>
          <cell r="H2051">
            <v>1.2825</v>
          </cell>
          <cell r="J2051">
            <v>40575</v>
          </cell>
          <cell r="K2051">
            <v>0.65500000000000003</v>
          </cell>
        </row>
        <row r="2052">
          <cell r="A2052">
            <v>40757</v>
          </cell>
          <cell r="B2052">
            <v>0.18</v>
          </cell>
          <cell r="D2052">
            <v>40757</v>
          </cell>
          <cell r="E2052">
            <v>0.34</v>
          </cell>
          <cell r="G2052">
            <v>40576</v>
          </cell>
          <cell r="H2052">
            <v>1.2787500000000001</v>
          </cell>
          <cell r="J2052">
            <v>40576</v>
          </cell>
          <cell r="K2052">
            <v>0.65749999999999997</v>
          </cell>
        </row>
        <row r="2053">
          <cell r="A2053">
            <v>40758</v>
          </cell>
          <cell r="B2053">
            <v>0.18</v>
          </cell>
          <cell r="D2053">
            <v>40758</v>
          </cell>
          <cell r="E2053">
            <v>0.34</v>
          </cell>
          <cell r="G2053">
            <v>40577</v>
          </cell>
          <cell r="H2053">
            <v>1.2987500000000001</v>
          </cell>
          <cell r="J2053">
            <v>40577</v>
          </cell>
          <cell r="K2053">
            <v>0.6825</v>
          </cell>
        </row>
        <row r="2054">
          <cell r="A2054">
            <v>40759</v>
          </cell>
          <cell r="B2054">
            <v>0.18</v>
          </cell>
          <cell r="D2054">
            <v>40759</v>
          </cell>
          <cell r="E2054">
            <v>0.34</v>
          </cell>
          <cell r="G2054">
            <v>40578</v>
          </cell>
          <cell r="H2054">
            <v>1.3605</v>
          </cell>
          <cell r="J2054">
            <v>40578</v>
          </cell>
          <cell r="K2054">
            <v>0.72399999999999998</v>
          </cell>
        </row>
        <row r="2055">
          <cell r="A2055">
            <v>40760</v>
          </cell>
          <cell r="B2055">
            <v>0.18</v>
          </cell>
          <cell r="D2055">
            <v>40760</v>
          </cell>
          <cell r="E2055">
            <v>0.33856999999999998</v>
          </cell>
          <cell r="G2055">
            <v>40581</v>
          </cell>
          <cell r="H2055">
            <v>1.3612500000000001</v>
          </cell>
          <cell r="J2055">
            <v>40581</v>
          </cell>
          <cell r="K2055">
            <v>0.73124999999999996</v>
          </cell>
        </row>
        <row r="2056">
          <cell r="A2056">
            <v>40763</v>
          </cell>
          <cell r="B2056">
            <v>0.18</v>
          </cell>
          <cell r="D2056">
            <v>40763</v>
          </cell>
          <cell r="E2056">
            <v>0.33856999999999998</v>
          </cell>
          <cell r="G2056">
            <v>40582</v>
          </cell>
          <cell r="H2056">
            <v>1.3674999999999999</v>
          </cell>
          <cell r="J2056">
            <v>40582</v>
          </cell>
          <cell r="K2056">
            <v>0.73624999999999996</v>
          </cell>
        </row>
        <row r="2057">
          <cell r="A2057">
            <v>40764</v>
          </cell>
          <cell r="B2057">
            <v>0.18</v>
          </cell>
          <cell r="D2057">
            <v>40764</v>
          </cell>
          <cell r="E2057">
            <v>0.33856999999999998</v>
          </cell>
          <cell r="G2057">
            <v>40583</v>
          </cell>
          <cell r="H2057">
            <v>1.385</v>
          </cell>
          <cell r="J2057">
            <v>40583</v>
          </cell>
          <cell r="K2057">
            <v>0.76875000000000004</v>
          </cell>
        </row>
        <row r="2058">
          <cell r="A2058">
            <v>40765</v>
          </cell>
          <cell r="B2058">
            <v>0.18</v>
          </cell>
          <cell r="D2058">
            <v>40765</v>
          </cell>
          <cell r="E2058">
            <v>0.33856999999999998</v>
          </cell>
          <cell r="G2058">
            <v>40584</v>
          </cell>
          <cell r="H2058">
            <v>1.3587500000000001</v>
          </cell>
          <cell r="J2058">
            <v>40584</v>
          </cell>
          <cell r="K2058">
            <v>0.74250000000000005</v>
          </cell>
        </row>
        <row r="2059">
          <cell r="A2059">
            <v>40766</v>
          </cell>
          <cell r="B2059">
            <v>0.18</v>
          </cell>
          <cell r="D2059">
            <v>40766</v>
          </cell>
          <cell r="E2059">
            <v>0.33856999999999998</v>
          </cell>
          <cell r="G2059">
            <v>40585</v>
          </cell>
          <cell r="H2059">
            <v>1.3612500000000001</v>
          </cell>
          <cell r="J2059">
            <v>40585</v>
          </cell>
          <cell r="K2059">
            <v>0.74250000000000005</v>
          </cell>
        </row>
        <row r="2060">
          <cell r="A2060">
            <v>40767</v>
          </cell>
          <cell r="B2060">
            <v>0.18</v>
          </cell>
          <cell r="D2060">
            <v>40767</v>
          </cell>
          <cell r="E2060">
            <v>0.33785999999999999</v>
          </cell>
          <cell r="G2060">
            <v>40588</v>
          </cell>
          <cell r="H2060">
            <v>1.36625</v>
          </cell>
          <cell r="J2060">
            <v>40588</v>
          </cell>
          <cell r="K2060">
            <v>0.745</v>
          </cell>
        </row>
        <row r="2061">
          <cell r="A2061">
            <v>40770</v>
          </cell>
          <cell r="B2061">
            <v>0.18</v>
          </cell>
          <cell r="D2061">
            <v>40770</v>
          </cell>
          <cell r="E2061">
            <v>0.33714</v>
          </cell>
          <cell r="G2061">
            <v>40589</v>
          </cell>
          <cell r="H2061">
            <v>1.36375</v>
          </cell>
          <cell r="J2061">
            <v>40589</v>
          </cell>
          <cell r="K2061">
            <v>0.74124999999999996</v>
          </cell>
        </row>
        <row r="2062">
          <cell r="A2062">
            <v>40771</v>
          </cell>
          <cell r="B2062">
            <v>0.18</v>
          </cell>
          <cell r="D2062">
            <v>40771</v>
          </cell>
          <cell r="E2062">
            <v>0.33714</v>
          </cell>
          <cell r="G2062">
            <v>40590</v>
          </cell>
          <cell r="H2062">
            <v>1.3987499999999999</v>
          </cell>
          <cell r="J2062">
            <v>40590</v>
          </cell>
          <cell r="K2062">
            <v>0.77375000000000005</v>
          </cell>
        </row>
        <row r="2063">
          <cell r="A2063">
            <v>40772</v>
          </cell>
          <cell r="B2063">
            <v>0.18</v>
          </cell>
          <cell r="D2063">
            <v>40772</v>
          </cell>
          <cell r="E2063">
            <v>0.33714</v>
          </cell>
          <cell r="G2063">
            <v>40591</v>
          </cell>
          <cell r="H2063">
            <v>1.385</v>
          </cell>
          <cell r="J2063">
            <v>40591</v>
          </cell>
          <cell r="K2063">
            <v>0.76249999999999996</v>
          </cell>
        </row>
        <row r="2064">
          <cell r="A2064">
            <v>40773</v>
          </cell>
          <cell r="B2064">
            <v>0.18</v>
          </cell>
          <cell r="D2064">
            <v>40773</v>
          </cell>
          <cell r="E2064">
            <v>0.33714</v>
          </cell>
          <cell r="G2064">
            <v>40592</v>
          </cell>
          <cell r="H2064">
            <v>1.363</v>
          </cell>
          <cell r="J2064">
            <v>40592</v>
          </cell>
          <cell r="K2064">
            <v>0.74</v>
          </cell>
        </row>
        <row r="2065">
          <cell r="A2065">
            <v>40774</v>
          </cell>
          <cell r="B2065">
            <v>0.18</v>
          </cell>
          <cell r="D2065">
            <v>40774</v>
          </cell>
          <cell r="E2065">
            <v>0.33714</v>
          </cell>
          <cell r="G2065">
            <v>40595</v>
          </cell>
          <cell r="H2065">
            <v>1.3462499999999999</v>
          </cell>
          <cell r="J2065">
            <v>40595</v>
          </cell>
          <cell r="K2065">
            <v>0.72875000000000001</v>
          </cell>
        </row>
        <row r="2066">
          <cell r="A2066">
            <v>40777</v>
          </cell>
          <cell r="B2066">
            <v>0.18</v>
          </cell>
          <cell r="D2066">
            <v>40777</v>
          </cell>
          <cell r="E2066">
            <v>0.33643000000000001</v>
          </cell>
          <cell r="G2066">
            <v>40596</v>
          </cell>
          <cell r="H2066">
            <v>1.2987500000000001</v>
          </cell>
          <cell r="J2066">
            <v>40596</v>
          </cell>
          <cell r="K2066">
            <v>0.6825</v>
          </cell>
        </row>
        <row r="2067">
          <cell r="A2067">
            <v>40778</v>
          </cell>
          <cell r="B2067">
            <v>0.18</v>
          </cell>
          <cell r="D2067">
            <v>40778</v>
          </cell>
          <cell r="E2067">
            <v>0.33643000000000001</v>
          </cell>
          <cell r="G2067">
            <v>40597</v>
          </cell>
          <cell r="H2067">
            <v>1.2875000000000001</v>
          </cell>
          <cell r="J2067">
            <v>40597</v>
          </cell>
          <cell r="K2067">
            <v>0.67625000000000002</v>
          </cell>
        </row>
        <row r="2068">
          <cell r="A2068">
            <v>40779</v>
          </cell>
          <cell r="B2068">
            <v>0.18</v>
          </cell>
          <cell r="D2068">
            <v>40779</v>
          </cell>
          <cell r="E2068">
            <v>0.33643000000000001</v>
          </cell>
          <cell r="G2068">
            <v>40598</v>
          </cell>
          <cell r="H2068">
            <v>1.27125</v>
          </cell>
          <cell r="J2068">
            <v>40598</v>
          </cell>
          <cell r="K2068">
            <v>0.66500000000000004</v>
          </cell>
        </row>
        <row r="2069">
          <cell r="A2069">
            <v>40780</v>
          </cell>
          <cell r="B2069">
            <v>0.18</v>
          </cell>
          <cell r="D2069">
            <v>40780</v>
          </cell>
          <cell r="E2069">
            <v>0.33643000000000001</v>
          </cell>
          <cell r="G2069">
            <v>40599</v>
          </cell>
          <cell r="H2069">
            <v>1.31</v>
          </cell>
          <cell r="J2069">
            <v>40599</v>
          </cell>
          <cell r="K2069">
            <v>0.6925</v>
          </cell>
        </row>
        <row r="2070">
          <cell r="A2070">
            <v>40781</v>
          </cell>
          <cell r="B2070">
            <v>0.18</v>
          </cell>
          <cell r="D2070">
            <v>40781</v>
          </cell>
          <cell r="E2070">
            <v>0.33643000000000001</v>
          </cell>
          <cell r="G2070">
            <v>40602</v>
          </cell>
          <cell r="H2070">
            <v>1.3162499999999999</v>
          </cell>
          <cell r="J2070">
            <v>40602</v>
          </cell>
          <cell r="K2070">
            <v>0.69499999999999995</v>
          </cell>
        </row>
        <row r="2071">
          <cell r="A2071">
            <v>40784</v>
          </cell>
          <cell r="B2071">
            <v>0.18</v>
          </cell>
          <cell r="D2071">
            <v>40784</v>
          </cell>
          <cell r="E2071">
            <v>0.33643000000000001</v>
          </cell>
          <cell r="G2071">
            <v>40603</v>
          </cell>
          <cell r="H2071">
            <v>1.35</v>
          </cell>
          <cell r="J2071">
            <v>40603</v>
          </cell>
          <cell r="K2071">
            <v>0.71750000000000003</v>
          </cell>
        </row>
        <row r="2072">
          <cell r="A2072">
            <v>40785</v>
          </cell>
          <cell r="B2072">
            <v>0.18</v>
          </cell>
          <cell r="D2072">
            <v>40785</v>
          </cell>
          <cell r="E2072">
            <v>0.33643000000000001</v>
          </cell>
          <cell r="G2072">
            <v>40604</v>
          </cell>
          <cell r="H2072">
            <v>1.3062499999999999</v>
          </cell>
          <cell r="J2072">
            <v>40604</v>
          </cell>
          <cell r="K2072">
            <v>0.6825</v>
          </cell>
        </row>
        <row r="2073">
          <cell r="A2073">
            <v>40786</v>
          </cell>
          <cell r="B2073">
            <v>0.18</v>
          </cell>
          <cell r="D2073">
            <v>40786</v>
          </cell>
          <cell r="E2073">
            <v>0.33643000000000001</v>
          </cell>
          <cell r="G2073">
            <v>40605</v>
          </cell>
          <cell r="H2073">
            <v>1.32125</v>
          </cell>
          <cell r="J2073">
            <v>40605</v>
          </cell>
          <cell r="K2073">
            <v>0.6875</v>
          </cell>
        </row>
        <row r="2074">
          <cell r="A2074">
            <v>40787</v>
          </cell>
          <cell r="B2074">
            <v>0.18</v>
          </cell>
          <cell r="D2074">
            <v>40787</v>
          </cell>
          <cell r="E2074">
            <v>0.33643000000000001</v>
          </cell>
          <cell r="G2074">
            <v>40606</v>
          </cell>
          <cell r="H2074">
            <v>1.333</v>
          </cell>
          <cell r="J2074">
            <v>40606</v>
          </cell>
          <cell r="K2074">
            <v>0.70299999999999996</v>
          </cell>
        </row>
        <row r="2075">
          <cell r="A2075">
            <v>40788</v>
          </cell>
          <cell r="B2075">
            <v>0.18</v>
          </cell>
          <cell r="D2075">
            <v>40788</v>
          </cell>
          <cell r="E2075">
            <v>0.33643000000000001</v>
          </cell>
          <cell r="G2075">
            <v>40609</v>
          </cell>
          <cell r="H2075">
            <v>1.325</v>
          </cell>
          <cell r="J2075">
            <v>40609</v>
          </cell>
          <cell r="K2075">
            <v>0.6925</v>
          </cell>
        </row>
        <row r="2076">
          <cell r="A2076">
            <v>40791</v>
          </cell>
          <cell r="B2076">
            <v>0.18</v>
          </cell>
          <cell r="D2076">
            <v>40791</v>
          </cell>
          <cell r="E2076">
            <v>0.33643000000000001</v>
          </cell>
          <cell r="G2076">
            <v>40610</v>
          </cell>
          <cell r="H2076">
            <v>1.34375</v>
          </cell>
          <cell r="J2076">
            <v>40610</v>
          </cell>
          <cell r="K2076">
            <v>0.70625000000000004</v>
          </cell>
        </row>
        <row r="2077">
          <cell r="A2077">
            <v>40792</v>
          </cell>
          <cell r="B2077">
            <v>0.18</v>
          </cell>
          <cell r="D2077">
            <v>40792</v>
          </cell>
          <cell r="E2077">
            <v>0.33643000000000001</v>
          </cell>
          <cell r="G2077">
            <v>40611</v>
          </cell>
          <cell r="H2077">
            <v>1.3474999999999999</v>
          </cell>
          <cell r="J2077">
            <v>40611</v>
          </cell>
          <cell r="K2077">
            <v>0.71250000000000002</v>
          </cell>
        </row>
        <row r="2078">
          <cell r="A2078">
            <v>40793</v>
          </cell>
          <cell r="B2078">
            <v>0.18</v>
          </cell>
          <cell r="D2078">
            <v>40793</v>
          </cell>
          <cell r="E2078">
            <v>0.33643000000000001</v>
          </cell>
          <cell r="G2078">
            <v>40612</v>
          </cell>
          <cell r="H2078">
            <v>1.3487499999999999</v>
          </cell>
          <cell r="J2078">
            <v>40612</v>
          </cell>
          <cell r="K2078">
            <v>0.71375</v>
          </cell>
        </row>
        <row r="2079">
          <cell r="A2079">
            <v>40794</v>
          </cell>
          <cell r="B2079">
            <v>0.18</v>
          </cell>
          <cell r="D2079">
            <v>40794</v>
          </cell>
          <cell r="E2079">
            <v>0.33643000000000001</v>
          </cell>
          <cell r="G2079">
            <v>40613</v>
          </cell>
          <cell r="H2079">
            <v>1.2775000000000001</v>
          </cell>
          <cell r="J2079">
            <v>40613</v>
          </cell>
          <cell r="K2079">
            <v>0.65</v>
          </cell>
        </row>
        <row r="2080">
          <cell r="A2080">
            <v>40795</v>
          </cell>
          <cell r="B2080">
            <v>0.18</v>
          </cell>
          <cell r="D2080">
            <v>40795</v>
          </cell>
          <cell r="E2080">
            <v>0.33643000000000001</v>
          </cell>
          <cell r="G2080">
            <v>40616</v>
          </cell>
          <cell r="H2080">
            <v>1.23125</v>
          </cell>
          <cell r="J2080">
            <v>40616</v>
          </cell>
          <cell r="K2080">
            <v>0.58875</v>
          </cell>
        </row>
        <row r="2081">
          <cell r="A2081">
            <v>40798</v>
          </cell>
          <cell r="B2081">
            <v>0.18</v>
          </cell>
          <cell r="D2081">
            <v>40798</v>
          </cell>
          <cell r="E2081">
            <v>0.33643000000000001</v>
          </cell>
          <cell r="G2081">
            <v>40617</v>
          </cell>
          <cell r="H2081">
            <v>1.2224999999999999</v>
          </cell>
          <cell r="J2081">
            <v>40617</v>
          </cell>
          <cell r="K2081">
            <v>0.57499999999999996</v>
          </cell>
        </row>
        <row r="2082">
          <cell r="A2082">
            <v>40799</v>
          </cell>
          <cell r="B2082">
            <v>0.18</v>
          </cell>
          <cell r="D2082">
            <v>40799</v>
          </cell>
          <cell r="E2082">
            <v>0.33643000000000001</v>
          </cell>
          <cell r="G2082">
            <v>40618</v>
          </cell>
          <cell r="H2082">
            <v>1.2275</v>
          </cell>
          <cell r="J2082">
            <v>40618</v>
          </cell>
          <cell r="K2082">
            <v>0.58499999999999996</v>
          </cell>
        </row>
        <row r="2083">
          <cell r="A2083">
            <v>40800</v>
          </cell>
          <cell r="B2083">
            <v>0.18</v>
          </cell>
          <cell r="D2083">
            <v>40800</v>
          </cell>
          <cell r="E2083">
            <v>0.33643000000000001</v>
          </cell>
          <cell r="G2083">
            <v>40619</v>
          </cell>
          <cell r="H2083">
            <v>1.2250000000000001</v>
          </cell>
          <cell r="J2083">
            <v>40619</v>
          </cell>
          <cell r="K2083">
            <v>0.59</v>
          </cell>
        </row>
        <row r="2084">
          <cell r="A2084">
            <v>40801</v>
          </cell>
          <cell r="B2084">
            <v>0.18</v>
          </cell>
          <cell r="D2084">
            <v>40801</v>
          </cell>
          <cell r="E2084">
            <v>0.33643000000000001</v>
          </cell>
          <cell r="G2084">
            <v>40620</v>
          </cell>
          <cell r="H2084">
            <v>1.2650000000000001</v>
          </cell>
          <cell r="J2084">
            <v>40620</v>
          </cell>
          <cell r="K2084">
            <v>0.60399999999999998</v>
          </cell>
        </row>
        <row r="2085">
          <cell r="A2085">
            <v>40802</v>
          </cell>
          <cell r="B2085">
            <v>0.18</v>
          </cell>
          <cell r="D2085">
            <v>40802</v>
          </cell>
          <cell r="E2085">
            <v>0.33643000000000001</v>
          </cell>
          <cell r="G2085">
            <v>40623</v>
          </cell>
          <cell r="H2085">
            <v>1.2650000000000001</v>
          </cell>
          <cell r="J2085">
            <v>40623</v>
          </cell>
          <cell r="K2085">
            <v>0.60299999999999998</v>
          </cell>
        </row>
        <row r="2086">
          <cell r="A2086">
            <v>40806</v>
          </cell>
          <cell r="B2086">
            <v>0.18</v>
          </cell>
          <cell r="D2086">
            <v>40806</v>
          </cell>
          <cell r="E2086">
            <v>0.33643000000000001</v>
          </cell>
          <cell r="G2086">
            <v>40624</v>
          </cell>
          <cell r="H2086">
            <v>1.2854999999999999</v>
          </cell>
          <cell r="J2086">
            <v>40624</v>
          </cell>
          <cell r="K2086">
            <v>0.61124999999999996</v>
          </cell>
        </row>
        <row r="2087">
          <cell r="A2087">
            <v>40807</v>
          </cell>
          <cell r="B2087">
            <v>0.18</v>
          </cell>
          <cell r="D2087">
            <v>40807</v>
          </cell>
          <cell r="E2087">
            <v>0.33643000000000001</v>
          </cell>
          <cell r="G2087">
            <v>40625</v>
          </cell>
          <cell r="H2087">
            <v>1.246</v>
          </cell>
          <cell r="J2087">
            <v>40625</v>
          </cell>
          <cell r="K2087">
            <v>0.59299999999999997</v>
          </cell>
        </row>
        <row r="2088">
          <cell r="A2088">
            <v>40808</v>
          </cell>
          <cell r="B2088">
            <v>0.18</v>
          </cell>
          <cell r="D2088">
            <v>40808</v>
          </cell>
          <cell r="E2088">
            <v>0.33643000000000001</v>
          </cell>
          <cell r="G2088">
            <v>40626</v>
          </cell>
          <cell r="H2088">
            <v>1.2650000000000001</v>
          </cell>
          <cell r="J2088">
            <v>40626</v>
          </cell>
          <cell r="K2088">
            <v>0.60750000000000004</v>
          </cell>
        </row>
        <row r="2089">
          <cell r="A2089">
            <v>40812</v>
          </cell>
          <cell r="B2089">
            <v>0.18</v>
          </cell>
          <cell r="D2089">
            <v>40812</v>
          </cell>
          <cell r="E2089">
            <v>0.33643000000000001</v>
          </cell>
          <cell r="G2089">
            <v>40627</v>
          </cell>
          <cell r="H2089">
            <v>1.2675000000000001</v>
          </cell>
          <cell r="J2089">
            <v>40627</v>
          </cell>
          <cell r="K2089">
            <v>0.60624999999999996</v>
          </cell>
        </row>
        <row r="2090">
          <cell r="A2090">
            <v>40813</v>
          </cell>
          <cell r="B2090">
            <v>0.18</v>
          </cell>
          <cell r="D2090">
            <v>40813</v>
          </cell>
          <cell r="E2090">
            <v>0.33643000000000001</v>
          </cell>
          <cell r="G2090">
            <v>40630</v>
          </cell>
          <cell r="H2090">
            <v>1.294</v>
          </cell>
          <cell r="J2090">
            <v>40630</v>
          </cell>
          <cell r="K2090">
            <v>0.62250000000000005</v>
          </cell>
        </row>
        <row r="2091">
          <cell r="A2091">
            <v>40814</v>
          </cell>
          <cell r="B2091">
            <v>0.18</v>
          </cell>
          <cell r="D2091">
            <v>40814</v>
          </cell>
          <cell r="E2091">
            <v>0.33643000000000001</v>
          </cell>
          <cell r="G2091">
            <v>40631</v>
          </cell>
          <cell r="H2091">
            <v>1.28</v>
          </cell>
          <cell r="J2091">
            <v>40631</v>
          </cell>
          <cell r="K2091">
            <v>0.61250000000000004</v>
          </cell>
        </row>
        <row r="2092">
          <cell r="A2092">
            <v>40815</v>
          </cell>
          <cell r="B2092">
            <v>0.18</v>
          </cell>
          <cell r="D2092">
            <v>40815</v>
          </cell>
          <cell r="E2092">
            <v>0.33643000000000001</v>
          </cell>
          <cell r="G2092">
            <v>40632</v>
          </cell>
          <cell r="H2092">
            <v>1.2934999999999999</v>
          </cell>
          <cell r="J2092">
            <v>40632</v>
          </cell>
          <cell r="K2092">
            <v>0.62749999999999995</v>
          </cell>
        </row>
        <row r="2093">
          <cell r="A2093">
            <v>40816</v>
          </cell>
          <cell r="B2093">
            <v>0.18</v>
          </cell>
          <cell r="D2093">
            <v>40816</v>
          </cell>
          <cell r="E2093">
            <v>0.33643000000000001</v>
          </cell>
          <cell r="G2093">
            <v>40633</v>
          </cell>
          <cell r="H2093">
            <v>1.2909999999999999</v>
          </cell>
          <cell r="J2093">
            <v>40633</v>
          </cell>
          <cell r="K2093">
            <v>0.61899999999999999</v>
          </cell>
        </row>
        <row r="2094">
          <cell r="A2094">
            <v>40819</v>
          </cell>
          <cell r="B2094">
            <v>0.18</v>
          </cell>
          <cell r="D2094">
            <v>40819</v>
          </cell>
          <cell r="E2094">
            <v>0.33643000000000001</v>
          </cell>
          <cell r="G2094">
            <v>40634</v>
          </cell>
          <cell r="H2094">
            <v>1.3435000000000001</v>
          </cell>
          <cell r="J2094">
            <v>40634</v>
          </cell>
          <cell r="K2094">
            <v>0.65600000000000003</v>
          </cell>
        </row>
        <row r="2095">
          <cell r="A2095">
            <v>40820</v>
          </cell>
          <cell r="B2095">
            <v>0.18</v>
          </cell>
          <cell r="D2095">
            <v>40820</v>
          </cell>
          <cell r="E2095">
            <v>0.33643000000000001</v>
          </cell>
          <cell r="G2095">
            <v>40637</v>
          </cell>
          <cell r="H2095">
            <v>1.3418999999999999</v>
          </cell>
          <cell r="J2095">
            <v>40637</v>
          </cell>
          <cell r="K2095">
            <v>0.65310000000000001</v>
          </cell>
        </row>
        <row r="2096">
          <cell r="A2096">
            <v>40821</v>
          </cell>
          <cell r="B2096">
            <v>0.18</v>
          </cell>
          <cell r="D2096">
            <v>40821</v>
          </cell>
          <cell r="E2096">
            <v>0.33643000000000001</v>
          </cell>
          <cell r="G2096">
            <v>40638</v>
          </cell>
          <cell r="H2096">
            <v>1.32375</v>
          </cell>
          <cell r="J2096">
            <v>40638</v>
          </cell>
          <cell r="K2096">
            <v>0.64439999999999997</v>
          </cell>
        </row>
        <row r="2097">
          <cell r="A2097">
            <v>40822</v>
          </cell>
          <cell r="B2097">
            <v>0.18</v>
          </cell>
          <cell r="D2097">
            <v>40822</v>
          </cell>
          <cell r="E2097">
            <v>0.33643000000000001</v>
          </cell>
          <cell r="G2097">
            <v>40639</v>
          </cell>
          <cell r="H2097">
            <v>1.3674999999999999</v>
          </cell>
          <cell r="J2097">
            <v>40639</v>
          </cell>
          <cell r="K2097">
            <v>0.67249999999999999</v>
          </cell>
        </row>
        <row r="2098">
          <cell r="A2098">
            <v>40823</v>
          </cell>
          <cell r="B2098">
            <v>0.18</v>
          </cell>
          <cell r="D2098">
            <v>40823</v>
          </cell>
          <cell r="E2098">
            <v>0.33643000000000001</v>
          </cell>
          <cell r="G2098">
            <v>40640</v>
          </cell>
          <cell r="H2098">
            <v>1.3625</v>
          </cell>
          <cell r="J2098">
            <v>40640</v>
          </cell>
          <cell r="K2098">
            <v>0.67900000000000005</v>
          </cell>
        </row>
        <row r="2099">
          <cell r="A2099">
            <v>40827</v>
          </cell>
          <cell r="B2099">
            <v>0.18</v>
          </cell>
          <cell r="D2099">
            <v>40827</v>
          </cell>
          <cell r="E2099">
            <v>0.33643000000000001</v>
          </cell>
          <cell r="G2099">
            <v>40641</v>
          </cell>
          <cell r="H2099">
            <v>1.395</v>
          </cell>
          <cell r="J2099">
            <v>40641</v>
          </cell>
          <cell r="K2099">
            <v>0.69750000000000001</v>
          </cell>
        </row>
        <row r="2100">
          <cell r="A2100">
            <v>40828</v>
          </cell>
          <cell r="B2100">
            <v>0.18</v>
          </cell>
          <cell r="D2100">
            <v>40828</v>
          </cell>
          <cell r="E2100">
            <v>0.33643000000000001</v>
          </cell>
          <cell r="G2100">
            <v>40644</v>
          </cell>
          <cell r="H2100">
            <v>1.3895</v>
          </cell>
          <cell r="J2100">
            <v>40644</v>
          </cell>
          <cell r="K2100">
            <v>0.6925</v>
          </cell>
        </row>
        <row r="2101">
          <cell r="A2101">
            <v>40829</v>
          </cell>
          <cell r="B2101">
            <v>0.18</v>
          </cell>
          <cell r="D2101">
            <v>40829</v>
          </cell>
          <cell r="E2101">
            <v>0.33643000000000001</v>
          </cell>
          <cell r="G2101">
            <v>40645</v>
          </cell>
          <cell r="H2101">
            <v>1.375</v>
          </cell>
          <cell r="J2101">
            <v>40645</v>
          </cell>
          <cell r="K2101">
            <v>0.68500000000000005</v>
          </cell>
        </row>
        <row r="2102">
          <cell r="A2102">
            <v>40830</v>
          </cell>
          <cell r="B2102">
            <v>0.18</v>
          </cell>
          <cell r="D2102">
            <v>40830</v>
          </cell>
          <cell r="E2102">
            <v>0.33643000000000001</v>
          </cell>
          <cell r="G2102">
            <v>40646</v>
          </cell>
          <cell r="H2102">
            <v>1.3714999999999999</v>
          </cell>
          <cell r="J2102">
            <v>40646</v>
          </cell>
          <cell r="K2102">
            <v>0.6825</v>
          </cell>
        </row>
        <row r="2103">
          <cell r="A2103">
            <v>40833</v>
          </cell>
          <cell r="B2103">
            <v>0.18</v>
          </cell>
          <cell r="D2103">
            <v>40833</v>
          </cell>
          <cell r="E2103">
            <v>0.33643000000000001</v>
          </cell>
          <cell r="G2103">
            <v>40647</v>
          </cell>
          <cell r="H2103">
            <v>1.3220000000000001</v>
          </cell>
          <cell r="J2103">
            <v>40647</v>
          </cell>
          <cell r="K2103">
            <v>0.65200000000000002</v>
          </cell>
        </row>
        <row r="2104">
          <cell r="A2104">
            <v>40834</v>
          </cell>
          <cell r="B2104">
            <v>0.18</v>
          </cell>
          <cell r="D2104">
            <v>40834</v>
          </cell>
          <cell r="E2104">
            <v>0.33643000000000001</v>
          </cell>
          <cell r="G2104">
            <v>40648</v>
          </cell>
          <cell r="H2104">
            <v>1.3169999999999999</v>
          </cell>
          <cell r="J2104">
            <v>40648</v>
          </cell>
          <cell r="K2104">
            <v>0.65500000000000003</v>
          </cell>
        </row>
        <row r="2105">
          <cell r="A2105">
            <v>40835</v>
          </cell>
          <cell r="B2105">
            <v>0.18</v>
          </cell>
          <cell r="D2105">
            <v>40835</v>
          </cell>
          <cell r="E2105">
            <v>0.33643000000000001</v>
          </cell>
          <cell r="G2105">
            <v>40651</v>
          </cell>
          <cell r="H2105">
            <v>1.29</v>
          </cell>
          <cell r="J2105">
            <v>40651</v>
          </cell>
          <cell r="K2105">
            <v>0.64</v>
          </cell>
        </row>
        <row r="2106">
          <cell r="A2106">
            <v>40836</v>
          </cell>
          <cell r="B2106">
            <v>0.18</v>
          </cell>
          <cell r="D2106">
            <v>40836</v>
          </cell>
          <cell r="E2106">
            <v>0.33643000000000001</v>
          </cell>
          <cell r="G2106">
            <v>40652</v>
          </cell>
          <cell r="H2106">
            <v>1.2775000000000001</v>
          </cell>
          <cell r="J2106">
            <v>40652</v>
          </cell>
          <cell r="K2106">
            <v>0.62624999999999997</v>
          </cell>
        </row>
        <row r="2107">
          <cell r="A2107">
            <v>40837</v>
          </cell>
          <cell r="B2107">
            <v>0.18</v>
          </cell>
          <cell r="D2107">
            <v>40837</v>
          </cell>
          <cell r="E2107">
            <v>0.33643000000000001</v>
          </cell>
          <cell r="G2107">
            <v>40653</v>
          </cell>
          <cell r="H2107">
            <v>1.2875000000000001</v>
          </cell>
          <cell r="J2107">
            <v>40653</v>
          </cell>
          <cell r="K2107">
            <v>0.63</v>
          </cell>
        </row>
        <row r="2108">
          <cell r="A2108">
            <v>40840</v>
          </cell>
          <cell r="B2108">
            <v>0.18</v>
          </cell>
          <cell r="D2108">
            <v>40840</v>
          </cell>
          <cell r="E2108">
            <v>0.33643000000000001</v>
          </cell>
          <cell r="G2108">
            <v>40654</v>
          </cell>
          <cell r="H2108">
            <v>1.2615000000000001</v>
          </cell>
          <cell r="J2108">
            <v>40654</v>
          </cell>
          <cell r="K2108">
            <v>0.61</v>
          </cell>
        </row>
        <row r="2109">
          <cell r="A2109">
            <v>40841</v>
          </cell>
          <cell r="B2109">
            <v>0.18</v>
          </cell>
          <cell r="D2109">
            <v>40841</v>
          </cell>
          <cell r="E2109">
            <v>0.33643000000000001</v>
          </cell>
          <cell r="G2109">
            <v>40655</v>
          </cell>
          <cell r="H2109">
            <v>1.2694000000000001</v>
          </cell>
          <cell r="J2109">
            <v>40655</v>
          </cell>
          <cell r="K2109">
            <v>0.61499999999999999</v>
          </cell>
        </row>
        <row r="2110">
          <cell r="A2110">
            <v>40842</v>
          </cell>
          <cell r="B2110">
            <v>0.18</v>
          </cell>
          <cell r="D2110">
            <v>40842</v>
          </cell>
          <cell r="E2110">
            <v>0.33643000000000001</v>
          </cell>
          <cell r="G2110">
            <v>40658</v>
          </cell>
          <cell r="H2110">
            <v>1.2793999999999999</v>
          </cell>
          <cell r="J2110">
            <v>40658</v>
          </cell>
          <cell r="K2110">
            <v>0.61939999999999995</v>
          </cell>
        </row>
        <row r="2111">
          <cell r="A2111">
            <v>40843</v>
          </cell>
          <cell r="B2111">
            <v>0.18</v>
          </cell>
          <cell r="D2111">
            <v>40843</v>
          </cell>
          <cell r="E2111">
            <v>0.33643000000000001</v>
          </cell>
          <cell r="G2111">
            <v>40659</v>
          </cell>
          <cell r="H2111">
            <v>1.2669000000000001</v>
          </cell>
          <cell r="J2111">
            <v>40659</v>
          </cell>
          <cell r="K2111">
            <v>0.60870000000000002</v>
          </cell>
        </row>
        <row r="2112">
          <cell r="A2112">
            <v>40844</v>
          </cell>
          <cell r="B2112">
            <v>0.18</v>
          </cell>
          <cell r="D2112">
            <v>40844</v>
          </cell>
          <cell r="E2112">
            <v>0.33643000000000001</v>
          </cell>
          <cell r="G2112">
            <v>40660</v>
          </cell>
          <cell r="H2112">
            <v>1.272</v>
          </cell>
          <cell r="J2112">
            <v>40660</v>
          </cell>
          <cell r="K2112">
            <v>0.60799999999999998</v>
          </cell>
        </row>
        <row r="2113">
          <cell r="A2113">
            <v>40847</v>
          </cell>
          <cell r="B2113">
            <v>0.18</v>
          </cell>
          <cell r="D2113">
            <v>40847</v>
          </cell>
          <cell r="E2113">
            <v>0.33643000000000001</v>
          </cell>
          <cell r="G2113">
            <v>40661</v>
          </cell>
          <cell r="H2113">
            <v>1.2349999999999999</v>
          </cell>
          <cell r="J2113">
            <v>40661</v>
          </cell>
          <cell r="K2113">
            <v>0.58299999999999996</v>
          </cell>
        </row>
        <row r="2114">
          <cell r="A2114">
            <v>40848</v>
          </cell>
          <cell r="B2114">
            <v>0.18</v>
          </cell>
          <cell r="D2114">
            <v>40848</v>
          </cell>
          <cell r="E2114">
            <v>0.33643000000000001</v>
          </cell>
          <cell r="G2114">
            <v>40662</v>
          </cell>
          <cell r="H2114">
            <v>1.2349999999999999</v>
          </cell>
          <cell r="J2114">
            <v>40662</v>
          </cell>
          <cell r="K2114">
            <v>0.58299999999999996</v>
          </cell>
        </row>
        <row r="2115">
          <cell r="A2115">
            <v>40849</v>
          </cell>
          <cell r="B2115">
            <v>0.18</v>
          </cell>
          <cell r="D2115">
            <v>40849</v>
          </cell>
          <cell r="E2115">
            <v>0.33643000000000001</v>
          </cell>
          <cell r="G2115">
            <v>40665</v>
          </cell>
          <cell r="H2115">
            <v>1.2349999999999999</v>
          </cell>
          <cell r="J2115">
            <v>40665</v>
          </cell>
          <cell r="K2115">
            <v>0.58299999999999996</v>
          </cell>
        </row>
        <row r="2116">
          <cell r="A2116">
            <v>40851</v>
          </cell>
          <cell r="B2116">
            <v>0.18</v>
          </cell>
          <cell r="D2116">
            <v>40851</v>
          </cell>
          <cell r="E2116">
            <v>0.33643000000000001</v>
          </cell>
          <cell r="G2116">
            <v>40666</v>
          </cell>
          <cell r="H2116">
            <v>1.2349999999999999</v>
          </cell>
          <cell r="J2116">
            <v>40666</v>
          </cell>
          <cell r="K2116">
            <v>0.57299999999999995</v>
          </cell>
        </row>
        <row r="2117">
          <cell r="A2117">
            <v>40854</v>
          </cell>
          <cell r="B2117">
            <v>0.18</v>
          </cell>
          <cell r="D2117">
            <v>40854</v>
          </cell>
          <cell r="E2117">
            <v>0.33643000000000001</v>
          </cell>
          <cell r="G2117">
            <v>40667</v>
          </cell>
          <cell r="H2117">
            <v>1.2344999999999999</v>
          </cell>
          <cell r="J2117">
            <v>40667</v>
          </cell>
          <cell r="K2117">
            <v>0.57350000000000001</v>
          </cell>
        </row>
        <row r="2118">
          <cell r="A2118">
            <v>40855</v>
          </cell>
          <cell r="B2118">
            <v>0.18</v>
          </cell>
          <cell r="D2118">
            <v>40855</v>
          </cell>
          <cell r="E2118">
            <v>0.33643000000000001</v>
          </cell>
          <cell r="G2118">
            <v>40668</v>
          </cell>
          <cell r="H2118">
            <v>1.224</v>
          </cell>
          <cell r="J2118">
            <v>40668</v>
          </cell>
          <cell r="K2118">
            <v>0.56699999999999995</v>
          </cell>
        </row>
        <row r="2119">
          <cell r="A2119">
            <v>40856</v>
          </cell>
          <cell r="B2119">
            <v>0.18</v>
          </cell>
          <cell r="D2119">
            <v>40856</v>
          </cell>
          <cell r="E2119">
            <v>0.33643000000000001</v>
          </cell>
          <cell r="G2119">
            <v>40669</v>
          </cell>
          <cell r="H2119">
            <v>1.1970000000000001</v>
          </cell>
          <cell r="J2119">
            <v>40669</v>
          </cell>
          <cell r="K2119">
            <v>0.55500000000000005</v>
          </cell>
        </row>
        <row r="2120">
          <cell r="A2120">
            <v>40857</v>
          </cell>
          <cell r="B2120">
            <v>0.18</v>
          </cell>
          <cell r="D2120">
            <v>40857</v>
          </cell>
          <cell r="E2120">
            <v>0.33643000000000001</v>
          </cell>
          <cell r="G2120">
            <v>40672</v>
          </cell>
          <cell r="H2120">
            <v>1.1910000000000001</v>
          </cell>
          <cell r="J2120">
            <v>40672</v>
          </cell>
          <cell r="K2120">
            <v>0.54</v>
          </cell>
        </row>
        <row r="2121">
          <cell r="A2121">
            <v>40858</v>
          </cell>
          <cell r="B2121">
            <v>0.18</v>
          </cell>
          <cell r="D2121">
            <v>40858</v>
          </cell>
          <cell r="E2121">
            <v>0.33643000000000001</v>
          </cell>
          <cell r="G2121">
            <v>40673</v>
          </cell>
          <cell r="H2121">
            <v>1.214</v>
          </cell>
          <cell r="J2121">
            <v>40673</v>
          </cell>
          <cell r="K2121">
            <v>0.56499999999999995</v>
          </cell>
        </row>
        <row r="2122">
          <cell r="A2122">
            <v>40861</v>
          </cell>
          <cell r="B2122">
            <v>0.18</v>
          </cell>
          <cell r="D2122">
            <v>40861</v>
          </cell>
          <cell r="E2122">
            <v>0.33643000000000001</v>
          </cell>
          <cell r="G2122">
            <v>40674</v>
          </cell>
          <cell r="H2122">
            <v>1.2090000000000001</v>
          </cell>
          <cell r="J2122">
            <v>40674</v>
          </cell>
          <cell r="K2122">
            <v>0.56499999999999995</v>
          </cell>
        </row>
        <row r="2123">
          <cell r="A2123">
            <v>40862</v>
          </cell>
          <cell r="B2123">
            <v>0.18</v>
          </cell>
          <cell r="D2123">
            <v>40862</v>
          </cell>
          <cell r="E2123">
            <v>0.33643000000000001</v>
          </cell>
          <cell r="G2123">
            <v>40675</v>
          </cell>
          <cell r="H2123">
            <v>1.1930000000000001</v>
          </cell>
          <cell r="J2123">
            <v>40675</v>
          </cell>
          <cell r="K2123">
            <v>0.55500000000000005</v>
          </cell>
        </row>
        <row r="2124">
          <cell r="A2124">
            <v>40863</v>
          </cell>
          <cell r="B2124">
            <v>0.18</v>
          </cell>
          <cell r="D2124">
            <v>40863</v>
          </cell>
          <cell r="E2124">
            <v>0.33643000000000001</v>
          </cell>
          <cell r="G2124">
            <v>40676</v>
          </cell>
          <cell r="H2124">
            <v>1.1830000000000001</v>
          </cell>
          <cell r="J2124">
            <v>40676</v>
          </cell>
          <cell r="K2124">
            <v>0.55000000000000004</v>
          </cell>
        </row>
        <row r="2125">
          <cell r="A2125">
            <v>40864</v>
          </cell>
          <cell r="B2125">
            <v>0.18</v>
          </cell>
          <cell r="D2125">
            <v>40864</v>
          </cell>
          <cell r="E2125">
            <v>0.33643000000000001</v>
          </cell>
          <cell r="G2125">
            <v>40679</v>
          </cell>
          <cell r="H2125">
            <v>1.2035</v>
          </cell>
          <cell r="J2125">
            <v>40679</v>
          </cell>
          <cell r="K2125">
            <v>0.5625</v>
          </cell>
        </row>
        <row r="2126">
          <cell r="A2126">
            <v>40865</v>
          </cell>
          <cell r="B2126">
            <v>0.18</v>
          </cell>
          <cell r="D2126">
            <v>40865</v>
          </cell>
          <cell r="E2126">
            <v>0.33643000000000001</v>
          </cell>
          <cell r="G2126">
            <v>40680</v>
          </cell>
          <cell r="H2126">
            <v>1.2135</v>
          </cell>
          <cell r="J2126">
            <v>40680</v>
          </cell>
          <cell r="K2126">
            <v>0.56599999999999995</v>
          </cell>
        </row>
        <row r="2127">
          <cell r="A2127">
            <v>40868</v>
          </cell>
          <cell r="B2127">
            <v>0.18</v>
          </cell>
          <cell r="D2127">
            <v>40868</v>
          </cell>
          <cell r="E2127">
            <v>0.33643000000000001</v>
          </cell>
          <cell r="G2127">
            <v>40681</v>
          </cell>
          <cell r="H2127">
            <v>1.2015</v>
          </cell>
          <cell r="J2127">
            <v>40681</v>
          </cell>
          <cell r="K2127">
            <v>0.56499999999999995</v>
          </cell>
        </row>
        <row r="2128">
          <cell r="A2128">
            <v>40869</v>
          </cell>
          <cell r="B2128">
            <v>0.18</v>
          </cell>
          <cell r="D2128">
            <v>40869</v>
          </cell>
          <cell r="E2128">
            <v>0.33643000000000001</v>
          </cell>
          <cell r="G2128">
            <v>40682</v>
          </cell>
          <cell r="H2128">
            <v>1.2010000000000001</v>
          </cell>
          <cell r="J2128">
            <v>40682</v>
          </cell>
          <cell r="K2128">
            <v>0.57750000000000001</v>
          </cell>
        </row>
        <row r="2129">
          <cell r="A2129">
            <v>40871</v>
          </cell>
          <cell r="B2129">
            <v>0.18</v>
          </cell>
          <cell r="D2129">
            <v>40871</v>
          </cell>
          <cell r="E2129">
            <v>0.33643000000000001</v>
          </cell>
          <cell r="G2129">
            <v>40683</v>
          </cell>
          <cell r="H2129">
            <v>1.1875</v>
          </cell>
          <cell r="J2129">
            <v>40683</v>
          </cell>
          <cell r="K2129">
            <v>0.55000000000000004</v>
          </cell>
        </row>
        <row r="2130">
          <cell r="A2130">
            <v>40872</v>
          </cell>
          <cell r="B2130">
            <v>0.18</v>
          </cell>
          <cell r="D2130">
            <v>40872</v>
          </cell>
          <cell r="E2130">
            <v>0.33643000000000001</v>
          </cell>
          <cell r="G2130">
            <v>40686</v>
          </cell>
          <cell r="H2130">
            <v>1.165</v>
          </cell>
          <cell r="J2130">
            <v>40686</v>
          </cell>
          <cell r="K2130">
            <v>0.54500000000000004</v>
          </cell>
        </row>
        <row r="2131">
          <cell r="A2131">
            <v>40875</v>
          </cell>
          <cell r="B2131">
            <v>0.18</v>
          </cell>
          <cell r="D2131">
            <v>40875</v>
          </cell>
          <cell r="E2131">
            <v>0.33643000000000001</v>
          </cell>
          <cell r="G2131">
            <v>40687</v>
          </cell>
          <cell r="H2131">
            <v>1.1819999999999999</v>
          </cell>
          <cell r="J2131">
            <v>40687</v>
          </cell>
          <cell r="K2131">
            <v>0.55900000000000005</v>
          </cell>
        </row>
        <row r="2132">
          <cell r="A2132">
            <v>40876</v>
          </cell>
          <cell r="B2132">
            <v>0.18</v>
          </cell>
          <cell r="D2132">
            <v>40876</v>
          </cell>
          <cell r="E2132">
            <v>0.33643000000000001</v>
          </cell>
          <cell r="G2132">
            <v>40688</v>
          </cell>
          <cell r="H2132">
            <v>1.1715</v>
          </cell>
          <cell r="J2132">
            <v>40688</v>
          </cell>
          <cell r="K2132">
            <v>0.54749999999999999</v>
          </cell>
        </row>
        <row r="2133">
          <cell r="A2133">
            <v>40877</v>
          </cell>
          <cell r="B2133">
            <v>0.18</v>
          </cell>
          <cell r="D2133">
            <v>40877</v>
          </cell>
          <cell r="E2133">
            <v>0.33643000000000001</v>
          </cell>
          <cell r="G2133">
            <v>40689</v>
          </cell>
          <cell r="H2133">
            <v>1.1795</v>
          </cell>
          <cell r="J2133">
            <v>40689</v>
          </cell>
          <cell r="K2133">
            <v>0.5575</v>
          </cell>
        </row>
        <row r="2134">
          <cell r="A2134">
            <v>40878</v>
          </cell>
          <cell r="B2134">
            <v>0.18</v>
          </cell>
          <cell r="D2134">
            <v>40878</v>
          </cell>
          <cell r="E2134">
            <v>0.33643000000000001</v>
          </cell>
          <cell r="G2134">
            <v>40690</v>
          </cell>
          <cell r="H2134">
            <v>1.1655</v>
          </cell>
          <cell r="J2134">
            <v>40690</v>
          </cell>
          <cell r="K2134">
            <v>0.54749999999999999</v>
          </cell>
        </row>
        <row r="2135">
          <cell r="A2135">
            <v>40879</v>
          </cell>
          <cell r="B2135">
            <v>0.18</v>
          </cell>
          <cell r="D2135">
            <v>40879</v>
          </cell>
          <cell r="E2135">
            <v>0.33643000000000001</v>
          </cell>
          <cell r="G2135">
            <v>40693</v>
          </cell>
          <cell r="H2135">
            <v>1.16625</v>
          </cell>
          <cell r="J2135">
            <v>40693</v>
          </cell>
          <cell r="K2135">
            <v>0.54810000000000003</v>
          </cell>
        </row>
        <row r="2136">
          <cell r="A2136">
            <v>40882</v>
          </cell>
          <cell r="B2136">
            <v>0.18</v>
          </cell>
          <cell r="D2136">
            <v>40882</v>
          </cell>
          <cell r="E2136">
            <v>0.33643000000000001</v>
          </cell>
          <cell r="G2136">
            <v>40694</v>
          </cell>
          <cell r="H2136">
            <v>1.202</v>
          </cell>
          <cell r="J2136">
            <v>40694</v>
          </cell>
          <cell r="K2136">
            <v>0.56499999999999995</v>
          </cell>
        </row>
        <row r="2137">
          <cell r="A2137">
            <v>40883</v>
          </cell>
          <cell r="B2137">
            <v>0.18</v>
          </cell>
          <cell r="D2137">
            <v>40883</v>
          </cell>
          <cell r="E2137">
            <v>0.33643000000000001</v>
          </cell>
          <cell r="G2137">
            <v>40695</v>
          </cell>
          <cell r="H2137">
            <v>1.181</v>
          </cell>
          <cell r="J2137">
            <v>40695</v>
          </cell>
          <cell r="K2137">
            <v>0.5575</v>
          </cell>
        </row>
        <row r="2138">
          <cell r="A2138">
            <v>40884</v>
          </cell>
          <cell r="B2138">
            <v>0.18</v>
          </cell>
          <cell r="D2138">
            <v>40884</v>
          </cell>
          <cell r="E2138">
            <v>0.33643000000000001</v>
          </cell>
          <cell r="G2138">
            <v>40696</v>
          </cell>
          <cell r="H2138">
            <v>1.163</v>
          </cell>
          <cell r="J2138">
            <v>40696</v>
          </cell>
          <cell r="K2138">
            <v>0.54300000000000004</v>
          </cell>
        </row>
        <row r="2139">
          <cell r="A2139">
            <v>40885</v>
          </cell>
          <cell r="B2139">
            <v>0.18</v>
          </cell>
          <cell r="D2139">
            <v>40885</v>
          </cell>
          <cell r="E2139">
            <v>0.33643000000000001</v>
          </cell>
          <cell r="G2139">
            <v>40697</v>
          </cell>
          <cell r="H2139">
            <v>1.155</v>
          </cell>
          <cell r="J2139">
            <v>40697</v>
          </cell>
          <cell r="K2139">
            <v>0.53300000000000003</v>
          </cell>
        </row>
        <row r="2140">
          <cell r="A2140">
            <v>40886</v>
          </cell>
          <cell r="B2140">
            <v>0.18</v>
          </cell>
          <cell r="D2140">
            <v>40886</v>
          </cell>
          <cell r="E2140">
            <v>0.33643000000000001</v>
          </cell>
          <cell r="G2140">
            <v>40700</v>
          </cell>
          <cell r="H2140">
            <v>1.1665000000000001</v>
          </cell>
          <cell r="J2140">
            <v>40700</v>
          </cell>
          <cell r="K2140">
            <v>0.54600000000000004</v>
          </cell>
        </row>
        <row r="2141">
          <cell r="A2141">
            <v>40889</v>
          </cell>
          <cell r="B2141">
            <v>0.18</v>
          </cell>
          <cell r="D2141">
            <v>40889</v>
          </cell>
          <cell r="E2141">
            <v>0.33643000000000001</v>
          </cell>
          <cell r="G2141">
            <v>40701</v>
          </cell>
          <cell r="H2141">
            <v>1.18</v>
          </cell>
          <cell r="J2141">
            <v>40701</v>
          </cell>
          <cell r="K2141">
            <v>0.56499999999999995</v>
          </cell>
        </row>
        <row r="2142">
          <cell r="A2142">
            <v>40890</v>
          </cell>
          <cell r="B2142">
            <v>0.18</v>
          </cell>
          <cell r="D2142">
            <v>40890</v>
          </cell>
          <cell r="E2142">
            <v>0.33643000000000001</v>
          </cell>
          <cell r="G2142">
            <v>40702</v>
          </cell>
          <cell r="H2142">
            <v>1.1599999999999999</v>
          </cell>
          <cell r="J2142">
            <v>40702</v>
          </cell>
          <cell r="K2142">
            <v>0.54500000000000004</v>
          </cell>
        </row>
        <row r="2143">
          <cell r="A2143">
            <v>40891</v>
          </cell>
          <cell r="B2143">
            <v>0.18</v>
          </cell>
          <cell r="D2143">
            <v>40891</v>
          </cell>
          <cell r="E2143">
            <v>0.33643000000000001</v>
          </cell>
          <cell r="G2143">
            <v>40703</v>
          </cell>
          <cell r="H2143">
            <v>1.177</v>
          </cell>
          <cell r="J2143">
            <v>40703</v>
          </cell>
          <cell r="K2143">
            <v>0.54749999999999999</v>
          </cell>
        </row>
        <row r="2144">
          <cell r="A2144">
            <v>40892</v>
          </cell>
          <cell r="B2144">
            <v>0.18</v>
          </cell>
          <cell r="D2144">
            <v>40892</v>
          </cell>
          <cell r="E2144">
            <v>0.33643000000000001</v>
          </cell>
          <cell r="G2144">
            <v>40704</v>
          </cell>
          <cell r="H2144">
            <v>1.1515</v>
          </cell>
          <cell r="J2144">
            <v>40704</v>
          </cell>
          <cell r="K2144">
            <v>0.53749999999999998</v>
          </cell>
        </row>
        <row r="2145">
          <cell r="A2145">
            <v>40893</v>
          </cell>
          <cell r="B2145">
            <v>0.18</v>
          </cell>
          <cell r="D2145">
            <v>40893</v>
          </cell>
          <cell r="E2145">
            <v>0.33643000000000001</v>
          </cell>
          <cell r="G2145">
            <v>40707</v>
          </cell>
          <cell r="H2145">
            <v>1.1569</v>
          </cell>
          <cell r="J2145">
            <v>40707</v>
          </cell>
          <cell r="K2145">
            <v>0.53749999999999998</v>
          </cell>
        </row>
        <row r="2146">
          <cell r="A2146">
            <v>40896</v>
          </cell>
          <cell r="B2146">
            <v>0.18</v>
          </cell>
          <cell r="D2146">
            <v>40896</v>
          </cell>
          <cell r="E2146">
            <v>0.33643000000000001</v>
          </cell>
          <cell r="G2146">
            <v>40708</v>
          </cell>
          <cell r="H2146">
            <v>1.173</v>
          </cell>
          <cell r="J2146">
            <v>40708</v>
          </cell>
          <cell r="K2146">
            <v>0.55200000000000005</v>
          </cell>
        </row>
        <row r="2147">
          <cell r="A2147">
            <v>40897</v>
          </cell>
          <cell r="B2147">
            <v>0.18</v>
          </cell>
          <cell r="D2147">
            <v>40897</v>
          </cell>
          <cell r="E2147">
            <v>0.33643000000000001</v>
          </cell>
          <cell r="G2147">
            <v>40709</v>
          </cell>
          <cell r="H2147">
            <v>1.1679999999999999</v>
          </cell>
          <cell r="J2147">
            <v>40709</v>
          </cell>
          <cell r="K2147">
            <v>0.55200000000000005</v>
          </cell>
        </row>
        <row r="2148">
          <cell r="A2148">
            <v>40898</v>
          </cell>
          <cell r="B2148">
            <v>0.18</v>
          </cell>
          <cell r="D2148">
            <v>40898</v>
          </cell>
          <cell r="E2148">
            <v>0.33643000000000001</v>
          </cell>
          <cell r="G2148">
            <v>40710</v>
          </cell>
          <cell r="H2148">
            <v>1.145</v>
          </cell>
          <cell r="J2148">
            <v>40710</v>
          </cell>
          <cell r="K2148">
            <v>0.54500000000000004</v>
          </cell>
        </row>
        <row r="2149">
          <cell r="A2149">
            <v>40899</v>
          </cell>
          <cell r="B2149">
            <v>0.18</v>
          </cell>
          <cell r="D2149">
            <v>40899</v>
          </cell>
          <cell r="E2149">
            <v>0.33643000000000001</v>
          </cell>
          <cell r="G2149">
            <v>40711</v>
          </cell>
          <cell r="H2149">
            <v>1.133</v>
          </cell>
          <cell r="J2149">
            <v>40711</v>
          </cell>
          <cell r="K2149">
            <v>0.54</v>
          </cell>
        </row>
        <row r="2150">
          <cell r="A2150">
            <v>40903</v>
          </cell>
          <cell r="B2150">
            <v>0.18</v>
          </cell>
          <cell r="D2150">
            <v>40903</v>
          </cell>
          <cell r="E2150">
            <v>0.33643000000000001</v>
          </cell>
          <cell r="G2150">
            <v>40714</v>
          </cell>
          <cell r="H2150">
            <v>1.133</v>
          </cell>
          <cell r="J2150">
            <v>40714</v>
          </cell>
          <cell r="K2150">
            <v>0.53700000000000003</v>
          </cell>
        </row>
        <row r="2151">
          <cell r="A2151">
            <v>40904</v>
          </cell>
          <cell r="B2151">
            <v>0.18</v>
          </cell>
          <cell r="D2151">
            <v>40904</v>
          </cell>
          <cell r="E2151">
            <v>0.33643000000000001</v>
          </cell>
          <cell r="G2151">
            <v>40715</v>
          </cell>
          <cell r="H2151">
            <v>1.1431</v>
          </cell>
          <cell r="J2151">
            <v>40715</v>
          </cell>
          <cell r="K2151">
            <v>0.54310000000000003</v>
          </cell>
        </row>
        <row r="2152">
          <cell r="A2152">
            <v>40905</v>
          </cell>
          <cell r="B2152">
            <v>0.18</v>
          </cell>
          <cell r="D2152">
            <v>40905</v>
          </cell>
          <cell r="E2152">
            <v>0.33643000000000001</v>
          </cell>
          <cell r="G2152">
            <v>40716</v>
          </cell>
          <cell r="H2152">
            <v>1.1313</v>
          </cell>
          <cell r="J2152">
            <v>40716</v>
          </cell>
          <cell r="K2152">
            <v>0.53439999999999999</v>
          </cell>
        </row>
        <row r="2153">
          <cell r="A2153">
            <v>40906</v>
          </cell>
          <cell r="B2153">
            <v>0.18</v>
          </cell>
          <cell r="D2153">
            <v>40906</v>
          </cell>
          <cell r="E2153">
            <v>0.33643000000000001</v>
          </cell>
          <cell r="G2153">
            <v>40717</v>
          </cell>
          <cell r="H2153">
            <v>1.125</v>
          </cell>
          <cell r="J2153">
            <v>40717</v>
          </cell>
          <cell r="K2153">
            <v>0.52500000000000002</v>
          </cell>
        </row>
        <row r="2154">
          <cell r="A2154">
            <v>40907</v>
          </cell>
          <cell r="B2154">
            <v>0.18</v>
          </cell>
          <cell r="D2154">
            <v>40907</v>
          </cell>
          <cell r="E2154">
            <v>0.33643000000000001</v>
          </cell>
          <cell r="G2154">
            <v>40718</v>
          </cell>
          <cell r="H2154">
            <v>1.125</v>
          </cell>
          <cell r="J2154">
            <v>40718</v>
          </cell>
          <cell r="K2154">
            <v>0.53300000000000003</v>
          </cell>
        </row>
        <row r="2155">
          <cell r="A2155">
            <v>40912</v>
          </cell>
          <cell r="B2155">
            <v>0.18</v>
          </cell>
          <cell r="D2155">
            <v>40912</v>
          </cell>
          <cell r="E2155">
            <v>0.33643000000000001</v>
          </cell>
          <cell r="G2155">
            <v>40721</v>
          </cell>
          <cell r="H2155">
            <v>1.1200000000000001</v>
          </cell>
          <cell r="J2155">
            <v>40721</v>
          </cell>
          <cell r="K2155">
            <v>0.53249999999999997</v>
          </cell>
        </row>
        <row r="2156">
          <cell r="A2156">
            <v>40913</v>
          </cell>
          <cell r="B2156">
            <v>0.18</v>
          </cell>
          <cell r="D2156">
            <v>40913</v>
          </cell>
          <cell r="E2156">
            <v>0.33643000000000001</v>
          </cell>
          <cell r="G2156">
            <v>40722</v>
          </cell>
          <cell r="H2156">
            <v>1.1265000000000001</v>
          </cell>
          <cell r="J2156">
            <v>40722</v>
          </cell>
          <cell r="K2156">
            <v>0.53900000000000003</v>
          </cell>
        </row>
        <row r="2157">
          <cell r="A2157">
            <v>40914</v>
          </cell>
          <cell r="B2157">
            <v>0.18</v>
          </cell>
          <cell r="D2157">
            <v>40914</v>
          </cell>
          <cell r="E2157">
            <v>0.33643000000000001</v>
          </cell>
          <cell r="G2157">
            <v>40723</v>
          </cell>
          <cell r="H2157">
            <v>1.1425000000000001</v>
          </cell>
          <cell r="J2157">
            <v>40723</v>
          </cell>
          <cell r="K2157">
            <v>0.54500000000000004</v>
          </cell>
        </row>
        <row r="2158">
          <cell r="A2158">
            <v>40918</v>
          </cell>
          <cell r="B2158">
            <v>0.18</v>
          </cell>
          <cell r="D2158">
            <v>40918</v>
          </cell>
          <cell r="E2158">
            <v>0.33643000000000001</v>
          </cell>
          <cell r="G2158">
            <v>40724</v>
          </cell>
          <cell r="H2158">
            <v>1.165</v>
          </cell>
          <cell r="J2158">
            <v>40724</v>
          </cell>
          <cell r="K2158">
            <v>0.56000000000000005</v>
          </cell>
        </row>
        <row r="2159">
          <cell r="A2159">
            <v>40919</v>
          </cell>
          <cell r="B2159">
            <v>0.18</v>
          </cell>
          <cell r="D2159">
            <v>40919</v>
          </cell>
          <cell r="E2159">
            <v>0.33643000000000001</v>
          </cell>
          <cell r="G2159">
            <v>40725</v>
          </cell>
          <cell r="H2159">
            <v>1.1804999999999999</v>
          </cell>
          <cell r="J2159">
            <v>40725</v>
          </cell>
          <cell r="K2159">
            <v>0.56599999999999995</v>
          </cell>
        </row>
        <row r="2160">
          <cell r="A2160">
            <v>40920</v>
          </cell>
          <cell r="B2160">
            <v>0.18</v>
          </cell>
          <cell r="D2160">
            <v>40920</v>
          </cell>
          <cell r="E2160">
            <v>0.33643000000000001</v>
          </cell>
          <cell r="G2160">
            <v>40728</v>
          </cell>
          <cell r="H2160">
            <v>1.1779999999999999</v>
          </cell>
          <cell r="J2160">
            <v>40728</v>
          </cell>
          <cell r="K2160">
            <v>0.56299999999999994</v>
          </cell>
        </row>
        <row r="2161">
          <cell r="A2161">
            <v>40921</v>
          </cell>
          <cell r="B2161">
            <v>0.18</v>
          </cell>
          <cell r="D2161">
            <v>40921</v>
          </cell>
          <cell r="E2161">
            <v>0.33643000000000001</v>
          </cell>
          <cell r="G2161">
            <v>40729</v>
          </cell>
          <cell r="H2161">
            <v>1.1875</v>
          </cell>
          <cell r="J2161">
            <v>40729</v>
          </cell>
          <cell r="K2161">
            <v>0.56874999999999998</v>
          </cell>
        </row>
        <row r="2162">
          <cell r="A2162">
            <v>40924</v>
          </cell>
          <cell r="B2162">
            <v>0.18</v>
          </cell>
          <cell r="D2162">
            <v>40924</v>
          </cell>
          <cell r="E2162">
            <v>0.33643000000000001</v>
          </cell>
          <cell r="G2162">
            <v>40730</v>
          </cell>
          <cell r="H2162">
            <v>1.18</v>
          </cell>
          <cell r="J2162">
            <v>40730</v>
          </cell>
          <cell r="K2162">
            <v>0.56299999999999994</v>
          </cell>
        </row>
        <row r="2163">
          <cell r="A2163">
            <v>40925</v>
          </cell>
          <cell r="B2163">
            <v>0.18</v>
          </cell>
          <cell r="D2163">
            <v>40925</v>
          </cell>
          <cell r="E2163">
            <v>0.33643000000000001</v>
          </cell>
          <cell r="G2163">
            <v>40731</v>
          </cell>
          <cell r="H2163">
            <v>1.202</v>
          </cell>
          <cell r="J2163">
            <v>40731</v>
          </cell>
          <cell r="K2163">
            <v>0.57999999999999996</v>
          </cell>
        </row>
        <row r="2164">
          <cell r="A2164">
            <v>40926</v>
          </cell>
          <cell r="B2164">
            <v>0.18</v>
          </cell>
          <cell r="D2164">
            <v>40926</v>
          </cell>
          <cell r="E2164">
            <v>0.33643000000000001</v>
          </cell>
          <cell r="G2164">
            <v>40732</v>
          </cell>
          <cell r="H2164">
            <v>1.175</v>
          </cell>
          <cell r="J2164">
            <v>40732</v>
          </cell>
          <cell r="K2164">
            <v>0.55500000000000005</v>
          </cell>
        </row>
        <row r="2165">
          <cell r="A2165">
            <v>40927</v>
          </cell>
          <cell r="B2165">
            <v>0.18</v>
          </cell>
          <cell r="D2165">
            <v>40927</v>
          </cell>
          <cell r="E2165">
            <v>0.33643000000000001</v>
          </cell>
          <cell r="G2165">
            <v>40735</v>
          </cell>
          <cell r="H2165">
            <v>1.1234999999999999</v>
          </cell>
          <cell r="J2165">
            <v>40735</v>
          </cell>
          <cell r="K2165">
            <v>0.52700000000000002</v>
          </cell>
        </row>
        <row r="2166">
          <cell r="A2166">
            <v>40928</v>
          </cell>
          <cell r="B2166">
            <v>0.18</v>
          </cell>
          <cell r="D2166">
            <v>40928</v>
          </cell>
          <cell r="E2166">
            <v>0.33643000000000001</v>
          </cell>
          <cell r="G2166">
            <v>40736</v>
          </cell>
          <cell r="H2166">
            <v>1.1125</v>
          </cell>
          <cell r="J2166">
            <v>40736</v>
          </cell>
          <cell r="K2166">
            <v>0.52500000000000002</v>
          </cell>
        </row>
        <row r="2167">
          <cell r="A2167">
            <v>40931</v>
          </cell>
          <cell r="B2167">
            <v>0.18</v>
          </cell>
          <cell r="D2167">
            <v>40931</v>
          </cell>
          <cell r="E2167">
            <v>0.33643000000000001</v>
          </cell>
          <cell r="G2167">
            <v>40737</v>
          </cell>
          <cell r="H2167">
            <v>1.1234999999999999</v>
          </cell>
          <cell r="J2167">
            <v>40737</v>
          </cell>
          <cell r="K2167">
            <v>0.53500000000000003</v>
          </cell>
        </row>
        <row r="2168">
          <cell r="A2168">
            <v>40932</v>
          </cell>
          <cell r="B2168">
            <v>0.18</v>
          </cell>
          <cell r="D2168">
            <v>40932</v>
          </cell>
          <cell r="E2168">
            <v>0.33643000000000001</v>
          </cell>
          <cell r="G2168">
            <v>40738</v>
          </cell>
          <cell r="H2168">
            <v>1.089</v>
          </cell>
          <cell r="J2168">
            <v>40738</v>
          </cell>
          <cell r="K2168">
            <v>0.51</v>
          </cell>
        </row>
        <row r="2169">
          <cell r="A2169">
            <v>40933</v>
          </cell>
          <cell r="B2169">
            <v>0.18</v>
          </cell>
          <cell r="D2169">
            <v>40933</v>
          </cell>
          <cell r="E2169">
            <v>0.33643000000000001</v>
          </cell>
          <cell r="G2169">
            <v>40739</v>
          </cell>
          <cell r="H2169">
            <v>1.0900000000000001</v>
          </cell>
          <cell r="J2169">
            <v>40739</v>
          </cell>
          <cell r="K2169">
            <v>0.505</v>
          </cell>
        </row>
        <row r="2170">
          <cell r="A2170">
            <v>40934</v>
          </cell>
          <cell r="B2170">
            <v>0.18</v>
          </cell>
          <cell r="D2170">
            <v>40934</v>
          </cell>
          <cell r="E2170">
            <v>0.33643000000000001</v>
          </cell>
          <cell r="G2170">
            <v>40742</v>
          </cell>
          <cell r="H2170">
            <v>1.0785</v>
          </cell>
          <cell r="J2170">
            <v>40742</v>
          </cell>
          <cell r="K2170">
            <v>0.49</v>
          </cell>
        </row>
        <row r="2171">
          <cell r="A2171">
            <v>40935</v>
          </cell>
          <cell r="B2171">
            <v>0.18</v>
          </cell>
          <cell r="D2171">
            <v>40935</v>
          </cell>
          <cell r="E2171">
            <v>0.33643000000000001</v>
          </cell>
          <cell r="G2171">
            <v>40743</v>
          </cell>
          <cell r="H2171">
            <v>1.0900000000000001</v>
          </cell>
          <cell r="J2171">
            <v>40743</v>
          </cell>
          <cell r="K2171">
            <v>0.51</v>
          </cell>
        </row>
        <row r="2172">
          <cell r="A2172">
            <v>40938</v>
          </cell>
          <cell r="B2172">
            <v>0.18</v>
          </cell>
          <cell r="D2172">
            <v>40938</v>
          </cell>
          <cell r="E2172">
            <v>0.33643000000000001</v>
          </cell>
          <cell r="G2172">
            <v>40744</v>
          </cell>
          <cell r="H2172">
            <v>1.095</v>
          </cell>
          <cell r="J2172">
            <v>40744</v>
          </cell>
          <cell r="K2172">
            <v>0.51</v>
          </cell>
        </row>
        <row r="2173">
          <cell r="A2173">
            <v>40939</v>
          </cell>
          <cell r="B2173">
            <v>0.18</v>
          </cell>
          <cell r="D2173">
            <v>40939</v>
          </cell>
          <cell r="E2173">
            <v>0.33643000000000001</v>
          </cell>
          <cell r="G2173">
            <v>40745</v>
          </cell>
          <cell r="H2173">
            <v>1.1254999999999999</v>
          </cell>
          <cell r="J2173">
            <v>40745</v>
          </cell>
          <cell r="K2173">
            <v>0.53400000000000003</v>
          </cell>
        </row>
        <row r="2174">
          <cell r="A2174">
            <v>40940</v>
          </cell>
          <cell r="B2174">
            <v>0.18</v>
          </cell>
          <cell r="D2174">
            <v>40940</v>
          </cell>
          <cell r="E2174">
            <v>0.33643000000000001</v>
          </cell>
          <cell r="G2174">
            <v>40746</v>
          </cell>
          <cell r="H2174">
            <v>1.1140000000000001</v>
          </cell>
          <cell r="J2174">
            <v>40746</v>
          </cell>
          <cell r="K2174">
            <v>0.51900000000000002</v>
          </cell>
        </row>
        <row r="2175">
          <cell r="A2175">
            <v>40941</v>
          </cell>
          <cell r="B2175">
            <v>0.18</v>
          </cell>
          <cell r="D2175">
            <v>40941</v>
          </cell>
          <cell r="E2175">
            <v>0.33643000000000001</v>
          </cell>
          <cell r="G2175">
            <v>40749</v>
          </cell>
          <cell r="H2175">
            <v>1.1060000000000001</v>
          </cell>
          <cell r="J2175">
            <v>40749</v>
          </cell>
          <cell r="K2175">
            <v>0.51700000000000002</v>
          </cell>
        </row>
        <row r="2176">
          <cell r="A2176">
            <v>40942</v>
          </cell>
          <cell r="B2176">
            <v>0.18</v>
          </cell>
          <cell r="D2176">
            <v>40942</v>
          </cell>
          <cell r="E2176">
            <v>0.33643000000000001</v>
          </cell>
          <cell r="G2176">
            <v>40750</v>
          </cell>
          <cell r="H2176">
            <v>1.1080000000000001</v>
          </cell>
          <cell r="J2176">
            <v>40750</v>
          </cell>
          <cell r="K2176">
            <v>0.51300000000000001</v>
          </cell>
        </row>
        <row r="2177">
          <cell r="A2177">
            <v>40945</v>
          </cell>
          <cell r="B2177">
            <v>0.18</v>
          </cell>
          <cell r="D2177">
            <v>40945</v>
          </cell>
          <cell r="E2177">
            <v>0.33643000000000001</v>
          </cell>
          <cell r="G2177">
            <v>40751</v>
          </cell>
          <cell r="H2177">
            <v>1.0900000000000001</v>
          </cell>
          <cell r="J2177">
            <v>40751</v>
          </cell>
          <cell r="K2177">
            <v>0.505</v>
          </cell>
        </row>
        <row r="2178">
          <cell r="A2178">
            <v>40946</v>
          </cell>
          <cell r="B2178">
            <v>0.18</v>
          </cell>
          <cell r="D2178">
            <v>40946</v>
          </cell>
          <cell r="E2178">
            <v>0.33643000000000001</v>
          </cell>
          <cell r="G2178">
            <v>40752</v>
          </cell>
          <cell r="H2178">
            <v>1.0960000000000001</v>
          </cell>
          <cell r="J2178">
            <v>40752</v>
          </cell>
          <cell r="K2178">
            <v>0.50700000000000001</v>
          </cell>
        </row>
        <row r="2179">
          <cell r="A2179">
            <v>40947</v>
          </cell>
          <cell r="B2179">
            <v>0.18</v>
          </cell>
          <cell r="D2179">
            <v>40947</v>
          </cell>
          <cell r="E2179">
            <v>0.33643000000000001</v>
          </cell>
          <cell r="G2179">
            <v>40753</v>
          </cell>
          <cell r="H2179">
            <v>1.073</v>
          </cell>
          <cell r="J2179">
            <v>40753</v>
          </cell>
          <cell r="K2179">
            <v>0.49</v>
          </cell>
        </row>
        <row r="2180">
          <cell r="A2180">
            <v>40948</v>
          </cell>
          <cell r="B2180">
            <v>0.18</v>
          </cell>
          <cell r="D2180">
            <v>40948</v>
          </cell>
          <cell r="E2180">
            <v>0.33643000000000001</v>
          </cell>
          <cell r="G2180">
            <v>40756</v>
          </cell>
          <cell r="H2180">
            <v>1.0625</v>
          </cell>
          <cell r="J2180">
            <v>40756</v>
          </cell>
          <cell r="K2180">
            <v>0.4975</v>
          </cell>
        </row>
        <row r="2181">
          <cell r="A2181">
            <v>40949</v>
          </cell>
          <cell r="B2181">
            <v>0.18</v>
          </cell>
          <cell r="D2181">
            <v>40949</v>
          </cell>
          <cell r="E2181">
            <v>0.33643000000000001</v>
          </cell>
          <cell r="G2181">
            <v>40757</v>
          </cell>
          <cell r="H2181">
            <v>1.05</v>
          </cell>
          <cell r="J2181">
            <v>40757</v>
          </cell>
          <cell r="K2181">
            <v>0.48249999999999998</v>
          </cell>
        </row>
        <row r="2182">
          <cell r="A2182">
            <v>40952</v>
          </cell>
          <cell r="B2182">
            <v>0.18</v>
          </cell>
          <cell r="D2182">
            <v>40952</v>
          </cell>
          <cell r="E2182">
            <v>0.33643000000000001</v>
          </cell>
          <cell r="G2182">
            <v>40758</v>
          </cell>
          <cell r="H2182">
            <v>1.03</v>
          </cell>
          <cell r="J2182">
            <v>40758</v>
          </cell>
          <cell r="K2182">
            <v>0.47799999999999998</v>
          </cell>
        </row>
        <row r="2183">
          <cell r="A2183">
            <v>40953</v>
          </cell>
          <cell r="B2183">
            <v>0.18</v>
          </cell>
          <cell r="D2183">
            <v>40953</v>
          </cell>
          <cell r="E2183">
            <v>0.33643000000000001</v>
          </cell>
          <cell r="G2183">
            <v>40759</v>
          </cell>
          <cell r="H2183">
            <v>1.032</v>
          </cell>
          <cell r="J2183">
            <v>40759</v>
          </cell>
          <cell r="K2183">
            <v>0.47749999999999998</v>
          </cell>
        </row>
        <row r="2184">
          <cell r="A2184">
            <v>40954</v>
          </cell>
          <cell r="B2184">
            <v>0.18</v>
          </cell>
          <cell r="D2184">
            <v>40954</v>
          </cell>
          <cell r="E2184">
            <v>0.33643000000000001</v>
          </cell>
          <cell r="G2184">
            <v>40760</v>
          </cell>
          <cell r="H2184">
            <v>1.034</v>
          </cell>
          <cell r="J2184">
            <v>40760</v>
          </cell>
          <cell r="K2184">
            <v>0.47899999999999998</v>
          </cell>
        </row>
        <row r="2185">
          <cell r="A2185">
            <v>40955</v>
          </cell>
          <cell r="B2185">
            <v>0.18</v>
          </cell>
          <cell r="D2185">
            <v>40955</v>
          </cell>
          <cell r="E2185">
            <v>0.33643000000000001</v>
          </cell>
          <cell r="G2185">
            <v>40763</v>
          </cell>
          <cell r="H2185">
            <v>1.018</v>
          </cell>
          <cell r="J2185">
            <v>40763</v>
          </cell>
          <cell r="K2185">
            <v>0.45800000000000002</v>
          </cell>
        </row>
        <row r="2186">
          <cell r="A2186">
            <v>40956</v>
          </cell>
          <cell r="B2186">
            <v>0.18</v>
          </cell>
          <cell r="D2186">
            <v>40956</v>
          </cell>
          <cell r="E2186">
            <v>0.33643000000000001</v>
          </cell>
          <cell r="G2186">
            <v>40764</v>
          </cell>
          <cell r="H2186">
            <v>1.028</v>
          </cell>
          <cell r="J2186">
            <v>40764</v>
          </cell>
          <cell r="K2186">
            <v>0.46500000000000002</v>
          </cell>
        </row>
        <row r="2187">
          <cell r="A2187">
            <v>40959</v>
          </cell>
          <cell r="B2187">
            <v>0.18</v>
          </cell>
          <cell r="D2187">
            <v>40959</v>
          </cell>
          <cell r="E2187">
            <v>0.33643000000000001</v>
          </cell>
          <cell r="G2187">
            <v>40765</v>
          </cell>
          <cell r="H2187">
            <v>1.0089999999999999</v>
          </cell>
          <cell r="J2187">
            <v>40765</v>
          </cell>
          <cell r="K2187">
            <v>0.45</v>
          </cell>
        </row>
        <row r="2188">
          <cell r="A2188">
            <v>40960</v>
          </cell>
          <cell r="B2188">
            <v>0.18</v>
          </cell>
          <cell r="D2188">
            <v>40960</v>
          </cell>
          <cell r="E2188">
            <v>0.33643000000000001</v>
          </cell>
          <cell r="G2188">
            <v>40766</v>
          </cell>
          <cell r="H2188">
            <v>1.0549999999999999</v>
          </cell>
          <cell r="J2188">
            <v>40766</v>
          </cell>
          <cell r="K2188">
            <v>0.48</v>
          </cell>
        </row>
        <row r="2189">
          <cell r="A2189">
            <v>40961</v>
          </cell>
          <cell r="B2189">
            <v>0.18</v>
          </cell>
          <cell r="D2189">
            <v>40961</v>
          </cell>
          <cell r="E2189">
            <v>0.33643000000000001</v>
          </cell>
          <cell r="G2189">
            <v>40767</v>
          </cell>
          <cell r="H2189">
            <v>1.05</v>
          </cell>
          <cell r="J2189">
            <v>40767</v>
          </cell>
          <cell r="K2189">
            <v>0.47</v>
          </cell>
        </row>
        <row r="2190">
          <cell r="A2190">
            <v>40962</v>
          </cell>
          <cell r="B2190">
            <v>0.18</v>
          </cell>
          <cell r="D2190">
            <v>40962</v>
          </cell>
          <cell r="E2190">
            <v>0.33643000000000001</v>
          </cell>
          <cell r="G2190">
            <v>40770</v>
          </cell>
          <cell r="H2190">
            <v>1.05</v>
          </cell>
          <cell r="J2190">
            <v>40770</v>
          </cell>
          <cell r="K2190">
            <v>0.47</v>
          </cell>
        </row>
        <row r="2191">
          <cell r="A2191">
            <v>40963</v>
          </cell>
          <cell r="B2191">
            <v>0.18</v>
          </cell>
          <cell r="D2191">
            <v>40963</v>
          </cell>
          <cell r="E2191">
            <v>0.33643000000000001</v>
          </cell>
          <cell r="G2191">
            <v>40771</v>
          </cell>
          <cell r="H2191">
            <v>1.04</v>
          </cell>
          <cell r="J2191">
            <v>40771</v>
          </cell>
          <cell r="K2191">
            <v>0.46300000000000002</v>
          </cell>
        </row>
        <row r="2192">
          <cell r="A2192">
            <v>40966</v>
          </cell>
          <cell r="B2192">
            <v>0.18</v>
          </cell>
          <cell r="D2192">
            <v>40966</v>
          </cell>
          <cell r="E2192">
            <v>0.33643000000000001</v>
          </cell>
          <cell r="G2192">
            <v>40772</v>
          </cell>
          <cell r="H2192">
            <v>1.018</v>
          </cell>
          <cell r="J2192">
            <v>40772</v>
          </cell>
          <cell r="K2192">
            <v>0.45</v>
          </cell>
        </row>
        <row r="2193">
          <cell r="A2193">
            <v>40967</v>
          </cell>
          <cell r="B2193">
            <v>0.18</v>
          </cell>
          <cell r="D2193">
            <v>40967</v>
          </cell>
          <cell r="E2193">
            <v>0.33643000000000001</v>
          </cell>
          <cell r="G2193">
            <v>40773</v>
          </cell>
          <cell r="H2193">
            <v>0.97</v>
          </cell>
          <cell r="J2193">
            <v>40773</v>
          </cell>
          <cell r="K2193">
            <v>0.41799999999999998</v>
          </cell>
        </row>
        <row r="2194">
          <cell r="A2194">
            <v>40968</v>
          </cell>
          <cell r="B2194">
            <v>0.18</v>
          </cell>
          <cell r="D2194">
            <v>40968</v>
          </cell>
          <cell r="E2194">
            <v>0.33643000000000001</v>
          </cell>
          <cell r="G2194">
            <v>40774</v>
          </cell>
          <cell r="H2194">
            <v>0.97650000000000003</v>
          </cell>
          <cell r="J2194">
            <v>40774</v>
          </cell>
          <cell r="K2194">
            <v>0.41799999999999998</v>
          </cell>
        </row>
        <row r="2195">
          <cell r="A2195">
            <v>40969</v>
          </cell>
          <cell r="B2195">
            <v>0.18</v>
          </cell>
          <cell r="D2195">
            <v>40969</v>
          </cell>
          <cell r="E2195">
            <v>0.33643000000000001</v>
          </cell>
          <cell r="G2195">
            <v>40777</v>
          </cell>
          <cell r="H2195">
            <v>0.98299999999999998</v>
          </cell>
          <cell r="J2195">
            <v>40777</v>
          </cell>
          <cell r="K2195">
            <v>0.42399999999999999</v>
          </cell>
        </row>
        <row r="2196">
          <cell r="A2196">
            <v>40970</v>
          </cell>
          <cell r="B2196">
            <v>0.18</v>
          </cell>
          <cell r="D2196">
            <v>40970</v>
          </cell>
          <cell r="E2196">
            <v>0.33643000000000001</v>
          </cell>
          <cell r="G2196">
            <v>40778</v>
          </cell>
          <cell r="H2196">
            <v>1.016</v>
          </cell>
          <cell r="J2196">
            <v>40778</v>
          </cell>
          <cell r="K2196">
            <v>0.44</v>
          </cell>
        </row>
        <row r="2197">
          <cell r="A2197">
            <v>40973</v>
          </cell>
          <cell r="B2197">
            <v>0.18</v>
          </cell>
          <cell r="D2197">
            <v>40973</v>
          </cell>
          <cell r="E2197">
            <v>0.33643000000000001</v>
          </cell>
          <cell r="G2197">
            <v>40779</v>
          </cell>
          <cell r="H2197">
            <v>1.022</v>
          </cell>
          <cell r="J2197">
            <v>40779</v>
          </cell>
          <cell r="K2197">
            <v>0.44400000000000001</v>
          </cell>
        </row>
        <row r="2198">
          <cell r="A2198">
            <v>40974</v>
          </cell>
          <cell r="B2198">
            <v>0.18</v>
          </cell>
          <cell r="D2198">
            <v>40974</v>
          </cell>
          <cell r="E2198">
            <v>0.33643000000000001</v>
          </cell>
          <cell r="G2198">
            <v>40780</v>
          </cell>
          <cell r="H2198">
            <v>1.0376799999999999</v>
          </cell>
          <cell r="J2198">
            <v>40780</v>
          </cell>
          <cell r="K2198">
            <v>0.45500000000000002</v>
          </cell>
        </row>
        <row r="2199">
          <cell r="A2199">
            <v>40975</v>
          </cell>
          <cell r="B2199">
            <v>0.18</v>
          </cell>
          <cell r="D2199">
            <v>40975</v>
          </cell>
          <cell r="E2199">
            <v>0.33643000000000001</v>
          </cell>
          <cell r="G2199">
            <v>40781</v>
          </cell>
          <cell r="H2199">
            <v>1.0185</v>
          </cell>
          <cell r="J2199">
            <v>40781</v>
          </cell>
          <cell r="K2199">
            <v>0.441</v>
          </cell>
        </row>
        <row r="2200">
          <cell r="A2200">
            <v>40976</v>
          </cell>
          <cell r="B2200">
            <v>0.18</v>
          </cell>
          <cell r="D2200">
            <v>40976</v>
          </cell>
          <cell r="E2200">
            <v>0.33643000000000001</v>
          </cell>
          <cell r="G2200">
            <v>40784</v>
          </cell>
          <cell r="H2200">
            <v>1.014</v>
          </cell>
          <cell r="J2200">
            <v>40784</v>
          </cell>
          <cell r="K2200">
            <v>0.442</v>
          </cell>
        </row>
        <row r="2201">
          <cell r="A2201">
            <v>40977</v>
          </cell>
          <cell r="B2201">
            <v>0.18</v>
          </cell>
          <cell r="D2201">
            <v>40977</v>
          </cell>
          <cell r="E2201">
            <v>0.33643000000000001</v>
          </cell>
          <cell r="G2201">
            <v>40785</v>
          </cell>
          <cell r="H2201">
            <v>1.0225</v>
          </cell>
          <cell r="J2201">
            <v>40785</v>
          </cell>
          <cell r="K2201">
            <v>0.45</v>
          </cell>
        </row>
        <row r="2202">
          <cell r="A2202">
            <v>40980</v>
          </cell>
          <cell r="B2202">
            <v>0.18</v>
          </cell>
          <cell r="D2202">
            <v>40980</v>
          </cell>
          <cell r="E2202">
            <v>0.33643000000000001</v>
          </cell>
          <cell r="G2202">
            <v>40786</v>
          </cell>
          <cell r="H2202">
            <v>1.0329999999999999</v>
          </cell>
          <cell r="J2202">
            <v>40786</v>
          </cell>
          <cell r="K2202">
            <v>0.45800000000000002</v>
          </cell>
        </row>
        <row r="2203">
          <cell r="A2203">
            <v>40981</v>
          </cell>
          <cell r="B2203">
            <v>0.18</v>
          </cell>
          <cell r="D2203">
            <v>40981</v>
          </cell>
          <cell r="E2203">
            <v>0.33643000000000001</v>
          </cell>
          <cell r="G2203">
            <v>40787</v>
          </cell>
          <cell r="H2203">
            <v>1.0649999999999999</v>
          </cell>
          <cell r="J2203">
            <v>40787</v>
          </cell>
          <cell r="K2203">
            <v>0.48099999999999998</v>
          </cell>
        </row>
        <row r="2204">
          <cell r="A2204">
            <v>40982</v>
          </cell>
          <cell r="B2204">
            <v>0.18</v>
          </cell>
          <cell r="D2204">
            <v>40982</v>
          </cell>
          <cell r="E2204">
            <v>0.33643000000000001</v>
          </cell>
          <cell r="G2204">
            <v>40788</v>
          </cell>
          <cell r="H2204">
            <v>1.0445</v>
          </cell>
          <cell r="J2204">
            <v>40788</v>
          </cell>
          <cell r="K2204">
            <v>0.46200000000000002</v>
          </cell>
        </row>
        <row r="2205">
          <cell r="A2205">
            <v>40983</v>
          </cell>
          <cell r="B2205">
            <v>0.18</v>
          </cell>
          <cell r="D2205">
            <v>40983</v>
          </cell>
          <cell r="E2205">
            <v>0.33643000000000001</v>
          </cell>
          <cell r="G2205">
            <v>40791</v>
          </cell>
          <cell r="H2205">
            <v>1.0049999999999999</v>
          </cell>
          <cell r="J2205">
            <v>40791</v>
          </cell>
          <cell r="K2205">
            <v>0.44</v>
          </cell>
        </row>
        <row r="2206">
          <cell r="A2206">
            <v>40984</v>
          </cell>
          <cell r="B2206">
            <v>0.18</v>
          </cell>
          <cell r="D2206">
            <v>40984</v>
          </cell>
          <cell r="E2206">
            <v>0.33643000000000001</v>
          </cell>
          <cell r="G2206">
            <v>40792</v>
          </cell>
          <cell r="H2206">
            <v>0.98499999999999999</v>
          </cell>
          <cell r="J2206">
            <v>40792</v>
          </cell>
          <cell r="K2206">
            <v>0.436</v>
          </cell>
        </row>
        <row r="2207">
          <cell r="A2207">
            <v>40987</v>
          </cell>
          <cell r="B2207">
            <v>0.18</v>
          </cell>
          <cell r="D2207">
            <v>40987</v>
          </cell>
          <cell r="E2207">
            <v>0.33643000000000001</v>
          </cell>
          <cell r="G2207">
            <v>40793</v>
          </cell>
          <cell r="H2207">
            <v>1.0055000000000001</v>
          </cell>
          <cell r="J2207">
            <v>40793</v>
          </cell>
          <cell r="K2207">
            <v>0.45200000000000001</v>
          </cell>
        </row>
        <row r="2208">
          <cell r="A2208">
            <v>40989</v>
          </cell>
          <cell r="B2208">
            <v>0.18</v>
          </cell>
          <cell r="D2208">
            <v>40989</v>
          </cell>
          <cell r="E2208">
            <v>0.33643000000000001</v>
          </cell>
          <cell r="G2208">
            <v>40794</v>
          </cell>
          <cell r="H2208">
            <v>1.008</v>
          </cell>
          <cell r="J2208">
            <v>40794</v>
          </cell>
          <cell r="K2208">
            <v>0.45500000000000002</v>
          </cell>
        </row>
        <row r="2209">
          <cell r="A2209">
            <v>40990</v>
          </cell>
          <cell r="B2209">
            <v>0.18</v>
          </cell>
          <cell r="D2209">
            <v>40990</v>
          </cell>
          <cell r="E2209">
            <v>0.33643000000000001</v>
          </cell>
          <cell r="G2209">
            <v>40795</v>
          </cell>
          <cell r="H2209">
            <v>0.98599999999999999</v>
          </cell>
          <cell r="J2209">
            <v>40795</v>
          </cell>
          <cell r="K2209">
            <v>0.44700000000000001</v>
          </cell>
        </row>
        <row r="2210">
          <cell r="A2210">
            <v>40991</v>
          </cell>
          <cell r="B2210">
            <v>0.18</v>
          </cell>
          <cell r="D2210">
            <v>40991</v>
          </cell>
          <cell r="E2210">
            <v>0.33643000000000001</v>
          </cell>
          <cell r="G2210">
            <v>40798</v>
          </cell>
          <cell r="H2210">
            <v>0.98750000000000004</v>
          </cell>
          <cell r="J2210">
            <v>40798</v>
          </cell>
          <cell r="K2210">
            <v>0.45200000000000001</v>
          </cell>
        </row>
        <row r="2211">
          <cell r="A2211">
            <v>40994</v>
          </cell>
          <cell r="B2211">
            <v>0.18</v>
          </cell>
          <cell r="D2211">
            <v>40994</v>
          </cell>
          <cell r="E2211">
            <v>0.33643000000000001</v>
          </cell>
          <cell r="G2211">
            <v>40799</v>
          </cell>
          <cell r="H2211">
            <v>0.98</v>
          </cell>
          <cell r="J2211">
            <v>40799</v>
          </cell>
          <cell r="K2211">
            <v>0.45500000000000002</v>
          </cell>
        </row>
        <row r="2212">
          <cell r="A2212">
            <v>40995</v>
          </cell>
          <cell r="B2212">
            <v>0.18</v>
          </cell>
          <cell r="D2212">
            <v>40995</v>
          </cell>
          <cell r="E2212">
            <v>0.33643000000000001</v>
          </cell>
          <cell r="G2212">
            <v>40800</v>
          </cell>
          <cell r="H2212">
            <v>0.97350000000000003</v>
          </cell>
          <cell r="J2212">
            <v>40800</v>
          </cell>
          <cell r="K2212">
            <v>0.45</v>
          </cell>
        </row>
        <row r="2213">
          <cell r="A2213">
            <v>40996</v>
          </cell>
          <cell r="B2213">
            <v>0.18</v>
          </cell>
          <cell r="D2213">
            <v>40996</v>
          </cell>
          <cell r="E2213">
            <v>0.33643000000000001</v>
          </cell>
          <cell r="G2213">
            <v>40801</v>
          </cell>
          <cell r="H2213">
            <v>0.98</v>
          </cell>
          <cell r="J2213">
            <v>40801</v>
          </cell>
          <cell r="K2213">
            <v>0.45300000000000001</v>
          </cell>
        </row>
        <row r="2214">
          <cell r="A2214">
            <v>40997</v>
          </cell>
          <cell r="B2214">
            <v>0.18</v>
          </cell>
          <cell r="D2214">
            <v>40997</v>
          </cell>
          <cell r="E2214">
            <v>0.33643000000000001</v>
          </cell>
          <cell r="G2214">
            <v>40802</v>
          </cell>
          <cell r="H2214">
            <v>0.97213000000000005</v>
          </cell>
          <cell r="J2214">
            <v>40802</v>
          </cell>
          <cell r="K2214">
            <v>0.45200000000000001</v>
          </cell>
        </row>
        <row r="2215">
          <cell r="A2215">
            <v>40998</v>
          </cell>
          <cell r="B2215">
            <v>0.18</v>
          </cell>
          <cell r="D2215">
            <v>40998</v>
          </cell>
          <cell r="E2215">
            <v>0.33643000000000001</v>
          </cell>
          <cell r="G2215">
            <v>40805</v>
          </cell>
          <cell r="H2215">
            <v>0.97</v>
          </cell>
          <cell r="J2215">
            <v>40805</v>
          </cell>
          <cell r="K2215">
            <v>0.44</v>
          </cell>
        </row>
        <row r="2216">
          <cell r="A2216">
            <v>41001</v>
          </cell>
          <cell r="B2216">
            <v>0.18</v>
          </cell>
          <cell r="D2216">
            <v>41001</v>
          </cell>
          <cell r="E2216">
            <v>0.33615</v>
          </cell>
          <cell r="G2216">
            <v>40806</v>
          </cell>
          <cell r="H2216">
            <v>0.97299999999999998</v>
          </cell>
          <cell r="J2216">
            <v>40806</v>
          </cell>
          <cell r="K2216">
            <v>0.44500000000000001</v>
          </cell>
        </row>
        <row r="2217">
          <cell r="A2217">
            <v>41002</v>
          </cell>
          <cell r="B2217">
            <v>0.18</v>
          </cell>
          <cell r="D2217">
            <v>41002</v>
          </cell>
          <cell r="E2217">
            <v>0.33615</v>
          </cell>
          <cell r="G2217">
            <v>40807</v>
          </cell>
          <cell r="H2217">
            <v>0.97299999999999998</v>
          </cell>
          <cell r="J2217">
            <v>40807</v>
          </cell>
          <cell r="K2217">
            <v>0.44500000000000001</v>
          </cell>
        </row>
        <row r="2218">
          <cell r="A2218">
            <v>41003</v>
          </cell>
          <cell r="B2218">
            <v>0.18</v>
          </cell>
          <cell r="D2218">
            <v>41003</v>
          </cell>
          <cell r="E2218">
            <v>0.33615</v>
          </cell>
          <cell r="G2218">
            <v>40808</v>
          </cell>
          <cell r="H2218">
            <v>0.96250000000000002</v>
          </cell>
          <cell r="J2218">
            <v>40808</v>
          </cell>
          <cell r="K2218">
            <v>0.4425</v>
          </cell>
        </row>
        <row r="2219">
          <cell r="A2219">
            <v>41004</v>
          </cell>
          <cell r="B2219">
            <v>0.18</v>
          </cell>
          <cell r="D2219">
            <v>41004</v>
          </cell>
          <cell r="E2219">
            <v>0.33615</v>
          </cell>
          <cell r="G2219">
            <v>40809</v>
          </cell>
          <cell r="H2219">
            <v>0.96</v>
          </cell>
          <cell r="J2219">
            <v>40809</v>
          </cell>
          <cell r="K2219">
            <v>0.44</v>
          </cell>
        </row>
        <row r="2220">
          <cell r="A2220">
            <v>41005</v>
          </cell>
          <cell r="B2220">
            <v>0.18</v>
          </cell>
          <cell r="D2220">
            <v>41005</v>
          </cell>
          <cell r="E2220">
            <v>0.33615</v>
          </cell>
          <cell r="G2220">
            <v>40812</v>
          </cell>
          <cell r="H2220">
            <v>0.97499999999999998</v>
          </cell>
          <cell r="J2220">
            <v>40812</v>
          </cell>
          <cell r="K2220">
            <v>0.45400000000000001</v>
          </cell>
        </row>
        <row r="2221">
          <cell r="A2221">
            <v>41008</v>
          </cell>
          <cell r="B2221">
            <v>0.18</v>
          </cell>
          <cell r="D2221">
            <v>41008</v>
          </cell>
          <cell r="E2221">
            <v>0.33615</v>
          </cell>
          <cell r="G2221">
            <v>40813</v>
          </cell>
          <cell r="H2221">
            <v>1.0009999999999999</v>
          </cell>
          <cell r="J2221">
            <v>40813</v>
          </cell>
          <cell r="K2221">
            <v>0.47</v>
          </cell>
        </row>
        <row r="2222">
          <cell r="A2222">
            <v>41009</v>
          </cell>
          <cell r="B2222">
            <v>0.18</v>
          </cell>
          <cell r="D2222">
            <v>41009</v>
          </cell>
          <cell r="E2222">
            <v>0.33615</v>
          </cell>
          <cell r="G2222">
            <v>40814</v>
          </cell>
          <cell r="H2222">
            <v>0.99719999999999998</v>
          </cell>
          <cell r="J2222">
            <v>40814</v>
          </cell>
          <cell r="K2222">
            <v>0.46594999999999998</v>
          </cell>
        </row>
        <row r="2223">
          <cell r="A2223">
            <v>41010</v>
          </cell>
          <cell r="B2223">
            <v>0.18</v>
          </cell>
          <cell r="D2223">
            <v>41010</v>
          </cell>
          <cell r="E2223">
            <v>0.33615</v>
          </cell>
          <cell r="G2223">
            <v>40815</v>
          </cell>
          <cell r="H2223">
            <v>1</v>
          </cell>
          <cell r="J2223">
            <v>40815</v>
          </cell>
          <cell r="K2223">
            <v>0.46500000000000002</v>
          </cell>
        </row>
        <row r="2224">
          <cell r="A2224">
            <v>41011</v>
          </cell>
          <cell r="B2224">
            <v>0.18</v>
          </cell>
          <cell r="D2224">
            <v>41011</v>
          </cell>
          <cell r="E2224">
            <v>0.33615</v>
          </cell>
          <cell r="G2224">
            <v>40816</v>
          </cell>
          <cell r="H2224">
            <v>1.0229999999999999</v>
          </cell>
          <cell r="J2224">
            <v>40816</v>
          </cell>
          <cell r="K2224">
            <v>0.48</v>
          </cell>
        </row>
        <row r="2225">
          <cell r="A2225">
            <v>41012</v>
          </cell>
          <cell r="B2225">
            <v>0.18</v>
          </cell>
          <cell r="D2225">
            <v>41012</v>
          </cell>
          <cell r="E2225">
            <v>0.33615</v>
          </cell>
          <cell r="G2225">
            <v>40819</v>
          </cell>
          <cell r="H2225">
            <v>1.0129999999999999</v>
          </cell>
          <cell r="J2225">
            <v>40819</v>
          </cell>
          <cell r="K2225">
            <v>0.47499999999999998</v>
          </cell>
        </row>
        <row r="2226">
          <cell r="A2226">
            <v>41015</v>
          </cell>
          <cell r="B2226">
            <v>0.18</v>
          </cell>
          <cell r="D2226">
            <v>41015</v>
          </cell>
          <cell r="E2226">
            <v>0.33615</v>
          </cell>
          <cell r="G2226">
            <v>40820</v>
          </cell>
          <cell r="H2226">
            <v>0.98</v>
          </cell>
          <cell r="J2226">
            <v>40820</v>
          </cell>
          <cell r="K2226">
            <v>0.45800000000000002</v>
          </cell>
        </row>
        <row r="2227">
          <cell r="A2227">
            <v>41016</v>
          </cell>
          <cell r="B2227">
            <v>0.18</v>
          </cell>
          <cell r="D2227">
            <v>41016</v>
          </cell>
          <cell r="E2227">
            <v>0.33615</v>
          </cell>
          <cell r="G2227">
            <v>40821</v>
          </cell>
          <cell r="H2227">
            <v>0.98299999999999998</v>
          </cell>
          <cell r="J2227">
            <v>40821</v>
          </cell>
          <cell r="K2227">
            <v>0.46100000000000002</v>
          </cell>
        </row>
        <row r="2228">
          <cell r="A2228">
            <v>41017</v>
          </cell>
          <cell r="B2228">
            <v>0.18</v>
          </cell>
          <cell r="D2228">
            <v>41017</v>
          </cell>
          <cell r="E2228">
            <v>0.33615</v>
          </cell>
          <cell r="G2228">
            <v>40822</v>
          </cell>
          <cell r="H2228">
            <v>0.98150000000000004</v>
          </cell>
          <cell r="J2228">
            <v>40822</v>
          </cell>
          <cell r="K2228">
            <v>0.46</v>
          </cell>
        </row>
        <row r="2229">
          <cell r="A2229">
            <v>41018</v>
          </cell>
          <cell r="B2229">
            <v>0.18</v>
          </cell>
          <cell r="D2229">
            <v>41018</v>
          </cell>
          <cell r="E2229">
            <v>0.33615</v>
          </cell>
          <cell r="G2229">
            <v>40823</v>
          </cell>
          <cell r="H2229">
            <v>0.97799999999999998</v>
          </cell>
          <cell r="J2229">
            <v>40823</v>
          </cell>
          <cell r="K2229">
            <v>0.45500000000000002</v>
          </cell>
        </row>
        <row r="2230">
          <cell r="A2230">
            <v>41019</v>
          </cell>
          <cell r="B2230">
            <v>0.18</v>
          </cell>
          <cell r="D2230">
            <v>41019</v>
          </cell>
          <cell r="E2230">
            <v>0.33615</v>
          </cell>
          <cell r="G2230">
            <v>40826</v>
          </cell>
          <cell r="H2230">
            <v>0.98499999999999999</v>
          </cell>
          <cell r="J2230">
            <v>40826</v>
          </cell>
          <cell r="K2230">
            <v>0.45500000000000002</v>
          </cell>
        </row>
        <row r="2231">
          <cell r="A2231">
            <v>41022</v>
          </cell>
          <cell r="B2231">
            <v>0.18</v>
          </cell>
          <cell r="D2231">
            <v>41022</v>
          </cell>
          <cell r="E2231">
            <v>0.33615</v>
          </cell>
          <cell r="G2231">
            <v>40827</v>
          </cell>
          <cell r="H2231">
            <v>0.99150000000000005</v>
          </cell>
          <cell r="J2231">
            <v>40827</v>
          </cell>
          <cell r="K2231">
            <v>0.46500000000000002</v>
          </cell>
        </row>
        <row r="2232">
          <cell r="A2232">
            <v>41023</v>
          </cell>
          <cell r="B2232">
            <v>0.18</v>
          </cell>
          <cell r="D2232">
            <v>41023</v>
          </cell>
          <cell r="E2232">
            <v>0.33615</v>
          </cell>
          <cell r="G2232">
            <v>40828</v>
          </cell>
          <cell r="H2232">
            <v>0.996</v>
          </cell>
          <cell r="J2232">
            <v>40828</v>
          </cell>
          <cell r="K2232">
            <v>0.46200000000000002</v>
          </cell>
        </row>
        <row r="2233">
          <cell r="A2233">
            <v>41024</v>
          </cell>
          <cell r="B2233">
            <v>0.18</v>
          </cell>
          <cell r="D2233">
            <v>41024</v>
          </cell>
          <cell r="E2233">
            <v>0.33615</v>
          </cell>
          <cell r="G2233">
            <v>40829</v>
          </cell>
          <cell r="H2233">
            <v>1.0049999999999999</v>
          </cell>
          <cell r="J2233">
            <v>40829</v>
          </cell>
          <cell r="K2233">
            <v>0.47299999999999998</v>
          </cell>
        </row>
        <row r="2234">
          <cell r="A2234">
            <v>41025</v>
          </cell>
          <cell r="B2234">
            <v>0.18</v>
          </cell>
          <cell r="D2234">
            <v>41025</v>
          </cell>
          <cell r="E2234">
            <v>0.33615</v>
          </cell>
          <cell r="G2234">
            <v>40830</v>
          </cell>
          <cell r="H2234">
            <v>1.0168999999999999</v>
          </cell>
          <cell r="J2234">
            <v>40830</v>
          </cell>
          <cell r="K2234">
            <v>0.48060000000000003</v>
          </cell>
        </row>
        <row r="2235">
          <cell r="A2235">
            <v>41026</v>
          </cell>
          <cell r="B2235">
            <v>0.18</v>
          </cell>
          <cell r="D2235">
            <v>41026</v>
          </cell>
          <cell r="E2235">
            <v>0.33615</v>
          </cell>
          <cell r="G2235">
            <v>40833</v>
          </cell>
          <cell r="H2235">
            <v>1.0149999999999999</v>
          </cell>
          <cell r="J2235">
            <v>40833</v>
          </cell>
          <cell r="K2235">
            <v>0.48099999999999998</v>
          </cell>
        </row>
        <row r="2236">
          <cell r="A2236">
            <v>41030</v>
          </cell>
          <cell r="B2236">
            <v>0.18</v>
          </cell>
          <cell r="D2236">
            <v>41030</v>
          </cell>
          <cell r="E2236">
            <v>0.33615</v>
          </cell>
          <cell r="G2236">
            <v>40834</v>
          </cell>
          <cell r="H2236">
            <v>1.028</v>
          </cell>
          <cell r="J2236">
            <v>40834</v>
          </cell>
          <cell r="K2236">
            <v>0.48099999999999998</v>
          </cell>
        </row>
        <row r="2237">
          <cell r="A2237">
            <v>41031</v>
          </cell>
          <cell r="B2237">
            <v>0.18</v>
          </cell>
          <cell r="D2237">
            <v>41031</v>
          </cell>
          <cell r="E2237">
            <v>0.33615</v>
          </cell>
          <cell r="G2237">
            <v>40835</v>
          </cell>
          <cell r="H2237">
            <v>1.0325</v>
          </cell>
          <cell r="J2237">
            <v>40835</v>
          </cell>
          <cell r="K2237">
            <v>0.48899999999999999</v>
          </cell>
        </row>
        <row r="2238">
          <cell r="A2238">
            <v>41036</v>
          </cell>
          <cell r="B2238">
            <v>0.18</v>
          </cell>
          <cell r="D2238">
            <v>41036</v>
          </cell>
          <cell r="E2238">
            <v>0.33615</v>
          </cell>
          <cell r="G2238">
            <v>40836</v>
          </cell>
          <cell r="H2238">
            <v>1.014</v>
          </cell>
          <cell r="J2238">
            <v>40836</v>
          </cell>
          <cell r="K2238">
            <v>0.47625000000000001</v>
          </cell>
        </row>
        <row r="2239">
          <cell r="A2239">
            <v>41037</v>
          </cell>
          <cell r="B2239">
            <v>0.18</v>
          </cell>
          <cell r="D2239">
            <v>41037</v>
          </cell>
          <cell r="E2239">
            <v>0.33615</v>
          </cell>
          <cell r="G2239">
            <v>40837</v>
          </cell>
          <cell r="H2239">
            <v>1.008</v>
          </cell>
          <cell r="J2239">
            <v>40837</v>
          </cell>
          <cell r="K2239">
            <v>0.47449999999999998</v>
          </cell>
        </row>
        <row r="2240">
          <cell r="A2240">
            <v>41038</v>
          </cell>
          <cell r="B2240">
            <v>0.18</v>
          </cell>
          <cell r="D2240">
            <v>41038</v>
          </cell>
          <cell r="E2240">
            <v>0.33615</v>
          </cell>
          <cell r="G2240">
            <v>40840</v>
          </cell>
          <cell r="H2240">
            <v>1.0245</v>
          </cell>
          <cell r="J2240">
            <v>40840</v>
          </cell>
          <cell r="K2240">
            <v>0.48099999999999998</v>
          </cell>
        </row>
        <row r="2241">
          <cell r="A2241">
            <v>41039</v>
          </cell>
          <cell r="B2241">
            <v>0.18</v>
          </cell>
          <cell r="D2241">
            <v>41039</v>
          </cell>
          <cell r="E2241">
            <v>0.33615</v>
          </cell>
          <cell r="G2241">
            <v>40841</v>
          </cell>
          <cell r="H2241">
            <v>1.0085</v>
          </cell>
          <cell r="J2241">
            <v>40841</v>
          </cell>
          <cell r="K2241">
            <v>0.47499999999999998</v>
          </cell>
        </row>
        <row r="2242">
          <cell r="A2242">
            <v>41040</v>
          </cell>
          <cell r="B2242">
            <v>0.18</v>
          </cell>
          <cell r="D2242">
            <v>41040</v>
          </cell>
          <cell r="E2242">
            <v>0.33615</v>
          </cell>
          <cell r="G2242">
            <v>40842</v>
          </cell>
          <cell r="H2242">
            <v>0.98050000000000004</v>
          </cell>
          <cell r="J2242">
            <v>40842</v>
          </cell>
          <cell r="K2242">
            <v>0.45</v>
          </cell>
        </row>
        <row r="2243">
          <cell r="A2243">
            <v>41043</v>
          </cell>
          <cell r="B2243">
            <v>0.18</v>
          </cell>
          <cell r="D2243">
            <v>41043</v>
          </cell>
          <cell r="E2243">
            <v>0.33615</v>
          </cell>
          <cell r="G2243">
            <v>40843</v>
          </cell>
          <cell r="H2243">
            <v>1.0129999999999999</v>
          </cell>
          <cell r="J2243">
            <v>40843</v>
          </cell>
          <cell r="K2243">
            <v>0.47</v>
          </cell>
        </row>
        <row r="2244">
          <cell r="A2244">
            <v>41044</v>
          </cell>
          <cell r="B2244">
            <v>0.18</v>
          </cell>
          <cell r="D2244">
            <v>41044</v>
          </cell>
          <cell r="E2244">
            <v>0.33615</v>
          </cell>
          <cell r="G2244">
            <v>40844</v>
          </cell>
          <cell r="H2244">
            <v>1.0329999999999999</v>
          </cell>
          <cell r="J2244">
            <v>40844</v>
          </cell>
          <cell r="K2244">
            <v>0.47799999999999998</v>
          </cell>
        </row>
        <row r="2245">
          <cell r="A2245">
            <v>41045</v>
          </cell>
          <cell r="B2245">
            <v>0.18</v>
          </cell>
          <cell r="D2245">
            <v>41045</v>
          </cell>
          <cell r="E2245">
            <v>0.33615</v>
          </cell>
          <cell r="G2245">
            <v>40847</v>
          </cell>
          <cell r="H2245">
            <v>1.0285</v>
          </cell>
          <cell r="J2245">
            <v>40847</v>
          </cell>
          <cell r="K2245">
            <v>0.48399999999999999</v>
          </cell>
        </row>
        <row r="2246">
          <cell r="A2246">
            <v>41046</v>
          </cell>
          <cell r="B2246">
            <v>0.18</v>
          </cell>
          <cell r="D2246">
            <v>41046</v>
          </cell>
          <cell r="E2246">
            <v>0.33615</v>
          </cell>
          <cell r="G2246">
            <v>40848</v>
          </cell>
          <cell r="H2246">
            <v>0.99299999999999999</v>
          </cell>
          <cell r="J2246">
            <v>40848</v>
          </cell>
          <cell r="K2246">
            <v>0.46500000000000002</v>
          </cell>
        </row>
        <row r="2247">
          <cell r="A2247">
            <v>41047</v>
          </cell>
          <cell r="B2247">
            <v>0.18</v>
          </cell>
          <cell r="D2247">
            <v>41047</v>
          </cell>
          <cell r="E2247">
            <v>0.33615</v>
          </cell>
          <cell r="G2247">
            <v>40849</v>
          </cell>
          <cell r="H2247">
            <v>1.0029999999999999</v>
          </cell>
          <cell r="J2247">
            <v>40849</v>
          </cell>
          <cell r="K2247">
            <v>0.46250000000000002</v>
          </cell>
        </row>
        <row r="2248">
          <cell r="A2248">
            <v>41050</v>
          </cell>
          <cell r="B2248">
            <v>0.18</v>
          </cell>
          <cell r="D2248">
            <v>41050</v>
          </cell>
          <cell r="E2248">
            <v>0.33615</v>
          </cell>
          <cell r="G2248">
            <v>40850</v>
          </cell>
          <cell r="H2248">
            <v>0.998</v>
          </cell>
          <cell r="J2248">
            <v>40850</v>
          </cell>
          <cell r="K2248">
            <v>0.46</v>
          </cell>
        </row>
        <row r="2249">
          <cell r="A2249">
            <v>41051</v>
          </cell>
          <cell r="B2249">
            <v>0.18</v>
          </cell>
          <cell r="D2249">
            <v>41051</v>
          </cell>
          <cell r="E2249">
            <v>0.33615</v>
          </cell>
          <cell r="G2249">
            <v>40851</v>
          </cell>
          <cell r="H2249">
            <v>0.98150000000000004</v>
          </cell>
          <cell r="J2249">
            <v>40851</v>
          </cell>
          <cell r="K2249">
            <v>0.45</v>
          </cell>
        </row>
        <row r="2250">
          <cell r="A2250">
            <v>41052</v>
          </cell>
          <cell r="B2250">
            <v>0.18</v>
          </cell>
          <cell r="D2250">
            <v>41052</v>
          </cell>
          <cell r="E2250">
            <v>0.33615</v>
          </cell>
          <cell r="G2250">
            <v>40854</v>
          </cell>
          <cell r="H2250">
            <v>0.98499999999999999</v>
          </cell>
          <cell r="J2250">
            <v>40854</v>
          </cell>
          <cell r="K2250">
            <v>0.45250000000000001</v>
          </cell>
        </row>
        <row r="2251">
          <cell r="A2251">
            <v>41053</v>
          </cell>
          <cell r="B2251">
            <v>0.18</v>
          </cell>
          <cell r="D2251">
            <v>41053</v>
          </cell>
          <cell r="E2251">
            <v>0.33615</v>
          </cell>
          <cell r="G2251">
            <v>40855</v>
          </cell>
          <cell r="H2251">
            <v>0.98124999999999996</v>
          </cell>
          <cell r="J2251">
            <v>40855</v>
          </cell>
          <cell r="K2251">
            <v>0.45124999999999998</v>
          </cell>
        </row>
        <row r="2252">
          <cell r="A2252">
            <v>41054</v>
          </cell>
          <cell r="B2252">
            <v>0.18</v>
          </cell>
          <cell r="D2252">
            <v>41054</v>
          </cell>
          <cell r="E2252">
            <v>0.33615</v>
          </cell>
          <cell r="G2252">
            <v>40856</v>
          </cell>
          <cell r="H2252">
            <v>0.98499999999999999</v>
          </cell>
          <cell r="J2252">
            <v>40856</v>
          </cell>
          <cell r="K2252">
            <v>0.45374999999999999</v>
          </cell>
        </row>
        <row r="2253">
          <cell r="A2253">
            <v>41057</v>
          </cell>
          <cell r="B2253">
            <v>0.18</v>
          </cell>
          <cell r="D2253">
            <v>41057</v>
          </cell>
          <cell r="E2253">
            <v>0.33615</v>
          </cell>
          <cell r="G2253">
            <v>40857</v>
          </cell>
          <cell r="H2253">
            <v>0.97624999999999995</v>
          </cell>
          <cell r="J2253">
            <v>40857</v>
          </cell>
          <cell r="K2253">
            <v>0.45</v>
          </cell>
        </row>
        <row r="2254">
          <cell r="A2254">
            <v>41058</v>
          </cell>
          <cell r="B2254">
            <v>0.18</v>
          </cell>
          <cell r="D2254">
            <v>41058</v>
          </cell>
          <cell r="E2254">
            <v>0.33615</v>
          </cell>
          <cell r="G2254">
            <v>40858</v>
          </cell>
          <cell r="H2254">
            <v>0.9778</v>
          </cell>
          <cell r="J2254">
            <v>40858</v>
          </cell>
          <cell r="K2254">
            <v>0.45345000000000002</v>
          </cell>
        </row>
        <row r="2255">
          <cell r="A2255">
            <v>41059</v>
          </cell>
          <cell r="B2255">
            <v>0.18</v>
          </cell>
          <cell r="D2255">
            <v>41059</v>
          </cell>
          <cell r="E2255">
            <v>0.33615</v>
          </cell>
          <cell r="G2255">
            <v>40861</v>
          </cell>
          <cell r="H2255">
            <v>0.98250000000000004</v>
          </cell>
          <cell r="J2255">
            <v>40861</v>
          </cell>
          <cell r="K2255">
            <v>0.45624999999999999</v>
          </cell>
        </row>
        <row r="2256">
          <cell r="A2256">
            <v>41060</v>
          </cell>
          <cell r="B2256">
            <v>0.18</v>
          </cell>
          <cell r="D2256">
            <v>41060</v>
          </cell>
          <cell r="E2256">
            <v>0.33615</v>
          </cell>
          <cell r="G2256">
            <v>40862</v>
          </cell>
          <cell r="H2256">
            <v>0.97375</v>
          </cell>
          <cell r="J2256">
            <v>40862</v>
          </cell>
          <cell r="K2256">
            <v>0.45250000000000001</v>
          </cell>
        </row>
        <row r="2257">
          <cell r="A2257">
            <v>41061</v>
          </cell>
          <cell r="B2257">
            <v>0.18</v>
          </cell>
          <cell r="D2257">
            <v>41061</v>
          </cell>
          <cell r="E2257">
            <v>0.33615</v>
          </cell>
          <cell r="G2257">
            <v>40863</v>
          </cell>
          <cell r="H2257">
            <v>0.96375</v>
          </cell>
          <cell r="J2257">
            <v>40863</v>
          </cell>
          <cell r="K2257">
            <v>0.45124999999999998</v>
          </cell>
        </row>
        <row r="2258">
          <cell r="A2258">
            <v>41064</v>
          </cell>
          <cell r="B2258">
            <v>0.18</v>
          </cell>
          <cell r="D2258">
            <v>41064</v>
          </cell>
          <cell r="E2258">
            <v>0.33615</v>
          </cell>
          <cell r="G2258">
            <v>40864</v>
          </cell>
          <cell r="H2258">
            <v>0.96</v>
          </cell>
          <cell r="J2258">
            <v>40864</v>
          </cell>
          <cell r="K2258">
            <v>0.45374999999999999</v>
          </cell>
        </row>
        <row r="2259">
          <cell r="A2259">
            <v>41065</v>
          </cell>
          <cell r="B2259">
            <v>0.18</v>
          </cell>
          <cell r="D2259">
            <v>41065</v>
          </cell>
          <cell r="E2259">
            <v>0.33615</v>
          </cell>
          <cell r="G2259">
            <v>40865</v>
          </cell>
          <cell r="H2259">
            <v>0.95</v>
          </cell>
          <cell r="J2259">
            <v>40865</v>
          </cell>
          <cell r="K2259">
            <v>0.45800000000000002</v>
          </cell>
        </row>
        <row r="2260">
          <cell r="A2260">
            <v>41066</v>
          </cell>
          <cell r="B2260">
            <v>0.18</v>
          </cell>
          <cell r="D2260">
            <v>41066</v>
          </cell>
          <cell r="E2260">
            <v>0.33615</v>
          </cell>
          <cell r="G2260">
            <v>40868</v>
          </cell>
          <cell r="H2260">
            <v>0.95250000000000001</v>
          </cell>
          <cell r="J2260">
            <v>40868</v>
          </cell>
          <cell r="K2260">
            <v>0.46500000000000002</v>
          </cell>
        </row>
        <row r="2261">
          <cell r="A2261">
            <v>41067</v>
          </cell>
          <cell r="B2261">
            <v>0.18</v>
          </cell>
          <cell r="D2261">
            <v>41067</v>
          </cell>
          <cell r="E2261">
            <v>0.33615</v>
          </cell>
          <cell r="G2261">
            <v>40869</v>
          </cell>
          <cell r="H2261">
            <v>0.96499999999999997</v>
          </cell>
          <cell r="J2261">
            <v>40869</v>
          </cell>
          <cell r="K2261">
            <v>0.46750000000000003</v>
          </cell>
        </row>
        <row r="2262">
          <cell r="A2262">
            <v>41068</v>
          </cell>
          <cell r="B2262">
            <v>0.18</v>
          </cell>
          <cell r="D2262">
            <v>41068</v>
          </cell>
          <cell r="E2262">
            <v>0.33615</v>
          </cell>
          <cell r="G2262">
            <v>40870</v>
          </cell>
          <cell r="H2262">
            <v>0.96499999999999997</v>
          </cell>
          <cell r="J2262">
            <v>40870</v>
          </cell>
          <cell r="K2262">
            <v>0.46750000000000003</v>
          </cell>
        </row>
        <row r="2263">
          <cell r="A2263">
            <v>41071</v>
          </cell>
          <cell r="B2263">
            <v>0.18</v>
          </cell>
          <cell r="D2263">
            <v>41071</v>
          </cell>
          <cell r="E2263">
            <v>0.33615</v>
          </cell>
          <cell r="G2263">
            <v>40871</v>
          </cell>
          <cell r="H2263">
            <v>1.01</v>
          </cell>
          <cell r="J2263">
            <v>40871</v>
          </cell>
          <cell r="K2263">
            <v>0.50375000000000003</v>
          </cell>
        </row>
        <row r="2264">
          <cell r="A2264">
            <v>41072</v>
          </cell>
          <cell r="B2264">
            <v>0.18</v>
          </cell>
          <cell r="D2264">
            <v>41072</v>
          </cell>
          <cell r="E2264">
            <v>0.33615</v>
          </cell>
          <cell r="G2264">
            <v>40872</v>
          </cell>
          <cell r="H2264">
            <v>1.0555000000000001</v>
          </cell>
          <cell r="J2264">
            <v>40872</v>
          </cell>
          <cell r="K2264">
            <v>0.52700000000000002</v>
          </cell>
        </row>
        <row r="2265">
          <cell r="A2265">
            <v>41073</v>
          </cell>
          <cell r="B2265">
            <v>0.18</v>
          </cell>
          <cell r="D2265">
            <v>41073</v>
          </cell>
          <cell r="E2265">
            <v>0.33615</v>
          </cell>
          <cell r="G2265">
            <v>40875</v>
          </cell>
          <cell r="H2265">
            <v>1.075</v>
          </cell>
          <cell r="J2265">
            <v>40875</v>
          </cell>
          <cell r="K2265">
            <v>0.54</v>
          </cell>
        </row>
        <row r="2266">
          <cell r="A2266">
            <v>41074</v>
          </cell>
          <cell r="B2266">
            <v>0.18</v>
          </cell>
          <cell r="D2266">
            <v>41074</v>
          </cell>
          <cell r="E2266">
            <v>0.33615</v>
          </cell>
          <cell r="G2266">
            <v>40876</v>
          </cell>
          <cell r="H2266">
            <v>1.07375</v>
          </cell>
          <cell r="J2266">
            <v>40876</v>
          </cell>
          <cell r="K2266">
            <v>0.53749999999999998</v>
          </cell>
        </row>
        <row r="2267">
          <cell r="A2267">
            <v>41075</v>
          </cell>
          <cell r="B2267">
            <v>0.18</v>
          </cell>
          <cell r="D2267">
            <v>41075</v>
          </cell>
          <cell r="E2267">
            <v>0.33615</v>
          </cell>
          <cell r="G2267">
            <v>40877</v>
          </cell>
          <cell r="H2267">
            <v>1.07125</v>
          </cell>
          <cell r="J2267">
            <v>40877</v>
          </cell>
          <cell r="K2267">
            <v>0.53249999999999997</v>
          </cell>
        </row>
        <row r="2268">
          <cell r="A2268">
            <v>41078</v>
          </cell>
          <cell r="B2268">
            <v>0.18</v>
          </cell>
          <cell r="D2268">
            <v>41078</v>
          </cell>
          <cell r="E2268">
            <v>0.33667000000000002</v>
          </cell>
          <cell r="G2268">
            <v>40878</v>
          </cell>
          <cell r="H2268">
            <v>1.0575000000000001</v>
          </cell>
          <cell r="J2268">
            <v>40878</v>
          </cell>
          <cell r="K2268">
            <v>0.51500000000000001</v>
          </cell>
        </row>
        <row r="2269">
          <cell r="A2269">
            <v>41079</v>
          </cell>
          <cell r="B2269">
            <v>0.18</v>
          </cell>
          <cell r="D2269">
            <v>41079</v>
          </cell>
          <cell r="E2269">
            <v>0.33667000000000002</v>
          </cell>
          <cell r="G2269">
            <v>40879</v>
          </cell>
          <cell r="H2269">
            <v>1.0549999999999999</v>
          </cell>
          <cell r="J2269">
            <v>40879</v>
          </cell>
          <cell r="K2269">
            <v>0.51300000000000001</v>
          </cell>
        </row>
        <row r="2270">
          <cell r="A2270">
            <v>41080</v>
          </cell>
          <cell r="B2270">
            <v>0.18</v>
          </cell>
          <cell r="D2270">
            <v>41080</v>
          </cell>
          <cell r="E2270">
            <v>0.33667000000000002</v>
          </cell>
          <cell r="G2270">
            <v>40882</v>
          </cell>
          <cell r="H2270">
            <v>1.0375000000000001</v>
          </cell>
          <cell r="J2270">
            <v>40882</v>
          </cell>
          <cell r="K2270">
            <v>0.50124999999999997</v>
          </cell>
        </row>
        <row r="2271">
          <cell r="A2271">
            <v>41081</v>
          </cell>
          <cell r="B2271">
            <v>0.18</v>
          </cell>
          <cell r="D2271">
            <v>41081</v>
          </cell>
          <cell r="E2271">
            <v>0.33667000000000002</v>
          </cell>
          <cell r="G2271">
            <v>40883</v>
          </cell>
          <cell r="H2271">
            <v>1.03125</v>
          </cell>
          <cell r="J2271">
            <v>40883</v>
          </cell>
          <cell r="K2271">
            <v>0.50124999999999997</v>
          </cell>
        </row>
        <row r="2272">
          <cell r="A2272">
            <v>41082</v>
          </cell>
          <cell r="B2272">
            <v>0.18</v>
          </cell>
          <cell r="D2272">
            <v>41082</v>
          </cell>
          <cell r="E2272">
            <v>0.33667000000000002</v>
          </cell>
          <cell r="G2272">
            <v>40884</v>
          </cell>
          <cell r="H2272">
            <v>1.0425</v>
          </cell>
          <cell r="J2272">
            <v>40884</v>
          </cell>
          <cell r="K2272">
            <v>0.50624999999999998</v>
          </cell>
        </row>
        <row r="2273">
          <cell r="A2273">
            <v>41085</v>
          </cell>
          <cell r="B2273">
            <v>0.18</v>
          </cell>
          <cell r="D2273">
            <v>41085</v>
          </cell>
          <cell r="E2273">
            <v>0.33667000000000002</v>
          </cell>
          <cell r="G2273">
            <v>40885</v>
          </cell>
          <cell r="H2273">
            <v>1.02</v>
          </cell>
          <cell r="J2273">
            <v>40885</v>
          </cell>
          <cell r="K2273">
            <v>0.49375000000000002</v>
          </cell>
        </row>
        <row r="2274">
          <cell r="A2274">
            <v>41086</v>
          </cell>
          <cell r="B2274">
            <v>0.18</v>
          </cell>
          <cell r="D2274">
            <v>41086</v>
          </cell>
          <cell r="E2274">
            <v>0.33667000000000002</v>
          </cell>
          <cell r="G2274">
            <v>40886</v>
          </cell>
          <cell r="H2274">
            <v>1</v>
          </cell>
          <cell r="J2274">
            <v>40886</v>
          </cell>
          <cell r="K2274">
            <v>0.48499999999999999</v>
          </cell>
        </row>
        <row r="2275">
          <cell r="A2275">
            <v>41087</v>
          </cell>
          <cell r="B2275">
            <v>0.18</v>
          </cell>
          <cell r="D2275">
            <v>41087</v>
          </cell>
          <cell r="E2275">
            <v>0.33667000000000002</v>
          </cell>
          <cell r="G2275">
            <v>40889</v>
          </cell>
          <cell r="H2275">
            <v>1.0037499999999999</v>
          </cell>
          <cell r="J2275">
            <v>40889</v>
          </cell>
          <cell r="K2275">
            <v>0.48625000000000002</v>
          </cell>
        </row>
        <row r="2276">
          <cell r="A2276">
            <v>41088</v>
          </cell>
          <cell r="B2276">
            <v>0.18</v>
          </cell>
          <cell r="D2276">
            <v>41088</v>
          </cell>
          <cell r="E2276">
            <v>0.33667000000000002</v>
          </cell>
          <cell r="G2276">
            <v>40890</v>
          </cell>
          <cell r="H2276">
            <v>0.98124999999999996</v>
          </cell>
          <cell r="J2276">
            <v>40890</v>
          </cell>
          <cell r="K2276">
            <v>0.47375</v>
          </cell>
        </row>
        <row r="2277">
          <cell r="A2277">
            <v>41089</v>
          </cell>
          <cell r="B2277">
            <v>0.18</v>
          </cell>
          <cell r="D2277">
            <v>41089</v>
          </cell>
          <cell r="E2277">
            <v>0.33667000000000002</v>
          </cell>
          <cell r="G2277">
            <v>40891</v>
          </cell>
          <cell r="H2277">
            <v>0.98250000000000004</v>
          </cell>
          <cell r="J2277">
            <v>40891</v>
          </cell>
          <cell r="K2277">
            <v>0.47625000000000001</v>
          </cell>
        </row>
        <row r="2278">
          <cell r="A2278">
            <v>41092</v>
          </cell>
          <cell r="B2278">
            <v>0.18</v>
          </cell>
          <cell r="D2278">
            <v>41092</v>
          </cell>
          <cell r="E2278">
            <v>0.33667000000000002</v>
          </cell>
          <cell r="G2278">
            <v>40892</v>
          </cell>
          <cell r="H2278">
            <v>0.98375000000000001</v>
          </cell>
          <cell r="J2278">
            <v>40892</v>
          </cell>
          <cell r="K2278">
            <v>0.48</v>
          </cell>
        </row>
        <row r="2279">
          <cell r="A2279">
            <v>41093</v>
          </cell>
          <cell r="B2279">
            <v>0.18</v>
          </cell>
          <cell r="D2279">
            <v>41093</v>
          </cell>
          <cell r="E2279">
            <v>0.33667000000000002</v>
          </cell>
          <cell r="G2279">
            <v>40893</v>
          </cell>
          <cell r="H2279">
            <v>0.97</v>
          </cell>
          <cell r="J2279">
            <v>40893</v>
          </cell>
          <cell r="K2279">
            <v>0.46800000000000003</v>
          </cell>
        </row>
        <row r="2280">
          <cell r="A2280">
            <v>41094</v>
          </cell>
          <cell r="B2280">
            <v>0.18</v>
          </cell>
          <cell r="D2280">
            <v>41094</v>
          </cell>
          <cell r="E2280">
            <v>0.33667000000000002</v>
          </cell>
          <cell r="G2280">
            <v>40896</v>
          </cell>
          <cell r="H2280">
            <v>0.97875000000000001</v>
          </cell>
          <cell r="J2280">
            <v>40896</v>
          </cell>
          <cell r="K2280">
            <v>0.47499999999999998</v>
          </cell>
        </row>
        <row r="2281">
          <cell r="A2281">
            <v>41095</v>
          </cell>
          <cell r="B2281">
            <v>0.18</v>
          </cell>
          <cell r="D2281">
            <v>41095</v>
          </cell>
          <cell r="E2281">
            <v>0.33667000000000002</v>
          </cell>
          <cell r="G2281">
            <v>40897</v>
          </cell>
          <cell r="H2281">
            <v>0.97875000000000001</v>
          </cell>
          <cell r="J2281">
            <v>40897</v>
          </cell>
          <cell r="K2281">
            <v>0.47625000000000001</v>
          </cell>
        </row>
        <row r="2282">
          <cell r="A2282">
            <v>41096</v>
          </cell>
          <cell r="B2282">
            <v>0.18</v>
          </cell>
          <cell r="D2282">
            <v>41096</v>
          </cell>
          <cell r="E2282">
            <v>0.33667000000000002</v>
          </cell>
          <cell r="G2282">
            <v>40898</v>
          </cell>
          <cell r="H2282">
            <v>0.98221000000000003</v>
          </cell>
          <cell r="J2282">
            <v>40898</v>
          </cell>
          <cell r="K2282">
            <v>0.47749999999999998</v>
          </cell>
        </row>
        <row r="2283">
          <cell r="A2283">
            <v>41099</v>
          </cell>
          <cell r="B2283">
            <v>0.18</v>
          </cell>
          <cell r="D2283">
            <v>41099</v>
          </cell>
          <cell r="E2283">
            <v>0.33667000000000002</v>
          </cell>
          <cell r="G2283">
            <v>40899</v>
          </cell>
          <cell r="H2283">
            <v>0.97875000000000001</v>
          </cell>
          <cell r="J2283">
            <v>40899</v>
          </cell>
          <cell r="K2283">
            <v>0.47499999999999998</v>
          </cell>
        </row>
        <row r="2284">
          <cell r="A2284">
            <v>41100</v>
          </cell>
          <cell r="B2284">
            <v>0.18</v>
          </cell>
          <cell r="D2284">
            <v>41100</v>
          </cell>
          <cell r="E2284">
            <v>0.33667000000000002</v>
          </cell>
          <cell r="G2284">
            <v>40900</v>
          </cell>
          <cell r="H2284">
            <v>0.97663</v>
          </cell>
          <cell r="J2284">
            <v>40900</v>
          </cell>
          <cell r="K2284">
            <v>0.47249999999999998</v>
          </cell>
        </row>
        <row r="2285">
          <cell r="A2285">
            <v>41101</v>
          </cell>
          <cell r="B2285">
            <v>0.18</v>
          </cell>
          <cell r="D2285">
            <v>41101</v>
          </cell>
          <cell r="E2285">
            <v>0.33667000000000002</v>
          </cell>
          <cell r="G2285">
            <v>40903</v>
          </cell>
          <cell r="H2285">
            <v>0.98</v>
          </cell>
          <cell r="J2285">
            <v>40903</v>
          </cell>
          <cell r="K2285">
            <v>0.47749999999999998</v>
          </cell>
        </row>
        <row r="2286">
          <cell r="A2286">
            <v>41102</v>
          </cell>
          <cell r="B2286">
            <v>0.18</v>
          </cell>
          <cell r="D2286">
            <v>41102</v>
          </cell>
          <cell r="E2286">
            <v>0.33667000000000002</v>
          </cell>
          <cell r="G2286">
            <v>40904</v>
          </cell>
          <cell r="H2286">
            <v>0.99124999999999996</v>
          </cell>
          <cell r="J2286">
            <v>40904</v>
          </cell>
          <cell r="K2286">
            <v>0.48625000000000002</v>
          </cell>
        </row>
        <row r="2287">
          <cell r="A2287">
            <v>41103</v>
          </cell>
          <cell r="B2287">
            <v>0.18</v>
          </cell>
          <cell r="D2287">
            <v>41103</v>
          </cell>
          <cell r="E2287">
            <v>0.33583000000000002</v>
          </cell>
          <cell r="G2287">
            <v>40905</v>
          </cell>
          <cell r="H2287">
            <v>1.00125</v>
          </cell>
          <cell r="J2287">
            <v>40905</v>
          </cell>
          <cell r="K2287">
            <v>0.49</v>
          </cell>
        </row>
        <row r="2288">
          <cell r="A2288">
            <v>41107</v>
          </cell>
          <cell r="B2288">
            <v>0.18</v>
          </cell>
          <cell r="D2288">
            <v>41107</v>
          </cell>
          <cell r="E2288">
            <v>0.33333000000000002</v>
          </cell>
          <cell r="G2288">
            <v>40906</v>
          </cell>
          <cell r="H2288">
            <v>0.99750000000000005</v>
          </cell>
          <cell r="J2288">
            <v>40906</v>
          </cell>
          <cell r="K2288">
            <v>0.48499999999999999</v>
          </cell>
        </row>
        <row r="2289">
          <cell r="A2289">
            <v>41108</v>
          </cell>
          <cell r="B2289">
            <v>0.18</v>
          </cell>
          <cell r="D2289">
            <v>41108</v>
          </cell>
          <cell r="E2289">
            <v>0.32917000000000002</v>
          </cell>
          <cell r="G2289">
            <v>40907</v>
          </cell>
          <cell r="H2289">
            <v>0.98504999999999998</v>
          </cell>
          <cell r="J2289">
            <v>40907</v>
          </cell>
          <cell r="K2289">
            <v>0.47565000000000002</v>
          </cell>
        </row>
        <row r="2290">
          <cell r="A2290">
            <v>41109</v>
          </cell>
          <cell r="B2290">
            <v>0.18</v>
          </cell>
          <cell r="D2290">
            <v>41109</v>
          </cell>
          <cell r="E2290">
            <v>0.32833000000000001</v>
          </cell>
          <cell r="G2290">
            <v>40910</v>
          </cell>
          <cell r="H2290">
            <v>0.98250000000000004</v>
          </cell>
          <cell r="J2290">
            <v>40910</v>
          </cell>
          <cell r="K2290">
            <v>0.47375</v>
          </cell>
        </row>
        <row r="2291">
          <cell r="A2291">
            <v>41110</v>
          </cell>
          <cell r="B2291">
            <v>0.18</v>
          </cell>
          <cell r="D2291">
            <v>41110</v>
          </cell>
          <cell r="E2291">
            <v>0.32833000000000001</v>
          </cell>
          <cell r="G2291">
            <v>40911</v>
          </cell>
          <cell r="H2291">
            <v>0.98250000000000004</v>
          </cell>
          <cell r="J2291">
            <v>40911</v>
          </cell>
          <cell r="K2291">
            <v>0.47375</v>
          </cell>
        </row>
        <row r="2292">
          <cell r="A2292">
            <v>41113</v>
          </cell>
          <cell r="B2292">
            <v>0.18</v>
          </cell>
          <cell r="D2292">
            <v>41113</v>
          </cell>
          <cell r="E2292">
            <v>0.32833000000000001</v>
          </cell>
          <cell r="G2292">
            <v>40912</v>
          </cell>
          <cell r="H2292">
            <v>0.99875000000000003</v>
          </cell>
          <cell r="J2292">
            <v>40912</v>
          </cell>
          <cell r="K2292">
            <v>0.48375000000000001</v>
          </cell>
        </row>
        <row r="2293">
          <cell r="A2293">
            <v>41114</v>
          </cell>
          <cell r="B2293">
            <v>0.18</v>
          </cell>
          <cell r="D2293">
            <v>41114</v>
          </cell>
          <cell r="E2293">
            <v>0.32833000000000001</v>
          </cell>
          <cell r="G2293">
            <v>40913</v>
          </cell>
          <cell r="H2293">
            <v>0.99375000000000002</v>
          </cell>
          <cell r="J2293">
            <v>40913</v>
          </cell>
          <cell r="K2293">
            <v>0.48</v>
          </cell>
        </row>
        <row r="2294">
          <cell r="A2294">
            <v>41115</v>
          </cell>
          <cell r="B2294">
            <v>0.18</v>
          </cell>
          <cell r="D2294">
            <v>41115</v>
          </cell>
          <cell r="E2294">
            <v>0.32833000000000001</v>
          </cell>
          <cell r="G2294">
            <v>40914</v>
          </cell>
          <cell r="H2294">
            <v>1.0029999999999999</v>
          </cell>
          <cell r="J2294">
            <v>40914</v>
          </cell>
          <cell r="K2294">
            <v>0.48499999999999999</v>
          </cell>
        </row>
        <row r="2295">
          <cell r="A2295">
            <v>41116</v>
          </cell>
          <cell r="B2295">
            <v>0.18</v>
          </cell>
          <cell r="D2295">
            <v>41116</v>
          </cell>
          <cell r="E2295">
            <v>0.32833000000000001</v>
          </cell>
          <cell r="G2295">
            <v>40917</v>
          </cell>
          <cell r="H2295">
            <v>1</v>
          </cell>
          <cell r="J2295">
            <v>40917</v>
          </cell>
          <cell r="K2295">
            <v>0.48375000000000001</v>
          </cell>
        </row>
        <row r="2296">
          <cell r="A2296">
            <v>41117</v>
          </cell>
          <cell r="B2296">
            <v>0.18</v>
          </cell>
          <cell r="D2296">
            <v>41117</v>
          </cell>
          <cell r="E2296">
            <v>0.32833000000000001</v>
          </cell>
          <cell r="G2296">
            <v>40918</v>
          </cell>
          <cell r="H2296">
            <v>0.99250000000000005</v>
          </cell>
          <cell r="J2296">
            <v>40918</v>
          </cell>
          <cell r="K2296">
            <v>0.47749999999999998</v>
          </cell>
        </row>
        <row r="2297">
          <cell r="A2297">
            <v>41120</v>
          </cell>
          <cell r="B2297">
            <v>0.18</v>
          </cell>
          <cell r="D2297">
            <v>41120</v>
          </cell>
          <cell r="E2297">
            <v>0.32833000000000001</v>
          </cell>
          <cell r="G2297">
            <v>40919</v>
          </cell>
          <cell r="H2297">
            <v>0.98624999999999996</v>
          </cell>
          <cell r="J2297">
            <v>40919</v>
          </cell>
          <cell r="K2297">
            <v>0.47249999999999998</v>
          </cell>
        </row>
        <row r="2298">
          <cell r="A2298">
            <v>41121</v>
          </cell>
          <cell r="B2298">
            <v>0.18</v>
          </cell>
          <cell r="D2298">
            <v>41121</v>
          </cell>
          <cell r="E2298">
            <v>0.32833000000000001</v>
          </cell>
          <cell r="G2298">
            <v>40920</v>
          </cell>
          <cell r="H2298">
            <v>0.96625000000000005</v>
          </cell>
          <cell r="J2298">
            <v>40920</v>
          </cell>
          <cell r="K2298">
            <v>0.45750000000000002</v>
          </cell>
        </row>
        <row r="2299">
          <cell r="A2299">
            <v>41122</v>
          </cell>
          <cell r="B2299">
            <v>0.18</v>
          </cell>
          <cell r="D2299">
            <v>41122</v>
          </cell>
          <cell r="E2299">
            <v>0.32833000000000001</v>
          </cell>
          <cell r="G2299">
            <v>40921</v>
          </cell>
          <cell r="H2299">
            <v>0.95750000000000002</v>
          </cell>
          <cell r="J2299">
            <v>40921</v>
          </cell>
          <cell r="K2299">
            <v>0.44750000000000001</v>
          </cell>
        </row>
        <row r="2300">
          <cell r="A2300">
            <v>41123</v>
          </cell>
          <cell r="B2300">
            <v>0.18</v>
          </cell>
          <cell r="D2300">
            <v>41123</v>
          </cell>
          <cell r="E2300">
            <v>0.32833000000000001</v>
          </cell>
          <cell r="G2300">
            <v>40924</v>
          </cell>
          <cell r="H2300">
            <v>0.95499999999999996</v>
          </cell>
          <cell r="J2300">
            <v>40924</v>
          </cell>
          <cell r="K2300">
            <v>0.45374999999999999</v>
          </cell>
        </row>
        <row r="2301">
          <cell r="A2301">
            <v>41124</v>
          </cell>
          <cell r="B2301">
            <v>0.18</v>
          </cell>
          <cell r="D2301">
            <v>41124</v>
          </cell>
          <cell r="E2301">
            <v>0.32833000000000001</v>
          </cell>
          <cell r="G2301">
            <v>40925</v>
          </cell>
          <cell r="H2301">
            <v>0.96750000000000003</v>
          </cell>
          <cell r="J2301">
            <v>40925</v>
          </cell>
          <cell r="K2301">
            <v>0.46</v>
          </cell>
        </row>
        <row r="2302">
          <cell r="A2302">
            <v>41127</v>
          </cell>
          <cell r="B2302">
            <v>0.18</v>
          </cell>
          <cell r="D2302">
            <v>41127</v>
          </cell>
          <cell r="E2302">
            <v>0.32833000000000001</v>
          </cell>
          <cell r="G2302">
            <v>40926</v>
          </cell>
          <cell r="H2302">
            <v>0.97250000000000003</v>
          </cell>
          <cell r="J2302">
            <v>40926</v>
          </cell>
          <cell r="K2302">
            <v>0.46250000000000002</v>
          </cell>
        </row>
        <row r="2303">
          <cell r="A2303">
            <v>41128</v>
          </cell>
          <cell r="B2303">
            <v>0.18</v>
          </cell>
          <cell r="D2303">
            <v>41128</v>
          </cell>
          <cell r="E2303">
            <v>0.32833000000000001</v>
          </cell>
          <cell r="G2303">
            <v>40927</v>
          </cell>
          <cell r="H2303">
            <v>0.97624999999999995</v>
          </cell>
          <cell r="J2303">
            <v>40927</v>
          </cell>
          <cell r="K2303">
            <v>0.46500000000000002</v>
          </cell>
        </row>
        <row r="2304">
          <cell r="A2304">
            <v>41129</v>
          </cell>
          <cell r="B2304">
            <v>0.18</v>
          </cell>
          <cell r="D2304">
            <v>41129</v>
          </cell>
          <cell r="E2304">
            <v>0.32833000000000001</v>
          </cell>
          <cell r="G2304">
            <v>40928</v>
          </cell>
          <cell r="H2304">
            <v>0.998</v>
          </cell>
          <cell r="J2304">
            <v>40928</v>
          </cell>
          <cell r="K2304">
            <v>0.48299999999999998</v>
          </cell>
        </row>
        <row r="2305">
          <cell r="A2305">
            <v>41130</v>
          </cell>
          <cell r="B2305">
            <v>0.18</v>
          </cell>
          <cell r="D2305">
            <v>41130</v>
          </cell>
          <cell r="E2305">
            <v>0.32833000000000001</v>
          </cell>
          <cell r="G2305">
            <v>40931</v>
          </cell>
          <cell r="H2305">
            <v>1</v>
          </cell>
          <cell r="J2305">
            <v>40931</v>
          </cell>
          <cell r="K2305">
            <v>0.48125000000000001</v>
          </cell>
        </row>
        <row r="2306">
          <cell r="A2306">
            <v>41131</v>
          </cell>
          <cell r="B2306">
            <v>0.18</v>
          </cell>
          <cell r="D2306">
            <v>41131</v>
          </cell>
          <cell r="E2306">
            <v>0.32833000000000001</v>
          </cell>
          <cell r="G2306">
            <v>40932</v>
          </cell>
          <cell r="H2306">
            <v>1.0062500000000001</v>
          </cell>
          <cell r="J2306">
            <v>40932</v>
          </cell>
          <cell r="K2306">
            <v>0.48749999999999999</v>
          </cell>
        </row>
        <row r="2307">
          <cell r="A2307">
            <v>41134</v>
          </cell>
          <cell r="B2307">
            <v>0.18</v>
          </cell>
          <cell r="D2307">
            <v>41134</v>
          </cell>
          <cell r="E2307">
            <v>0.32833000000000001</v>
          </cell>
          <cell r="G2307">
            <v>40933</v>
          </cell>
          <cell r="H2307">
            <v>1.0037499999999999</v>
          </cell>
          <cell r="J2307">
            <v>40933</v>
          </cell>
          <cell r="K2307">
            <v>0.48375000000000001</v>
          </cell>
        </row>
        <row r="2308">
          <cell r="A2308">
            <v>41135</v>
          </cell>
          <cell r="B2308">
            <v>0.18</v>
          </cell>
          <cell r="D2308">
            <v>41135</v>
          </cell>
          <cell r="E2308">
            <v>0.32833000000000001</v>
          </cell>
          <cell r="G2308">
            <v>40934</v>
          </cell>
          <cell r="H2308">
            <v>0.97875000000000001</v>
          </cell>
          <cell r="J2308">
            <v>40934</v>
          </cell>
          <cell r="K2308">
            <v>0.46500000000000002</v>
          </cell>
        </row>
        <row r="2309">
          <cell r="A2309">
            <v>41136</v>
          </cell>
          <cell r="B2309">
            <v>0.18</v>
          </cell>
          <cell r="D2309">
            <v>41136</v>
          </cell>
          <cell r="E2309">
            <v>0.32833000000000001</v>
          </cell>
          <cell r="G2309">
            <v>40935</v>
          </cell>
          <cell r="H2309">
            <v>0.97150000000000003</v>
          </cell>
          <cell r="J2309">
            <v>40935</v>
          </cell>
          <cell r="K2309">
            <v>0.45800000000000002</v>
          </cell>
        </row>
        <row r="2310">
          <cell r="A2310">
            <v>41137</v>
          </cell>
          <cell r="B2310">
            <v>0.18</v>
          </cell>
          <cell r="D2310">
            <v>41137</v>
          </cell>
          <cell r="E2310">
            <v>0.32833000000000001</v>
          </cell>
          <cell r="G2310">
            <v>40938</v>
          </cell>
          <cell r="H2310">
            <v>0.96499999999999997</v>
          </cell>
          <cell r="J2310">
            <v>40938</v>
          </cell>
          <cell r="K2310">
            <v>0.45750000000000002</v>
          </cell>
        </row>
        <row r="2311">
          <cell r="A2311">
            <v>41138</v>
          </cell>
          <cell r="B2311">
            <v>0.18</v>
          </cell>
          <cell r="D2311">
            <v>41138</v>
          </cell>
          <cell r="E2311">
            <v>0.32833000000000001</v>
          </cell>
          <cell r="G2311">
            <v>40939</v>
          </cell>
          <cell r="H2311">
            <v>0.97124999999999995</v>
          </cell>
          <cell r="J2311">
            <v>40939</v>
          </cell>
          <cell r="K2311">
            <v>0.46124999999999999</v>
          </cell>
        </row>
        <row r="2312">
          <cell r="A2312">
            <v>41141</v>
          </cell>
          <cell r="B2312">
            <v>0.18</v>
          </cell>
          <cell r="D2312">
            <v>41141</v>
          </cell>
          <cell r="E2312">
            <v>0.32833000000000001</v>
          </cell>
          <cell r="G2312">
            <v>40940</v>
          </cell>
          <cell r="H2312">
            <v>0.96499999999999997</v>
          </cell>
          <cell r="J2312">
            <v>40940</v>
          </cell>
          <cell r="K2312">
            <v>0.45750000000000002</v>
          </cell>
        </row>
        <row r="2313">
          <cell r="A2313">
            <v>41142</v>
          </cell>
          <cell r="B2313">
            <v>0.18</v>
          </cell>
          <cell r="D2313">
            <v>41142</v>
          </cell>
          <cell r="E2313">
            <v>0.32833000000000001</v>
          </cell>
          <cell r="G2313">
            <v>40941</v>
          </cell>
          <cell r="H2313">
            <v>0.95750000000000002</v>
          </cell>
          <cell r="J2313">
            <v>40941</v>
          </cell>
          <cell r="K2313">
            <v>0.45250000000000001</v>
          </cell>
        </row>
        <row r="2314">
          <cell r="A2314">
            <v>41143</v>
          </cell>
          <cell r="B2314">
            <v>0.18</v>
          </cell>
          <cell r="D2314">
            <v>41143</v>
          </cell>
          <cell r="E2314">
            <v>0.32833000000000001</v>
          </cell>
          <cell r="G2314">
            <v>40942</v>
          </cell>
          <cell r="H2314">
            <v>0.97399999999999998</v>
          </cell>
          <cell r="J2314">
            <v>40942</v>
          </cell>
          <cell r="K2314">
            <v>0.46500000000000002</v>
          </cell>
        </row>
        <row r="2315">
          <cell r="A2315">
            <v>41144</v>
          </cell>
          <cell r="B2315">
            <v>0.18</v>
          </cell>
          <cell r="D2315">
            <v>41144</v>
          </cell>
          <cell r="E2315">
            <v>0.32833000000000001</v>
          </cell>
          <cell r="G2315">
            <v>40945</v>
          </cell>
          <cell r="H2315">
            <v>0.98</v>
          </cell>
          <cell r="J2315">
            <v>40945</v>
          </cell>
          <cell r="K2315">
            <v>0.46750000000000003</v>
          </cell>
        </row>
        <row r="2316">
          <cell r="A2316">
            <v>41145</v>
          </cell>
          <cell r="B2316">
            <v>0.18</v>
          </cell>
          <cell r="D2316">
            <v>41145</v>
          </cell>
          <cell r="E2316">
            <v>0.32833000000000001</v>
          </cell>
          <cell r="G2316">
            <v>40946</v>
          </cell>
          <cell r="H2316">
            <v>0.98124999999999996</v>
          </cell>
          <cell r="J2316">
            <v>40946</v>
          </cell>
          <cell r="K2316">
            <v>0.46875</v>
          </cell>
        </row>
        <row r="2317">
          <cell r="A2317">
            <v>41148</v>
          </cell>
          <cell r="B2317">
            <v>0.18</v>
          </cell>
          <cell r="D2317">
            <v>41148</v>
          </cell>
          <cell r="E2317">
            <v>0.32833000000000001</v>
          </cell>
          <cell r="G2317">
            <v>40947</v>
          </cell>
          <cell r="H2317">
            <v>1.0075000000000001</v>
          </cell>
          <cell r="J2317">
            <v>40947</v>
          </cell>
          <cell r="K2317">
            <v>0.48625000000000002</v>
          </cell>
        </row>
        <row r="2318">
          <cell r="A2318">
            <v>41149</v>
          </cell>
          <cell r="B2318">
            <v>0.18</v>
          </cell>
          <cell r="D2318">
            <v>41149</v>
          </cell>
          <cell r="E2318">
            <v>0.32833000000000001</v>
          </cell>
          <cell r="G2318">
            <v>40948</v>
          </cell>
          <cell r="H2318">
            <v>1.0024999999999999</v>
          </cell>
          <cell r="J2318">
            <v>40948</v>
          </cell>
          <cell r="K2318">
            <v>0.47875000000000001</v>
          </cell>
        </row>
        <row r="2319">
          <cell r="A2319">
            <v>41150</v>
          </cell>
          <cell r="B2319">
            <v>0.18</v>
          </cell>
          <cell r="D2319">
            <v>41150</v>
          </cell>
          <cell r="E2319">
            <v>0.32833000000000001</v>
          </cell>
          <cell r="G2319">
            <v>40949</v>
          </cell>
          <cell r="H2319">
            <v>0.98799999999999999</v>
          </cell>
          <cell r="J2319">
            <v>40949</v>
          </cell>
          <cell r="K2319">
            <v>0.47</v>
          </cell>
        </row>
        <row r="2320">
          <cell r="A2320">
            <v>41151</v>
          </cell>
          <cell r="B2320">
            <v>0.18</v>
          </cell>
          <cell r="D2320">
            <v>41151</v>
          </cell>
          <cell r="E2320">
            <v>0.32833000000000001</v>
          </cell>
          <cell r="G2320">
            <v>40952</v>
          </cell>
          <cell r="H2320">
            <v>0.99624999999999997</v>
          </cell>
          <cell r="J2320">
            <v>40952</v>
          </cell>
          <cell r="K2320">
            <v>0.47749999999999998</v>
          </cell>
        </row>
        <row r="2321">
          <cell r="A2321">
            <v>41152</v>
          </cell>
          <cell r="B2321">
            <v>0.18</v>
          </cell>
          <cell r="D2321">
            <v>41152</v>
          </cell>
          <cell r="E2321">
            <v>0.32833000000000001</v>
          </cell>
          <cell r="G2321">
            <v>40953</v>
          </cell>
          <cell r="H2321">
            <v>0.97375</v>
          </cell>
          <cell r="J2321">
            <v>40953</v>
          </cell>
          <cell r="K2321">
            <v>0.45624999999999999</v>
          </cell>
        </row>
        <row r="2322">
          <cell r="A2322">
            <v>41155</v>
          </cell>
          <cell r="B2322">
            <v>0.18</v>
          </cell>
          <cell r="D2322">
            <v>41155</v>
          </cell>
          <cell r="E2322">
            <v>0.32833000000000001</v>
          </cell>
          <cell r="G2322">
            <v>40954</v>
          </cell>
          <cell r="H2322">
            <v>0.97375</v>
          </cell>
          <cell r="J2322">
            <v>40954</v>
          </cell>
          <cell r="K2322">
            <v>0.45124999999999998</v>
          </cell>
        </row>
        <row r="2323">
          <cell r="A2323">
            <v>41156</v>
          </cell>
          <cell r="B2323">
            <v>0.18</v>
          </cell>
          <cell r="D2323">
            <v>41156</v>
          </cell>
          <cell r="E2323">
            <v>0.32833000000000001</v>
          </cell>
          <cell r="G2323">
            <v>40955</v>
          </cell>
          <cell r="H2323">
            <v>0.95874999999999999</v>
          </cell>
          <cell r="J2323">
            <v>40955</v>
          </cell>
          <cell r="K2323">
            <v>0.44</v>
          </cell>
        </row>
        <row r="2324">
          <cell r="A2324">
            <v>41157</v>
          </cell>
          <cell r="B2324">
            <v>0.18</v>
          </cell>
          <cell r="D2324">
            <v>41157</v>
          </cell>
          <cell r="E2324">
            <v>0.32833000000000001</v>
          </cell>
          <cell r="G2324">
            <v>40956</v>
          </cell>
          <cell r="H2324">
            <v>0.97</v>
          </cell>
          <cell r="J2324">
            <v>40956</v>
          </cell>
          <cell r="K2324">
            <v>0.44800000000000001</v>
          </cell>
        </row>
        <row r="2325">
          <cell r="A2325">
            <v>41158</v>
          </cell>
          <cell r="B2325">
            <v>0.18</v>
          </cell>
          <cell r="D2325">
            <v>41158</v>
          </cell>
          <cell r="E2325">
            <v>0.32833000000000001</v>
          </cell>
          <cell r="G2325">
            <v>40959</v>
          </cell>
          <cell r="H2325">
            <v>0.96375</v>
          </cell>
          <cell r="J2325">
            <v>40959</v>
          </cell>
          <cell r="K2325">
            <v>0.44374999999999998</v>
          </cell>
        </row>
        <row r="2326">
          <cell r="A2326">
            <v>41159</v>
          </cell>
          <cell r="B2326">
            <v>0.18</v>
          </cell>
          <cell r="D2326">
            <v>41159</v>
          </cell>
          <cell r="E2326">
            <v>0.32833000000000001</v>
          </cell>
          <cell r="G2326">
            <v>40960</v>
          </cell>
          <cell r="H2326">
            <v>0.98750000000000004</v>
          </cell>
          <cell r="J2326">
            <v>40960</v>
          </cell>
          <cell r="K2326">
            <v>0.45624999999999999</v>
          </cell>
        </row>
        <row r="2327">
          <cell r="A2327">
            <v>41162</v>
          </cell>
          <cell r="B2327">
            <v>0.18</v>
          </cell>
          <cell r="D2327">
            <v>41162</v>
          </cell>
          <cell r="E2327">
            <v>0.32833000000000001</v>
          </cell>
          <cell r="G2327">
            <v>40961</v>
          </cell>
          <cell r="H2327">
            <v>1</v>
          </cell>
          <cell r="J2327">
            <v>40961</v>
          </cell>
          <cell r="K2327">
            <v>0.46124999999999999</v>
          </cell>
        </row>
        <row r="2328">
          <cell r="A2328">
            <v>41163</v>
          </cell>
          <cell r="B2328">
            <v>0.18</v>
          </cell>
          <cell r="D2328">
            <v>41163</v>
          </cell>
          <cell r="E2328">
            <v>0.32833000000000001</v>
          </cell>
          <cell r="G2328">
            <v>40962</v>
          </cell>
          <cell r="H2328">
            <v>1.0049999999999999</v>
          </cell>
          <cell r="J2328">
            <v>40962</v>
          </cell>
          <cell r="K2328">
            <v>0.46375</v>
          </cell>
        </row>
        <row r="2329">
          <cell r="A2329">
            <v>41164</v>
          </cell>
          <cell r="B2329">
            <v>0.18</v>
          </cell>
          <cell r="D2329">
            <v>41164</v>
          </cell>
          <cell r="E2329">
            <v>0.32833000000000001</v>
          </cell>
          <cell r="G2329">
            <v>40963</v>
          </cell>
          <cell r="H2329">
            <v>0.99850000000000005</v>
          </cell>
          <cell r="J2329">
            <v>40963</v>
          </cell>
          <cell r="K2329">
            <v>0.46200000000000002</v>
          </cell>
        </row>
        <row r="2330">
          <cell r="A2330">
            <v>41165</v>
          </cell>
          <cell r="B2330">
            <v>0.18</v>
          </cell>
          <cell r="D2330">
            <v>41165</v>
          </cell>
          <cell r="E2330">
            <v>0.32833000000000001</v>
          </cell>
          <cell r="G2330">
            <v>40966</v>
          </cell>
          <cell r="H2330">
            <v>1.0024999999999999</v>
          </cell>
          <cell r="J2330">
            <v>40966</v>
          </cell>
          <cell r="K2330">
            <v>0.46250000000000002</v>
          </cell>
        </row>
        <row r="2331">
          <cell r="A2331">
            <v>41166</v>
          </cell>
          <cell r="B2331">
            <v>0.18</v>
          </cell>
          <cell r="D2331">
            <v>41166</v>
          </cell>
          <cell r="E2331">
            <v>0.32833000000000001</v>
          </cell>
          <cell r="G2331">
            <v>40967</v>
          </cell>
          <cell r="H2331">
            <v>0.99624999999999997</v>
          </cell>
          <cell r="J2331">
            <v>40967</v>
          </cell>
          <cell r="K2331">
            <v>0.45874999999999999</v>
          </cell>
        </row>
        <row r="2332">
          <cell r="A2332">
            <v>41170</v>
          </cell>
          <cell r="B2332">
            <v>0.18</v>
          </cell>
          <cell r="D2332">
            <v>41170</v>
          </cell>
          <cell r="E2332">
            <v>0.32833000000000001</v>
          </cell>
          <cell r="G2332">
            <v>40968</v>
          </cell>
          <cell r="H2332">
            <v>0.99375000000000002</v>
          </cell>
          <cell r="J2332">
            <v>40968</v>
          </cell>
          <cell r="K2332">
            <v>0.45750000000000002</v>
          </cell>
        </row>
        <row r="2333">
          <cell r="A2333">
            <v>41171</v>
          </cell>
          <cell r="B2333">
            <v>0.18</v>
          </cell>
          <cell r="D2333">
            <v>41171</v>
          </cell>
          <cell r="E2333">
            <v>0.32833000000000001</v>
          </cell>
          <cell r="G2333">
            <v>40969</v>
          </cell>
          <cell r="H2333">
            <v>0.99875000000000003</v>
          </cell>
          <cell r="J2333">
            <v>40969</v>
          </cell>
          <cell r="K2333">
            <v>0.46</v>
          </cell>
        </row>
        <row r="2334">
          <cell r="A2334">
            <v>41172</v>
          </cell>
          <cell r="B2334">
            <v>0.18</v>
          </cell>
          <cell r="D2334">
            <v>41172</v>
          </cell>
          <cell r="E2334">
            <v>0.32833000000000001</v>
          </cell>
          <cell r="G2334">
            <v>40970</v>
          </cell>
          <cell r="H2334">
            <v>1.0075000000000001</v>
          </cell>
          <cell r="J2334">
            <v>40970</v>
          </cell>
          <cell r="K2334">
            <v>0.46150000000000002</v>
          </cell>
        </row>
        <row r="2335">
          <cell r="A2335">
            <v>41173</v>
          </cell>
          <cell r="B2335">
            <v>0.18</v>
          </cell>
          <cell r="D2335">
            <v>41173</v>
          </cell>
          <cell r="E2335">
            <v>0.32833000000000001</v>
          </cell>
          <cell r="G2335">
            <v>40973</v>
          </cell>
          <cell r="H2335">
            <v>1.01</v>
          </cell>
          <cell r="J2335">
            <v>40973</v>
          </cell>
          <cell r="K2335">
            <v>0.46250000000000002</v>
          </cell>
        </row>
        <row r="2336">
          <cell r="A2336">
            <v>41176</v>
          </cell>
          <cell r="B2336">
            <v>0.18</v>
          </cell>
          <cell r="D2336">
            <v>41176</v>
          </cell>
          <cell r="E2336">
            <v>0.32833000000000001</v>
          </cell>
          <cell r="G2336">
            <v>40974</v>
          </cell>
          <cell r="H2336">
            <v>1.0062500000000001</v>
          </cell>
          <cell r="J2336">
            <v>40974</v>
          </cell>
          <cell r="K2336">
            <v>0.46</v>
          </cell>
        </row>
        <row r="2337">
          <cell r="A2337">
            <v>41177</v>
          </cell>
          <cell r="B2337">
            <v>0.18</v>
          </cell>
          <cell r="D2337">
            <v>41177</v>
          </cell>
          <cell r="E2337">
            <v>0.32833000000000001</v>
          </cell>
          <cell r="G2337">
            <v>40975</v>
          </cell>
          <cell r="H2337">
            <v>0.99875000000000003</v>
          </cell>
          <cell r="J2337">
            <v>40975</v>
          </cell>
          <cell r="K2337">
            <v>0.45750000000000002</v>
          </cell>
        </row>
        <row r="2338">
          <cell r="A2338">
            <v>41178</v>
          </cell>
          <cell r="B2338">
            <v>0.18</v>
          </cell>
          <cell r="D2338">
            <v>41178</v>
          </cell>
          <cell r="E2338">
            <v>0.32833000000000001</v>
          </cell>
          <cell r="G2338">
            <v>40976</v>
          </cell>
          <cell r="H2338">
            <v>1.0149999999999999</v>
          </cell>
          <cell r="J2338">
            <v>40976</v>
          </cell>
          <cell r="K2338">
            <v>0.46500000000000002</v>
          </cell>
        </row>
        <row r="2339">
          <cell r="A2339">
            <v>41179</v>
          </cell>
          <cell r="B2339">
            <v>0.18</v>
          </cell>
          <cell r="D2339">
            <v>41179</v>
          </cell>
          <cell r="E2339">
            <v>0.32833000000000001</v>
          </cell>
          <cell r="G2339">
            <v>40977</v>
          </cell>
          <cell r="H2339">
            <v>1.0149999999999999</v>
          </cell>
          <cell r="J2339">
            <v>40977</v>
          </cell>
          <cell r="K2339">
            <v>0.46800000000000003</v>
          </cell>
        </row>
        <row r="2340">
          <cell r="A2340">
            <v>41180</v>
          </cell>
          <cell r="B2340">
            <v>0.18</v>
          </cell>
          <cell r="D2340">
            <v>41180</v>
          </cell>
          <cell r="E2340">
            <v>0.32833000000000001</v>
          </cell>
          <cell r="G2340">
            <v>40980</v>
          </cell>
          <cell r="H2340">
            <v>1.0015000000000001</v>
          </cell>
          <cell r="J2340">
            <v>40980</v>
          </cell>
          <cell r="K2340">
            <v>0.45500000000000002</v>
          </cell>
        </row>
        <row r="2341">
          <cell r="A2341">
            <v>41183</v>
          </cell>
          <cell r="B2341">
            <v>0.18</v>
          </cell>
          <cell r="D2341">
            <v>41183</v>
          </cell>
          <cell r="E2341">
            <v>0.32833000000000001</v>
          </cell>
          <cell r="G2341">
            <v>40981</v>
          </cell>
          <cell r="H2341">
            <v>1.012</v>
          </cell>
          <cell r="J2341">
            <v>40981</v>
          </cell>
          <cell r="K2341">
            <v>0.46</v>
          </cell>
        </row>
        <row r="2342">
          <cell r="A2342">
            <v>41184</v>
          </cell>
          <cell r="B2342">
            <v>0.18</v>
          </cell>
          <cell r="D2342">
            <v>41184</v>
          </cell>
          <cell r="E2342">
            <v>0.32833000000000001</v>
          </cell>
          <cell r="G2342">
            <v>40982</v>
          </cell>
          <cell r="H2342">
            <v>1.075</v>
          </cell>
          <cell r="J2342">
            <v>40982</v>
          </cell>
          <cell r="K2342">
            <v>0.50249999999999995</v>
          </cell>
        </row>
        <row r="2343">
          <cell r="A2343">
            <v>41185</v>
          </cell>
          <cell r="B2343">
            <v>0.18</v>
          </cell>
          <cell r="D2343">
            <v>41185</v>
          </cell>
          <cell r="E2343">
            <v>0.32833000000000001</v>
          </cell>
          <cell r="G2343">
            <v>40983</v>
          </cell>
          <cell r="H2343">
            <v>1.0865</v>
          </cell>
          <cell r="J2343">
            <v>40983</v>
          </cell>
          <cell r="K2343">
            <v>0.51</v>
          </cell>
        </row>
        <row r="2344">
          <cell r="A2344">
            <v>41186</v>
          </cell>
          <cell r="B2344">
            <v>0.18</v>
          </cell>
          <cell r="D2344">
            <v>41186</v>
          </cell>
          <cell r="E2344">
            <v>0.32833000000000001</v>
          </cell>
          <cell r="G2344">
            <v>40984</v>
          </cell>
          <cell r="H2344">
            <v>1.109</v>
          </cell>
          <cell r="J2344">
            <v>40984</v>
          </cell>
          <cell r="K2344">
            <v>0.52749999999999997</v>
          </cell>
        </row>
        <row r="2345">
          <cell r="A2345">
            <v>41187</v>
          </cell>
          <cell r="B2345">
            <v>0.18</v>
          </cell>
          <cell r="D2345">
            <v>41187</v>
          </cell>
          <cell r="E2345">
            <v>0.32833000000000001</v>
          </cell>
          <cell r="G2345">
            <v>40987</v>
          </cell>
          <cell r="H2345">
            <v>1.07</v>
          </cell>
          <cell r="J2345">
            <v>40987</v>
          </cell>
          <cell r="K2345">
            <v>0.50800000000000001</v>
          </cell>
        </row>
        <row r="2346">
          <cell r="A2346">
            <v>41191</v>
          </cell>
          <cell r="B2346">
            <v>0.18</v>
          </cell>
          <cell r="D2346">
            <v>41191</v>
          </cell>
          <cell r="E2346">
            <v>0.32833000000000001</v>
          </cell>
          <cell r="G2346">
            <v>40988</v>
          </cell>
          <cell r="H2346">
            <v>1.0880000000000001</v>
          </cell>
          <cell r="J2346">
            <v>40988</v>
          </cell>
          <cell r="K2346">
            <v>0.52300000000000002</v>
          </cell>
        </row>
        <row r="2347">
          <cell r="A2347">
            <v>41192</v>
          </cell>
          <cell r="B2347">
            <v>0.18</v>
          </cell>
          <cell r="D2347">
            <v>41192</v>
          </cell>
          <cell r="E2347">
            <v>0.32833000000000001</v>
          </cell>
          <cell r="G2347">
            <v>40989</v>
          </cell>
          <cell r="H2347">
            <v>1.07</v>
          </cell>
          <cell r="J2347">
            <v>40989</v>
          </cell>
          <cell r="K2347">
            <v>0.50900000000000001</v>
          </cell>
        </row>
        <row r="2348">
          <cell r="A2348">
            <v>41193</v>
          </cell>
          <cell r="B2348">
            <v>0.18</v>
          </cell>
          <cell r="D2348">
            <v>41193</v>
          </cell>
          <cell r="E2348">
            <v>0.32833000000000001</v>
          </cell>
          <cell r="G2348">
            <v>40990</v>
          </cell>
          <cell r="H2348">
            <v>1.0629999999999999</v>
          </cell>
          <cell r="J2348">
            <v>40990</v>
          </cell>
          <cell r="K2348">
            <v>0.5</v>
          </cell>
        </row>
        <row r="2349">
          <cell r="A2349">
            <v>41194</v>
          </cell>
          <cell r="B2349">
            <v>0.18</v>
          </cell>
          <cell r="D2349">
            <v>41194</v>
          </cell>
          <cell r="E2349">
            <v>0.32833000000000001</v>
          </cell>
          <cell r="G2349">
            <v>40991</v>
          </cell>
          <cell r="H2349">
            <v>1.07</v>
          </cell>
          <cell r="J2349">
            <v>40991</v>
          </cell>
          <cell r="K2349">
            <v>0.505</v>
          </cell>
        </row>
        <row r="2350">
          <cell r="A2350">
            <v>41197</v>
          </cell>
          <cell r="B2350">
            <v>0.18</v>
          </cell>
          <cell r="D2350">
            <v>41197</v>
          </cell>
          <cell r="E2350">
            <v>0.32833000000000001</v>
          </cell>
          <cell r="G2350">
            <v>40994</v>
          </cell>
          <cell r="H2350">
            <v>1.06</v>
          </cell>
          <cell r="J2350">
            <v>40994</v>
          </cell>
          <cell r="K2350">
            <v>0.5</v>
          </cell>
        </row>
        <row r="2351">
          <cell r="A2351">
            <v>41198</v>
          </cell>
          <cell r="B2351">
            <v>0.18</v>
          </cell>
          <cell r="D2351">
            <v>41198</v>
          </cell>
          <cell r="E2351">
            <v>0.32833000000000001</v>
          </cell>
          <cell r="G2351">
            <v>40995</v>
          </cell>
          <cell r="H2351">
            <v>1.0565</v>
          </cell>
          <cell r="J2351">
            <v>40995</v>
          </cell>
          <cell r="K2351">
            <v>0.495</v>
          </cell>
        </row>
        <row r="2352">
          <cell r="A2352">
            <v>41199</v>
          </cell>
          <cell r="B2352">
            <v>0.18</v>
          </cell>
          <cell r="D2352">
            <v>41199</v>
          </cell>
          <cell r="E2352">
            <v>0.32833000000000001</v>
          </cell>
          <cell r="G2352">
            <v>40996</v>
          </cell>
          <cell r="H2352">
            <v>1.04</v>
          </cell>
          <cell r="J2352">
            <v>40996</v>
          </cell>
          <cell r="K2352">
            <v>0.48249999999999998</v>
          </cell>
        </row>
        <row r="2353">
          <cell r="A2353">
            <v>41200</v>
          </cell>
          <cell r="B2353">
            <v>0.18</v>
          </cell>
          <cell r="D2353">
            <v>41200</v>
          </cell>
          <cell r="E2353">
            <v>0.32833000000000001</v>
          </cell>
          <cell r="G2353">
            <v>40997</v>
          </cell>
          <cell r="H2353">
            <v>1.03</v>
          </cell>
          <cell r="J2353">
            <v>40997</v>
          </cell>
          <cell r="K2353">
            <v>0.48</v>
          </cell>
        </row>
        <row r="2354">
          <cell r="A2354">
            <v>41201</v>
          </cell>
          <cell r="B2354">
            <v>0.18</v>
          </cell>
          <cell r="D2354">
            <v>41201</v>
          </cell>
          <cell r="E2354">
            <v>0.32833000000000001</v>
          </cell>
          <cell r="G2354">
            <v>40998</v>
          </cell>
          <cell r="H2354">
            <v>1.04</v>
          </cell>
          <cell r="J2354">
            <v>40998</v>
          </cell>
          <cell r="K2354">
            <v>0.49</v>
          </cell>
        </row>
        <row r="2355">
          <cell r="A2355">
            <v>41204</v>
          </cell>
          <cell r="B2355">
            <v>0.18</v>
          </cell>
          <cell r="D2355">
            <v>41204</v>
          </cell>
          <cell r="E2355">
            <v>0.32833000000000001</v>
          </cell>
          <cell r="G2355">
            <v>41001</v>
          </cell>
          <cell r="H2355">
            <v>1.052</v>
          </cell>
          <cell r="J2355">
            <v>41001</v>
          </cell>
          <cell r="K2355">
            <v>0.49</v>
          </cell>
        </row>
        <row r="2356">
          <cell r="A2356">
            <v>41205</v>
          </cell>
          <cell r="B2356">
            <v>0.18</v>
          </cell>
          <cell r="D2356">
            <v>41205</v>
          </cell>
          <cell r="E2356">
            <v>0.32833000000000001</v>
          </cell>
          <cell r="G2356">
            <v>41002</v>
          </cell>
          <cell r="H2356">
            <v>1.06</v>
          </cell>
          <cell r="J2356">
            <v>41002</v>
          </cell>
          <cell r="K2356">
            <v>0.4955</v>
          </cell>
        </row>
        <row r="2357">
          <cell r="A2357">
            <v>41206</v>
          </cell>
          <cell r="B2357">
            <v>0.18</v>
          </cell>
          <cell r="D2357">
            <v>41206</v>
          </cell>
          <cell r="E2357">
            <v>0.32833000000000001</v>
          </cell>
          <cell r="G2357">
            <v>41003</v>
          </cell>
          <cell r="H2357">
            <v>1.0680000000000001</v>
          </cell>
          <cell r="J2357">
            <v>41003</v>
          </cell>
          <cell r="K2357">
            <v>0.5</v>
          </cell>
        </row>
        <row r="2358">
          <cell r="A2358">
            <v>41207</v>
          </cell>
          <cell r="B2358">
            <v>0.18</v>
          </cell>
          <cell r="D2358">
            <v>41207</v>
          </cell>
          <cell r="E2358">
            <v>0.32833000000000001</v>
          </cell>
          <cell r="G2358">
            <v>41004</v>
          </cell>
          <cell r="H2358">
            <v>1.0449999999999999</v>
          </cell>
          <cell r="J2358">
            <v>41004</v>
          </cell>
          <cell r="K2358">
            <v>0.48499999999999999</v>
          </cell>
        </row>
        <row r="2359">
          <cell r="A2359">
            <v>41208</v>
          </cell>
          <cell r="B2359">
            <v>0.18</v>
          </cell>
          <cell r="D2359">
            <v>41208</v>
          </cell>
          <cell r="E2359">
            <v>0.32833000000000001</v>
          </cell>
          <cell r="G2359">
            <v>41005</v>
          </cell>
          <cell r="H2359">
            <v>1.0287999999999999</v>
          </cell>
          <cell r="J2359">
            <v>41005</v>
          </cell>
          <cell r="K2359">
            <v>0.4763</v>
          </cell>
        </row>
        <row r="2360">
          <cell r="A2360">
            <v>41211</v>
          </cell>
          <cell r="B2360">
            <v>0.18</v>
          </cell>
          <cell r="D2360">
            <v>41211</v>
          </cell>
          <cell r="E2360">
            <v>0.32833000000000001</v>
          </cell>
          <cell r="G2360">
            <v>41008</v>
          </cell>
          <cell r="H2360">
            <v>0.99250000000000005</v>
          </cell>
          <cell r="J2360">
            <v>41008</v>
          </cell>
          <cell r="K2360">
            <v>0.45629999999999998</v>
          </cell>
        </row>
        <row r="2361">
          <cell r="A2361">
            <v>41212</v>
          </cell>
          <cell r="B2361">
            <v>0.18</v>
          </cell>
          <cell r="D2361">
            <v>41212</v>
          </cell>
          <cell r="E2361">
            <v>0.32833000000000001</v>
          </cell>
          <cell r="G2361">
            <v>41009</v>
          </cell>
          <cell r="H2361">
            <v>0.98</v>
          </cell>
          <cell r="J2361">
            <v>41009</v>
          </cell>
          <cell r="K2361">
            <v>0.45050000000000001</v>
          </cell>
        </row>
        <row r="2362">
          <cell r="A2362">
            <v>41213</v>
          </cell>
          <cell r="B2362">
            <v>0.18</v>
          </cell>
          <cell r="D2362">
            <v>41213</v>
          </cell>
          <cell r="E2362">
            <v>0.32833000000000001</v>
          </cell>
          <cell r="G2362">
            <v>41010</v>
          </cell>
          <cell r="H2362">
            <v>0.97499999999999998</v>
          </cell>
          <cell r="J2362">
            <v>41010</v>
          </cell>
          <cell r="K2362">
            <v>0.45550000000000002</v>
          </cell>
        </row>
        <row r="2363">
          <cell r="A2363">
            <v>41214</v>
          </cell>
          <cell r="B2363">
            <v>0.18</v>
          </cell>
          <cell r="D2363">
            <v>41214</v>
          </cell>
          <cell r="E2363">
            <v>0.32500000000000001</v>
          </cell>
          <cell r="G2363">
            <v>41011</v>
          </cell>
          <cell r="H2363">
            <v>0.96719999999999995</v>
          </cell>
          <cell r="J2363">
            <v>41011</v>
          </cell>
          <cell r="K2363">
            <v>0.45034999999999997</v>
          </cell>
        </row>
        <row r="2364">
          <cell r="A2364">
            <v>41215</v>
          </cell>
          <cell r="B2364">
            <v>0.18</v>
          </cell>
          <cell r="D2364">
            <v>41215</v>
          </cell>
          <cell r="E2364">
            <v>0.31917000000000001</v>
          </cell>
          <cell r="G2364">
            <v>41012</v>
          </cell>
          <cell r="H2364">
            <v>0.94971000000000005</v>
          </cell>
          <cell r="J2364">
            <v>41012</v>
          </cell>
          <cell r="K2364">
            <v>0.43985999999999997</v>
          </cell>
        </row>
        <row r="2365">
          <cell r="A2365">
            <v>41218</v>
          </cell>
          <cell r="B2365">
            <v>0.18</v>
          </cell>
          <cell r="D2365">
            <v>41218</v>
          </cell>
          <cell r="E2365">
            <v>0.31917000000000001</v>
          </cell>
          <cell r="G2365">
            <v>41015</v>
          </cell>
          <cell r="H2365">
            <v>0.95218999999999998</v>
          </cell>
          <cell r="J2365">
            <v>41015</v>
          </cell>
          <cell r="K2365">
            <v>0.44550000000000001</v>
          </cell>
        </row>
        <row r="2366">
          <cell r="A2366">
            <v>41219</v>
          </cell>
          <cell r="B2366">
            <v>0.18</v>
          </cell>
          <cell r="D2366">
            <v>41219</v>
          </cell>
          <cell r="E2366">
            <v>0.31917000000000001</v>
          </cell>
          <cell r="G2366">
            <v>41016</v>
          </cell>
          <cell r="H2366">
            <v>0.95250000000000001</v>
          </cell>
          <cell r="J2366">
            <v>41016</v>
          </cell>
          <cell r="K2366">
            <v>0.4425</v>
          </cell>
        </row>
        <row r="2367">
          <cell r="A2367">
            <v>41220</v>
          </cell>
          <cell r="B2367">
            <v>0.18</v>
          </cell>
          <cell r="D2367">
            <v>41220</v>
          </cell>
          <cell r="E2367">
            <v>0.31917000000000001</v>
          </cell>
          <cell r="G2367">
            <v>41017</v>
          </cell>
          <cell r="H2367">
            <v>0.95850000000000002</v>
          </cell>
          <cell r="J2367">
            <v>41017</v>
          </cell>
          <cell r="K2367">
            <v>0.44600000000000001</v>
          </cell>
        </row>
        <row r="2368">
          <cell r="A2368">
            <v>41221</v>
          </cell>
          <cell r="B2368">
            <v>0.18</v>
          </cell>
          <cell r="D2368">
            <v>41221</v>
          </cell>
          <cell r="E2368">
            <v>0.31917000000000001</v>
          </cell>
          <cell r="G2368">
            <v>41018</v>
          </cell>
          <cell r="H2368">
            <v>0.95850000000000002</v>
          </cell>
          <cell r="J2368">
            <v>41018</v>
          </cell>
          <cell r="K2368">
            <v>0.439</v>
          </cell>
        </row>
        <row r="2369">
          <cell r="A2369">
            <v>41222</v>
          </cell>
          <cell r="B2369">
            <v>0.18</v>
          </cell>
          <cell r="D2369">
            <v>41222</v>
          </cell>
          <cell r="E2369">
            <v>0.31917000000000001</v>
          </cell>
          <cell r="G2369">
            <v>41019</v>
          </cell>
          <cell r="H2369">
            <v>0.95499999999999996</v>
          </cell>
          <cell r="J2369">
            <v>41019</v>
          </cell>
          <cell r="K2369">
            <v>0.44</v>
          </cell>
        </row>
        <row r="2370">
          <cell r="A2370">
            <v>41225</v>
          </cell>
          <cell r="B2370">
            <v>0.18</v>
          </cell>
          <cell r="D2370">
            <v>41225</v>
          </cell>
          <cell r="E2370">
            <v>0.31917000000000001</v>
          </cell>
          <cell r="G2370">
            <v>41022</v>
          </cell>
          <cell r="H2370">
            <v>0.93500000000000005</v>
          </cell>
          <cell r="J2370">
            <v>41022</v>
          </cell>
          <cell r="K2370">
            <v>0.43</v>
          </cell>
        </row>
        <row r="2371">
          <cell r="A2371">
            <v>41226</v>
          </cell>
          <cell r="B2371">
            <v>0.18</v>
          </cell>
          <cell r="D2371">
            <v>41226</v>
          </cell>
          <cell r="E2371">
            <v>0.31917000000000001</v>
          </cell>
          <cell r="G2371">
            <v>41023</v>
          </cell>
          <cell r="H2371">
            <v>0.95625000000000004</v>
          </cell>
          <cell r="J2371">
            <v>41023</v>
          </cell>
          <cell r="K2371">
            <v>0.44</v>
          </cell>
        </row>
        <row r="2372">
          <cell r="A2372">
            <v>41227</v>
          </cell>
          <cell r="B2372">
            <v>0.18</v>
          </cell>
          <cell r="D2372">
            <v>41227</v>
          </cell>
          <cell r="E2372">
            <v>0.31917000000000001</v>
          </cell>
          <cell r="G2372">
            <v>41024</v>
          </cell>
          <cell r="H2372">
            <v>0.95499999999999996</v>
          </cell>
          <cell r="J2372">
            <v>41024</v>
          </cell>
          <cell r="K2372">
            <v>0.4405</v>
          </cell>
        </row>
        <row r="2373">
          <cell r="A2373">
            <v>41228</v>
          </cell>
          <cell r="B2373">
            <v>0.18</v>
          </cell>
          <cell r="D2373">
            <v>41228</v>
          </cell>
          <cell r="E2373">
            <v>0.31917000000000001</v>
          </cell>
          <cell r="G2373">
            <v>41025</v>
          </cell>
          <cell r="H2373">
            <v>0.94128999999999996</v>
          </cell>
          <cell r="J2373">
            <v>41025</v>
          </cell>
          <cell r="K2373">
            <v>0.43236000000000002</v>
          </cell>
        </row>
        <row r="2374">
          <cell r="A2374">
            <v>41229</v>
          </cell>
          <cell r="B2374">
            <v>0.18</v>
          </cell>
          <cell r="D2374">
            <v>41229</v>
          </cell>
          <cell r="E2374">
            <v>0.31917000000000001</v>
          </cell>
          <cell r="G2374">
            <v>41026</v>
          </cell>
          <cell r="H2374">
            <v>0.92673000000000005</v>
          </cell>
          <cell r="J2374">
            <v>41026</v>
          </cell>
          <cell r="K2374">
            <v>0.42299999999999999</v>
          </cell>
        </row>
        <row r="2375">
          <cell r="A2375">
            <v>41232</v>
          </cell>
          <cell r="B2375">
            <v>0.18</v>
          </cell>
          <cell r="D2375">
            <v>41232</v>
          </cell>
          <cell r="E2375">
            <v>0.31917000000000001</v>
          </cell>
          <cell r="G2375">
            <v>41029</v>
          </cell>
          <cell r="H2375">
            <v>0.93</v>
          </cell>
          <cell r="J2375">
            <v>41029</v>
          </cell>
          <cell r="K2375">
            <v>0.42549999999999999</v>
          </cell>
        </row>
        <row r="2376">
          <cell r="A2376">
            <v>41233</v>
          </cell>
          <cell r="B2376">
            <v>0.18</v>
          </cell>
          <cell r="D2376">
            <v>41233</v>
          </cell>
          <cell r="E2376">
            <v>0.31917000000000001</v>
          </cell>
          <cell r="G2376">
            <v>41030</v>
          </cell>
          <cell r="H2376">
            <v>0.92249999999999999</v>
          </cell>
          <cell r="J2376">
            <v>41030</v>
          </cell>
          <cell r="K2376">
            <v>0.42749999999999999</v>
          </cell>
        </row>
        <row r="2377">
          <cell r="A2377">
            <v>41234</v>
          </cell>
          <cell r="B2377">
            <v>0.18</v>
          </cell>
          <cell r="D2377">
            <v>41234</v>
          </cell>
          <cell r="E2377">
            <v>0.31917000000000001</v>
          </cell>
          <cell r="G2377">
            <v>41031</v>
          </cell>
          <cell r="H2377">
            <v>0.91749999999999998</v>
          </cell>
          <cell r="J2377">
            <v>41031</v>
          </cell>
          <cell r="K2377">
            <v>0.42049999999999998</v>
          </cell>
        </row>
        <row r="2378">
          <cell r="A2378">
            <v>41235</v>
          </cell>
          <cell r="B2378">
            <v>0.18</v>
          </cell>
          <cell r="D2378">
            <v>41235</v>
          </cell>
          <cell r="E2378">
            <v>0.31917000000000001</v>
          </cell>
          <cell r="G2378">
            <v>41032</v>
          </cell>
          <cell r="H2378">
            <v>0.91800000000000004</v>
          </cell>
          <cell r="J2378">
            <v>41032</v>
          </cell>
          <cell r="K2378">
            <v>0.42</v>
          </cell>
        </row>
        <row r="2379">
          <cell r="A2379">
            <v>41239</v>
          </cell>
          <cell r="B2379">
            <v>0.18</v>
          </cell>
          <cell r="D2379">
            <v>41239</v>
          </cell>
          <cell r="E2379">
            <v>0.31917000000000001</v>
          </cell>
          <cell r="G2379">
            <v>41033</v>
          </cell>
          <cell r="H2379">
            <v>0.92249999999999999</v>
          </cell>
          <cell r="J2379">
            <v>41033</v>
          </cell>
          <cell r="K2379">
            <v>0.42549999999999999</v>
          </cell>
        </row>
        <row r="2380">
          <cell r="A2380">
            <v>41240</v>
          </cell>
          <cell r="B2380">
            <v>0.18</v>
          </cell>
          <cell r="D2380">
            <v>41240</v>
          </cell>
          <cell r="E2380">
            <v>0.31917000000000001</v>
          </cell>
          <cell r="G2380">
            <v>41036</v>
          </cell>
          <cell r="H2380">
            <v>0.9</v>
          </cell>
          <cell r="J2380">
            <v>41036</v>
          </cell>
          <cell r="K2380">
            <v>0.41749999999999998</v>
          </cell>
        </row>
        <row r="2381">
          <cell r="A2381">
            <v>41241</v>
          </cell>
          <cell r="B2381">
            <v>0.18</v>
          </cell>
          <cell r="D2381">
            <v>41241</v>
          </cell>
          <cell r="E2381">
            <v>0.31917000000000001</v>
          </cell>
          <cell r="G2381">
            <v>41037</v>
          </cell>
          <cell r="H2381">
            <v>0.9</v>
          </cell>
          <cell r="J2381">
            <v>41037</v>
          </cell>
          <cell r="K2381">
            <v>0.42</v>
          </cell>
        </row>
        <row r="2382">
          <cell r="A2382">
            <v>41242</v>
          </cell>
          <cell r="B2382">
            <v>0.18</v>
          </cell>
          <cell r="D2382">
            <v>41242</v>
          </cell>
          <cell r="E2382">
            <v>0.31917000000000001</v>
          </cell>
          <cell r="G2382">
            <v>41038</v>
          </cell>
          <cell r="H2382">
            <v>0.88300000000000001</v>
          </cell>
          <cell r="J2382">
            <v>41038</v>
          </cell>
          <cell r="K2382">
            <v>0.41749999999999998</v>
          </cell>
        </row>
        <row r="2383">
          <cell r="A2383">
            <v>41243</v>
          </cell>
          <cell r="B2383">
            <v>0.18</v>
          </cell>
          <cell r="D2383">
            <v>41243</v>
          </cell>
          <cell r="E2383">
            <v>0.31917000000000001</v>
          </cell>
          <cell r="G2383">
            <v>41039</v>
          </cell>
          <cell r="H2383">
            <v>0.90800000000000003</v>
          </cell>
          <cell r="J2383">
            <v>41039</v>
          </cell>
          <cell r="K2383">
            <v>0.438</v>
          </cell>
        </row>
        <row r="2384">
          <cell r="A2384">
            <v>41246</v>
          </cell>
          <cell r="B2384">
            <v>0.18</v>
          </cell>
          <cell r="D2384">
            <v>41246</v>
          </cell>
          <cell r="E2384">
            <v>0.31917000000000001</v>
          </cell>
          <cell r="G2384">
            <v>41040</v>
          </cell>
          <cell r="H2384">
            <v>0.91100000000000003</v>
          </cell>
          <cell r="J2384">
            <v>41040</v>
          </cell>
          <cell r="K2384">
            <v>0.43049999999999999</v>
          </cell>
        </row>
        <row r="2385">
          <cell r="A2385">
            <v>41247</v>
          </cell>
          <cell r="B2385">
            <v>0.18</v>
          </cell>
          <cell r="D2385">
            <v>41247</v>
          </cell>
          <cell r="E2385">
            <v>0.31917000000000001</v>
          </cell>
          <cell r="G2385">
            <v>41043</v>
          </cell>
          <cell r="H2385">
            <v>0.88500000000000001</v>
          </cell>
          <cell r="J2385">
            <v>41043</v>
          </cell>
          <cell r="K2385">
            <v>0.42799999999999999</v>
          </cell>
        </row>
        <row r="2386">
          <cell r="A2386">
            <v>41248</v>
          </cell>
          <cell r="B2386">
            <v>0.18</v>
          </cell>
          <cell r="D2386">
            <v>41248</v>
          </cell>
          <cell r="E2386">
            <v>0.31917000000000001</v>
          </cell>
          <cell r="G2386">
            <v>41044</v>
          </cell>
          <cell r="H2386">
            <v>0.89</v>
          </cell>
          <cell r="J2386">
            <v>41044</v>
          </cell>
          <cell r="K2386">
            <v>0.4375</v>
          </cell>
        </row>
        <row r="2387">
          <cell r="A2387">
            <v>41249</v>
          </cell>
          <cell r="B2387">
            <v>0.18</v>
          </cell>
          <cell r="D2387">
            <v>41249</v>
          </cell>
          <cell r="E2387">
            <v>0.31917000000000001</v>
          </cell>
          <cell r="G2387">
            <v>41045</v>
          </cell>
          <cell r="H2387">
            <v>0.87</v>
          </cell>
          <cell r="J2387">
            <v>41045</v>
          </cell>
          <cell r="K2387">
            <v>0.42799999999999999</v>
          </cell>
        </row>
        <row r="2388">
          <cell r="A2388">
            <v>41250</v>
          </cell>
          <cell r="B2388">
            <v>0.18</v>
          </cell>
          <cell r="D2388">
            <v>41250</v>
          </cell>
          <cell r="E2388">
            <v>0.31917000000000001</v>
          </cell>
          <cell r="G2388">
            <v>41046</v>
          </cell>
          <cell r="H2388">
            <v>0.875</v>
          </cell>
          <cell r="J2388">
            <v>41046</v>
          </cell>
          <cell r="K2388">
            <v>0.42749999999999999</v>
          </cell>
        </row>
        <row r="2389">
          <cell r="A2389">
            <v>41253</v>
          </cell>
          <cell r="B2389">
            <v>0.18</v>
          </cell>
          <cell r="D2389">
            <v>41253</v>
          </cell>
          <cell r="E2389">
            <v>0.31917000000000001</v>
          </cell>
          <cell r="G2389">
            <v>41047</v>
          </cell>
          <cell r="H2389">
            <v>0.85499999999999998</v>
          </cell>
          <cell r="J2389">
            <v>41047</v>
          </cell>
          <cell r="K2389">
            <v>0.42499999999999999</v>
          </cell>
        </row>
        <row r="2390">
          <cell r="A2390">
            <v>41254</v>
          </cell>
          <cell r="B2390">
            <v>0.18</v>
          </cell>
          <cell r="D2390">
            <v>41254</v>
          </cell>
          <cell r="E2390">
            <v>0.31917000000000001</v>
          </cell>
          <cell r="G2390">
            <v>41050</v>
          </cell>
          <cell r="H2390">
            <v>0.86750000000000005</v>
          </cell>
          <cell r="J2390">
            <v>41050</v>
          </cell>
          <cell r="K2390">
            <v>0.42749999999999999</v>
          </cell>
        </row>
        <row r="2391">
          <cell r="A2391">
            <v>41255</v>
          </cell>
          <cell r="B2391">
            <v>0.18</v>
          </cell>
          <cell r="D2391">
            <v>41255</v>
          </cell>
          <cell r="E2391">
            <v>0.31917000000000001</v>
          </cell>
          <cell r="G2391">
            <v>41051</v>
          </cell>
          <cell r="H2391">
            <v>0.88500000000000001</v>
          </cell>
          <cell r="J2391">
            <v>41051</v>
          </cell>
          <cell r="K2391">
            <v>0.43125000000000002</v>
          </cell>
        </row>
        <row r="2392">
          <cell r="A2392">
            <v>41256</v>
          </cell>
          <cell r="B2392">
            <v>0.18</v>
          </cell>
          <cell r="D2392">
            <v>41256</v>
          </cell>
          <cell r="E2392">
            <v>0.31917000000000001</v>
          </cell>
          <cell r="G2392">
            <v>41052</v>
          </cell>
          <cell r="H2392">
            <v>0.879</v>
          </cell>
          <cell r="J2392">
            <v>41052</v>
          </cell>
          <cell r="K2392">
            <v>0.42749999999999999</v>
          </cell>
        </row>
        <row r="2393">
          <cell r="A2393">
            <v>41257</v>
          </cell>
          <cell r="B2393">
            <v>0.18</v>
          </cell>
          <cell r="D2393">
            <v>41257</v>
          </cell>
          <cell r="E2393">
            <v>0.31917000000000001</v>
          </cell>
          <cell r="G2393">
            <v>41053</v>
          </cell>
          <cell r="H2393">
            <v>0.88849</v>
          </cell>
          <cell r="J2393">
            <v>41053</v>
          </cell>
          <cell r="K2393">
            <v>0.43361</v>
          </cell>
        </row>
        <row r="2394">
          <cell r="A2394">
            <v>41260</v>
          </cell>
          <cell r="B2394">
            <v>0.18</v>
          </cell>
          <cell r="D2394">
            <v>41260</v>
          </cell>
          <cell r="E2394">
            <v>0.31917000000000001</v>
          </cell>
          <cell r="G2394">
            <v>41054</v>
          </cell>
          <cell r="H2394">
            <v>0.90771999999999997</v>
          </cell>
          <cell r="J2394">
            <v>41054</v>
          </cell>
          <cell r="K2394">
            <v>0.43736000000000003</v>
          </cell>
        </row>
        <row r="2395">
          <cell r="A2395">
            <v>41261</v>
          </cell>
          <cell r="B2395">
            <v>0.18</v>
          </cell>
          <cell r="D2395">
            <v>41261</v>
          </cell>
          <cell r="E2395">
            <v>0.31917000000000001</v>
          </cell>
          <cell r="G2395">
            <v>41057</v>
          </cell>
          <cell r="H2395">
            <v>0.88846999999999998</v>
          </cell>
          <cell r="J2395">
            <v>41057</v>
          </cell>
          <cell r="K2395">
            <v>0.42949999999999999</v>
          </cell>
        </row>
        <row r="2396">
          <cell r="A2396">
            <v>41262</v>
          </cell>
          <cell r="B2396">
            <v>0.18</v>
          </cell>
          <cell r="D2396">
            <v>41262</v>
          </cell>
          <cell r="E2396">
            <v>0.31917000000000001</v>
          </cell>
          <cell r="G2396">
            <v>41058</v>
          </cell>
          <cell r="H2396">
            <v>0.86</v>
          </cell>
          <cell r="J2396">
            <v>41058</v>
          </cell>
          <cell r="K2396">
            <v>0.41810000000000003</v>
          </cell>
        </row>
        <row r="2397">
          <cell r="A2397">
            <v>41263</v>
          </cell>
          <cell r="B2397">
            <v>0.18</v>
          </cell>
          <cell r="D2397">
            <v>41263</v>
          </cell>
          <cell r="E2397">
            <v>0.31917000000000001</v>
          </cell>
          <cell r="G2397">
            <v>41059</v>
          </cell>
          <cell r="H2397">
            <v>0.85624999999999996</v>
          </cell>
          <cell r="J2397">
            <v>41059</v>
          </cell>
          <cell r="K2397">
            <v>0.40550000000000003</v>
          </cell>
        </row>
        <row r="2398">
          <cell r="A2398">
            <v>41264</v>
          </cell>
          <cell r="B2398">
            <v>0.18</v>
          </cell>
          <cell r="D2398">
            <v>41264</v>
          </cell>
          <cell r="E2398">
            <v>0.315</v>
          </cell>
          <cell r="G2398">
            <v>41060</v>
          </cell>
          <cell r="H2398">
            <v>0.84</v>
          </cell>
          <cell r="J2398">
            <v>41060</v>
          </cell>
          <cell r="K2398">
            <v>0.41299999999999998</v>
          </cell>
        </row>
        <row r="2399">
          <cell r="A2399">
            <v>41268</v>
          </cell>
          <cell r="B2399">
            <v>0.18</v>
          </cell>
          <cell r="D2399">
            <v>41268</v>
          </cell>
          <cell r="E2399">
            <v>0.30917</v>
          </cell>
          <cell r="G2399">
            <v>41061</v>
          </cell>
          <cell r="H2399">
            <v>0.81399999999999995</v>
          </cell>
          <cell r="J2399">
            <v>41061</v>
          </cell>
          <cell r="K2399">
            <v>0.39750000000000002</v>
          </cell>
        </row>
        <row r="2400">
          <cell r="A2400">
            <v>41269</v>
          </cell>
          <cell r="B2400">
            <v>0.18</v>
          </cell>
          <cell r="D2400">
            <v>41269</v>
          </cell>
          <cell r="E2400">
            <v>0.30917</v>
          </cell>
          <cell r="G2400">
            <v>41064</v>
          </cell>
          <cell r="H2400">
            <v>0.83350000000000002</v>
          </cell>
          <cell r="J2400">
            <v>41064</v>
          </cell>
          <cell r="K2400">
            <v>0.40875</v>
          </cell>
        </row>
        <row r="2401">
          <cell r="A2401">
            <v>41270</v>
          </cell>
          <cell r="B2401">
            <v>0.18</v>
          </cell>
          <cell r="D2401">
            <v>41270</v>
          </cell>
          <cell r="E2401">
            <v>0.30917</v>
          </cell>
          <cell r="G2401">
            <v>41065</v>
          </cell>
          <cell r="H2401">
            <v>0.8569</v>
          </cell>
          <cell r="J2401">
            <v>41065</v>
          </cell>
          <cell r="K2401">
            <v>0.41689999999999999</v>
          </cell>
        </row>
        <row r="2402">
          <cell r="A2402">
            <v>41271</v>
          </cell>
          <cell r="B2402">
            <v>0.18</v>
          </cell>
          <cell r="D2402">
            <v>41271</v>
          </cell>
          <cell r="E2402">
            <v>0.30917</v>
          </cell>
          <cell r="G2402">
            <v>41066</v>
          </cell>
          <cell r="H2402">
            <v>0.87</v>
          </cell>
          <cell r="J2402">
            <v>41066</v>
          </cell>
          <cell r="K2402">
            <v>0.42125000000000001</v>
          </cell>
        </row>
        <row r="2403">
          <cell r="A2403">
            <v>41278</v>
          </cell>
          <cell r="B2403">
            <v>0.18</v>
          </cell>
          <cell r="D2403">
            <v>41278</v>
          </cell>
          <cell r="E2403">
            <v>0.30917</v>
          </cell>
          <cell r="G2403">
            <v>41067</v>
          </cell>
          <cell r="H2403">
            <v>0.88249999999999995</v>
          </cell>
          <cell r="J2403">
            <v>41067</v>
          </cell>
          <cell r="K2403">
            <v>0.42249999999999999</v>
          </cell>
        </row>
        <row r="2404">
          <cell r="A2404">
            <v>41281</v>
          </cell>
          <cell r="B2404">
            <v>0.18</v>
          </cell>
          <cell r="D2404">
            <v>41281</v>
          </cell>
          <cell r="E2404">
            <v>0.30917</v>
          </cell>
          <cell r="G2404">
            <v>41068</v>
          </cell>
          <cell r="H2404">
            <v>0.84499999999999997</v>
          </cell>
          <cell r="J2404">
            <v>41068</v>
          </cell>
          <cell r="K2404">
            <v>0.41049999999999998</v>
          </cell>
        </row>
        <row r="2405">
          <cell r="A2405">
            <v>41282</v>
          </cell>
          <cell r="B2405">
            <v>0.18</v>
          </cell>
          <cell r="D2405">
            <v>41282</v>
          </cell>
          <cell r="E2405">
            <v>0.30917</v>
          </cell>
          <cell r="G2405">
            <v>41071</v>
          </cell>
          <cell r="H2405">
            <v>0.86250000000000004</v>
          </cell>
          <cell r="J2405">
            <v>41071</v>
          </cell>
          <cell r="K2405">
            <v>0.41549999999999998</v>
          </cell>
        </row>
        <row r="2406">
          <cell r="A2406">
            <v>41283</v>
          </cell>
          <cell r="B2406">
            <v>0.18</v>
          </cell>
          <cell r="D2406">
            <v>41283</v>
          </cell>
          <cell r="E2406">
            <v>0.30917</v>
          </cell>
          <cell r="G2406">
            <v>41072</v>
          </cell>
          <cell r="H2406">
            <v>0.85</v>
          </cell>
          <cell r="J2406">
            <v>41072</v>
          </cell>
          <cell r="K2406">
            <v>0.40749999999999997</v>
          </cell>
        </row>
        <row r="2407">
          <cell r="A2407">
            <v>41284</v>
          </cell>
          <cell r="B2407">
            <v>0.18</v>
          </cell>
          <cell r="D2407">
            <v>41284</v>
          </cell>
          <cell r="E2407">
            <v>0.30917</v>
          </cell>
          <cell r="G2407">
            <v>41073</v>
          </cell>
          <cell r="H2407">
            <v>0.86</v>
          </cell>
          <cell r="J2407">
            <v>41073</v>
          </cell>
          <cell r="K2407">
            <v>0.40749999999999997</v>
          </cell>
        </row>
        <row r="2408">
          <cell r="A2408">
            <v>41285</v>
          </cell>
          <cell r="B2408">
            <v>0.18</v>
          </cell>
          <cell r="D2408">
            <v>41285</v>
          </cell>
          <cell r="E2408">
            <v>0.30917</v>
          </cell>
          <cell r="G2408">
            <v>41074</v>
          </cell>
          <cell r="H2408">
            <v>0.86499999999999999</v>
          </cell>
          <cell r="J2408">
            <v>41074</v>
          </cell>
          <cell r="K2408">
            <v>0.41299999999999998</v>
          </cell>
        </row>
        <row r="2409">
          <cell r="A2409">
            <v>41289</v>
          </cell>
          <cell r="B2409">
            <v>0.18</v>
          </cell>
          <cell r="D2409">
            <v>41289</v>
          </cell>
          <cell r="E2409">
            <v>0.30832999999999999</v>
          </cell>
          <cell r="G2409">
            <v>41075</v>
          </cell>
          <cell r="H2409">
            <v>0.85499999999999998</v>
          </cell>
          <cell r="J2409">
            <v>41075</v>
          </cell>
          <cell r="K2409">
            <v>0.40749999999999997</v>
          </cell>
        </row>
        <row r="2410">
          <cell r="A2410">
            <v>41290</v>
          </cell>
          <cell r="B2410">
            <v>0.18</v>
          </cell>
          <cell r="D2410">
            <v>41290</v>
          </cell>
          <cell r="E2410">
            <v>0.3075</v>
          </cell>
          <cell r="G2410">
            <v>41078</v>
          </cell>
          <cell r="H2410">
            <v>0.83250000000000002</v>
          </cell>
          <cell r="J2410">
            <v>41078</v>
          </cell>
          <cell r="K2410">
            <v>0.40050000000000002</v>
          </cell>
        </row>
        <row r="2411">
          <cell r="A2411">
            <v>41291</v>
          </cell>
          <cell r="B2411">
            <v>0.18</v>
          </cell>
          <cell r="D2411">
            <v>41291</v>
          </cell>
          <cell r="E2411">
            <v>0.30667</v>
          </cell>
          <cell r="G2411">
            <v>41079</v>
          </cell>
          <cell r="H2411">
            <v>0.8165</v>
          </cell>
          <cell r="J2411">
            <v>41079</v>
          </cell>
          <cell r="K2411">
            <v>0.38124999999999998</v>
          </cell>
        </row>
        <row r="2412">
          <cell r="A2412">
            <v>41292</v>
          </cell>
          <cell r="B2412">
            <v>0.18</v>
          </cell>
          <cell r="D2412">
            <v>41292</v>
          </cell>
          <cell r="E2412">
            <v>0.30667</v>
          </cell>
          <cell r="G2412">
            <v>41080</v>
          </cell>
          <cell r="H2412">
            <v>0.83150000000000002</v>
          </cell>
          <cell r="J2412">
            <v>41080</v>
          </cell>
          <cell r="K2412">
            <v>0.39750000000000002</v>
          </cell>
        </row>
        <row r="2413">
          <cell r="A2413">
            <v>41295</v>
          </cell>
          <cell r="B2413">
            <v>0.18</v>
          </cell>
          <cell r="D2413">
            <v>41295</v>
          </cell>
          <cell r="E2413">
            <v>0.30667</v>
          </cell>
          <cell r="G2413">
            <v>41081</v>
          </cell>
          <cell r="H2413">
            <v>0.83</v>
          </cell>
          <cell r="J2413">
            <v>41081</v>
          </cell>
          <cell r="K2413">
            <v>0.39806999999999998</v>
          </cell>
        </row>
        <row r="2414">
          <cell r="A2414">
            <v>41296</v>
          </cell>
          <cell r="B2414">
            <v>0.18</v>
          </cell>
          <cell r="D2414">
            <v>41296</v>
          </cell>
          <cell r="E2414">
            <v>0.30667</v>
          </cell>
          <cell r="G2414">
            <v>41082</v>
          </cell>
          <cell r="H2414">
            <v>0.83575999999999995</v>
          </cell>
          <cell r="J2414">
            <v>41082</v>
          </cell>
          <cell r="K2414">
            <v>0.40012999999999999</v>
          </cell>
        </row>
        <row r="2415">
          <cell r="A2415">
            <v>41297</v>
          </cell>
          <cell r="B2415">
            <v>0.18</v>
          </cell>
          <cell r="D2415">
            <v>41297</v>
          </cell>
          <cell r="E2415">
            <v>0.30082999999999999</v>
          </cell>
          <cell r="G2415">
            <v>41085</v>
          </cell>
          <cell r="H2415">
            <v>0.83875</v>
          </cell>
          <cell r="J2415">
            <v>41085</v>
          </cell>
          <cell r="K2415">
            <v>0.4</v>
          </cell>
        </row>
        <row r="2416">
          <cell r="A2416">
            <v>41298</v>
          </cell>
          <cell r="B2416">
            <v>0.18</v>
          </cell>
          <cell r="D2416">
            <v>41298</v>
          </cell>
          <cell r="E2416">
            <v>0.29666999999999999</v>
          </cell>
          <cell r="G2416">
            <v>41086</v>
          </cell>
          <cell r="H2416">
            <v>0.83750000000000002</v>
          </cell>
          <cell r="J2416">
            <v>41086</v>
          </cell>
          <cell r="K2416">
            <v>0.39750000000000002</v>
          </cell>
        </row>
        <row r="2417">
          <cell r="A2417">
            <v>41299</v>
          </cell>
          <cell r="B2417">
            <v>0.18</v>
          </cell>
          <cell r="D2417">
            <v>41299</v>
          </cell>
          <cell r="E2417">
            <v>0.29499999999999998</v>
          </cell>
          <cell r="G2417">
            <v>41087</v>
          </cell>
          <cell r="H2417">
            <v>0.82</v>
          </cell>
          <cell r="J2417">
            <v>41087</v>
          </cell>
          <cell r="K2417">
            <v>0.39250000000000002</v>
          </cell>
        </row>
        <row r="2418">
          <cell r="A2418">
            <v>41302</v>
          </cell>
          <cell r="B2418">
            <v>0.18</v>
          </cell>
          <cell r="D2418">
            <v>41302</v>
          </cell>
          <cell r="E2418">
            <v>0.29416999999999999</v>
          </cell>
          <cell r="G2418">
            <v>41088</v>
          </cell>
          <cell r="H2418">
            <v>0.82099999999999995</v>
          </cell>
          <cell r="J2418">
            <v>41088</v>
          </cell>
          <cell r="K2418">
            <v>0.39250000000000002</v>
          </cell>
        </row>
        <row r="2419">
          <cell r="A2419">
            <v>41303</v>
          </cell>
          <cell r="B2419">
            <v>0.18</v>
          </cell>
          <cell r="D2419">
            <v>41303</v>
          </cell>
          <cell r="E2419">
            <v>0.29416999999999999</v>
          </cell>
          <cell r="G2419">
            <v>41089</v>
          </cell>
          <cell r="H2419">
            <v>0.83875</v>
          </cell>
          <cell r="J2419">
            <v>41089</v>
          </cell>
          <cell r="K2419">
            <v>0.40250000000000002</v>
          </cell>
        </row>
        <row r="2420">
          <cell r="A2420">
            <v>41304</v>
          </cell>
          <cell r="B2420">
            <v>0.18</v>
          </cell>
          <cell r="D2420">
            <v>41304</v>
          </cell>
          <cell r="E2420">
            <v>0.29416999999999999</v>
          </cell>
          <cell r="G2420">
            <v>41092</v>
          </cell>
          <cell r="H2420">
            <v>0.83250000000000002</v>
          </cell>
          <cell r="J2420">
            <v>41092</v>
          </cell>
          <cell r="K2420">
            <v>0.39550000000000002</v>
          </cell>
        </row>
        <row r="2421">
          <cell r="A2421">
            <v>41305</v>
          </cell>
          <cell r="B2421">
            <v>0.18</v>
          </cell>
          <cell r="D2421">
            <v>41305</v>
          </cell>
          <cell r="E2421">
            <v>0.29416999999999999</v>
          </cell>
          <cell r="G2421">
            <v>41093</v>
          </cell>
          <cell r="H2421">
            <v>0.83</v>
          </cell>
          <cell r="J2421">
            <v>41093</v>
          </cell>
          <cell r="K2421">
            <v>0.39550000000000002</v>
          </cell>
        </row>
        <row r="2422">
          <cell r="A2422">
            <v>41306</v>
          </cell>
          <cell r="B2422">
            <v>0.18</v>
          </cell>
          <cell r="D2422">
            <v>41306</v>
          </cell>
          <cell r="E2422">
            <v>0.29416999999999999</v>
          </cell>
          <cell r="G2422">
            <v>41094</v>
          </cell>
          <cell r="H2422">
            <v>0.82789999999999997</v>
          </cell>
          <cell r="J2422">
            <v>41094</v>
          </cell>
          <cell r="K2422">
            <v>0.39429999999999998</v>
          </cell>
        </row>
        <row r="2423">
          <cell r="A2423">
            <v>41309</v>
          </cell>
          <cell r="B2423">
            <v>0.18</v>
          </cell>
          <cell r="D2423">
            <v>41309</v>
          </cell>
          <cell r="E2423">
            <v>0.29416999999999999</v>
          </cell>
          <cell r="G2423">
            <v>41095</v>
          </cell>
          <cell r="H2423">
            <v>0.82499999999999996</v>
          </cell>
          <cell r="J2423">
            <v>41095</v>
          </cell>
          <cell r="K2423">
            <v>0.39</v>
          </cell>
        </row>
        <row r="2424">
          <cell r="A2424">
            <v>41310</v>
          </cell>
          <cell r="B2424">
            <v>0.18</v>
          </cell>
          <cell r="D2424">
            <v>41310</v>
          </cell>
          <cell r="E2424">
            <v>0.29416999999999999</v>
          </cell>
          <cell r="G2424">
            <v>41096</v>
          </cell>
          <cell r="H2424">
            <v>0.80874999999999997</v>
          </cell>
          <cell r="J2424">
            <v>41096</v>
          </cell>
          <cell r="K2424">
            <v>0.37090000000000001</v>
          </cell>
        </row>
        <row r="2425">
          <cell r="A2425">
            <v>41311</v>
          </cell>
          <cell r="B2425">
            <v>0.18</v>
          </cell>
          <cell r="D2425">
            <v>41311</v>
          </cell>
          <cell r="E2425">
            <v>0.29416999999999999</v>
          </cell>
          <cell r="G2425">
            <v>41099</v>
          </cell>
          <cell r="H2425">
            <v>0.79251000000000005</v>
          </cell>
          <cell r="J2425">
            <v>41099</v>
          </cell>
          <cell r="K2425">
            <v>0.36049999999999999</v>
          </cell>
        </row>
        <row r="2426">
          <cell r="A2426">
            <v>41312</v>
          </cell>
          <cell r="B2426">
            <v>0.18</v>
          </cell>
          <cell r="D2426">
            <v>41312</v>
          </cell>
          <cell r="E2426">
            <v>0.29416999999999999</v>
          </cell>
          <cell r="G2426">
            <v>41100</v>
          </cell>
          <cell r="H2426">
            <v>0.79700000000000004</v>
          </cell>
          <cell r="J2426">
            <v>41100</v>
          </cell>
          <cell r="K2426">
            <v>0.3725</v>
          </cell>
        </row>
        <row r="2427">
          <cell r="A2427">
            <v>41313</v>
          </cell>
          <cell r="B2427">
            <v>0.18</v>
          </cell>
          <cell r="D2427">
            <v>41313</v>
          </cell>
          <cell r="E2427">
            <v>0.29249999999999998</v>
          </cell>
          <cell r="G2427">
            <v>41101</v>
          </cell>
          <cell r="H2427">
            <v>0.78500000000000003</v>
          </cell>
          <cell r="J2427">
            <v>41101</v>
          </cell>
          <cell r="K2427">
            <v>0.36549999999999999</v>
          </cell>
        </row>
        <row r="2428">
          <cell r="A2428">
            <v>41317</v>
          </cell>
          <cell r="B2428">
            <v>0.17917</v>
          </cell>
          <cell r="D2428">
            <v>41317</v>
          </cell>
          <cell r="E2428">
            <v>0.28582999999999997</v>
          </cell>
          <cell r="G2428">
            <v>41102</v>
          </cell>
          <cell r="H2428">
            <v>0.76500000000000001</v>
          </cell>
          <cell r="J2428">
            <v>41102</v>
          </cell>
          <cell r="K2428">
            <v>0.35049999999999998</v>
          </cell>
        </row>
        <row r="2429">
          <cell r="A2429">
            <v>41318</v>
          </cell>
          <cell r="B2429">
            <v>0.17749999999999999</v>
          </cell>
          <cell r="D2429">
            <v>41318</v>
          </cell>
          <cell r="E2429">
            <v>0.28416999999999998</v>
          </cell>
          <cell r="G2429">
            <v>41103</v>
          </cell>
          <cell r="H2429">
            <v>0.76890000000000003</v>
          </cell>
          <cell r="J2429">
            <v>41103</v>
          </cell>
          <cell r="K2429">
            <v>0.35198000000000002</v>
          </cell>
        </row>
        <row r="2430">
          <cell r="A2430">
            <v>41319</v>
          </cell>
          <cell r="B2430">
            <v>0.17416999999999999</v>
          </cell>
          <cell r="D2430">
            <v>41319</v>
          </cell>
          <cell r="E2430">
            <v>0.28000000000000003</v>
          </cell>
          <cell r="G2430">
            <v>41106</v>
          </cell>
          <cell r="H2430">
            <v>0.76749999999999996</v>
          </cell>
          <cell r="J2430">
            <v>41106</v>
          </cell>
          <cell r="K2430">
            <v>0.35</v>
          </cell>
        </row>
        <row r="2431">
          <cell r="A2431">
            <v>41320</v>
          </cell>
          <cell r="B2431">
            <v>0.17166999999999999</v>
          </cell>
          <cell r="D2431">
            <v>41320</v>
          </cell>
          <cell r="E2431">
            <v>0.27667000000000003</v>
          </cell>
          <cell r="G2431">
            <v>41107</v>
          </cell>
          <cell r="H2431">
            <v>0.77125999999999995</v>
          </cell>
          <cell r="J2431">
            <v>41107</v>
          </cell>
          <cell r="K2431">
            <v>0.35499999999999998</v>
          </cell>
        </row>
        <row r="2432">
          <cell r="A2432">
            <v>41323</v>
          </cell>
          <cell r="B2432">
            <v>0.17</v>
          </cell>
          <cell r="D2432">
            <v>41323</v>
          </cell>
          <cell r="E2432">
            <v>0.27583000000000002</v>
          </cell>
          <cell r="G2432">
            <v>41108</v>
          </cell>
          <cell r="H2432">
            <v>0.754</v>
          </cell>
          <cell r="J2432">
            <v>41108</v>
          </cell>
          <cell r="K2432">
            <v>0.35</v>
          </cell>
        </row>
        <row r="2433">
          <cell r="A2433">
            <v>41324</v>
          </cell>
          <cell r="B2433">
            <v>0.17</v>
          </cell>
          <cell r="D2433">
            <v>41324</v>
          </cell>
          <cell r="E2433">
            <v>0.27250000000000002</v>
          </cell>
          <cell r="G2433">
            <v>41109</v>
          </cell>
          <cell r="H2433">
            <v>0.74250000000000005</v>
          </cell>
          <cell r="J2433">
            <v>41109</v>
          </cell>
          <cell r="K2433">
            <v>0.34875</v>
          </cell>
        </row>
        <row r="2434">
          <cell r="A2434">
            <v>41325</v>
          </cell>
          <cell r="B2434">
            <v>0.17</v>
          </cell>
          <cell r="D2434">
            <v>41325</v>
          </cell>
          <cell r="E2434">
            <v>0.27</v>
          </cell>
          <cell r="G2434">
            <v>41110</v>
          </cell>
          <cell r="H2434">
            <v>0.745</v>
          </cell>
          <cell r="J2434">
            <v>41110</v>
          </cell>
          <cell r="K2434">
            <v>0.34875</v>
          </cell>
        </row>
        <row r="2435">
          <cell r="A2435">
            <v>41326</v>
          </cell>
          <cell r="B2435">
            <v>0.17</v>
          </cell>
          <cell r="D2435">
            <v>41326</v>
          </cell>
          <cell r="E2435">
            <v>0.27</v>
          </cell>
          <cell r="G2435">
            <v>41113</v>
          </cell>
          <cell r="H2435">
            <v>0.72399999999999998</v>
          </cell>
          <cell r="J2435">
            <v>41113</v>
          </cell>
          <cell r="K2435">
            <v>0.34499999999999997</v>
          </cell>
        </row>
        <row r="2436">
          <cell r="A2436">
            <v>41327</v>
          </cell>
          <cell r="B2436">
            <v>0.17</v>
          </cell>
          <cell r="D2436">
            <v>41327</v>
          </cell>
          <cell r="E2436">
            <v>0.27</v>
          </cell>
          <cell r="G2436">
            <v>41114</v>
          </cell>
          <cell r="H2436">
            <v>0.74299999999999999</v>
          </cell>
          <cell r="J2436">
            <v>41114</v>
          </cell>
          <cell r="K2436">
            <v>0.35</v>
          </cell>
        </row>
        <row r="2437">
          <cell r="A2437">
            <v>41330</v>
          </cell>
          <cell r="B2437">
            <v>0.17</v>
          </cell>
          <cell r="D2437">
            <v>41330</v>
          </cell>
          <cell r="E2437">
            <v>0.27</v>
          </cell>
          <cell r="G2437">
            <v>41115</v>
          </cell>
          <cell r="H2437">
            <v>0.72875000000000001</v>
          </cell>
          <cell r="J2437">
            <v>41115</v>
          </cell>
          <cell r="K2437">
            <v>0.34499999999999997</v>
          </cell>
        </row>
        <row r="2438">
          <cell r="A2438">
            <v>41331</v>
          </cell>
          <cell r="B2438">
            <v>0.17</v>
          </cell>
          <cell r="D2438">
            <v>41331</v>
          </cell>
          <cell r="E2438">
            <v>0.27</v>
          </cell>
          <cell r="G2438">
            <v>41116</v>
          </cell>
          <cell r="H2438">
            <v>0.73250000000000004</v>
          </cell>
          <cell r="J2438">
            <v>41116</v>
          </cell>
          <cell r="K2438">
            <v>0.34499999999999997</v>
          </cell>
        </row>
        <row r="2439">
          <cell r="A2439">
            <v>41332</v>
          </cell>
          <cell r="B2439">
            <v>0.17</v>
          </cell>
          <cell r="D2439">
            <v>41332</v>
          </cell>
          <cell r="E2439">
            <v>0.27</v>
          </cell>
          <cell r="G2439">
            <v>41117</v>
          </cell>
          <cell r="H2439">
            <v>0.745</v>
          </cell>
          <cell r="J2439">
            <v>41117</v>
          </cell>
          <cell r="K2439">
            <v>0.35</v>
          </cell>
        </row>
        <row r="2440">
          <cell r="A2440">
            <v>41333</v>
          </cell>
          <cell r="B2440">
            <v>0.17</v>
          </cell>
          <cell r="D2440">
            <v>41333</v>
          </cell>
          <cell r="E2440">
            <v>0.27</v>
          </cell>
          <cell r="G2440">
            <v>41120</v>
          </cell>
          <cell r="H2440">
            <v>0.77383000000000002</v>
          </cell>
          <cell r="J2440">
            <v>41120</v>
          </cell>
          <cell r="K2440">
            <v>0.36227999999999999</v>
          </cell>
        </row>
        <row r="2441">
          <cell r="A2441">
            <v>41334</v>
          </cell>
          <cell r="B2441">
            <v>0.16916999999999999</v>
          </cell>
          <cell r="D2441">
            <v>41334</v>
          </cell>
          <cell r="E2441">
            <v>0.26833000000000001</v>
          </cell>
          <cell r="G2441">
            <v>41121</v>
          </cell>
          <cell r="H2441">
            <v>0.78</v>
          </cell>
          <cell r="J2441">
            <v>41121</v>
          </cell>
          <cell r="K2441">
            <v>0.36125000000000002</v>
          </cell>
        </row>
        <row r="2442">
          <cell r="A2442">
            <v>41337</v>
          </cell>
          <cell r="B2442">
            <v>0.16833000000000001</v>
          </cell>
          <cell r="D2442">
            <v>41337</v>
          </cell>
          <cell r="E2442">
            <v>0.26583000000000001</v>
          </cell>
          <cell r="G2442">
            <v>41122</v>
          </cell>
          <cell r="H2442">
            <v>0.77392000000000005</v>
          </cell>
          <cell r="J2442">
            <v>41122</v>
          </cell>
          <cell r="K2442">
            <v>0.35563</v>
          </cell>
        </row>
        <row r="2443">
          <cell r="A2443">
            <v>41338</v>
          </cell>
          <cell r="B2443">
            <v>0.16417000000000001</v>
          </cell>
          <cell r="D2443">
            <v>41338</v>
          </cell>
          <cell r="E2443">
            <v>0.26083000000000001</v>
          </cell>
          <cell r="G2443">
            <v>41123</v>
          </cell>
          <cell r="H2443">
            <v>0.76344999999999996</v>
          </cell>
          <cell r="J2443">
            <v>41123</v>
          </cell>
          <cell r="K2443">
            <v>0.36</v>
          </cell>
        </row>
        <row r="2444">
          <cell r="A2444">
            <v>41339</v>
          </cell>
          <cell r="B2444">
            <v>0.16083</v>
          </cell>
          <cell r="D2444">
            <v>41339</v>
          </cell>
          <cell r="E2444">
            <v>0.25667000000000001</v>
          </cell>
          <cell r="G2444">
            <v>41124</v>
          </cell>
          <cell r="H2444">
            <v>0.76124999999999998</v>
          </cell>
          <cell r="J2444">
            <v>41124</v>
          </cell>
          <cell r="K2444">
            <v>0.34875</v>
          </cell>
        </row>
        <row r="2445">
          <cell r="A2445">
            <v>41340</v>
          </cell>
          <cell r="B2445">
            <v>0.16</v>
          </cell>
          <cell r="D2445">
            <v>41340</v>
          </cell>
          <cell r="E2445">
            <v>0.2525</v>
          </cell>
          <cell r="G2445">
            <v>41127</v>
          </cell>
          <cell r="H2445">
            <v>0.74875000000000003</v>
          </cell>
          <cell r="J2445">
            <v>41127</v>
          </cell>
          <cell r="K2445">
            <v>0.34399999999999997</v>
          </cell>
        </row>
        <row r="2446">
          <cell r="A2446">
            <v>41341</v>
          </cell>
          <cell r="B2446">
            <v>0.16</v>
          </cell>
          <cell r="D2446">
            <v>41341</v>
          </cell>
          <cell r="E2446">
            <v>0.25</v>
          </cell>
          <cell r="G2446">
            <v>41128</v>
          </cell>
          <cell r="H2446">
            <v>0.80942999999999998</v>
          </cell>
          <cell r="J2446">
            <v>41128</v>
          </cell>
          <cell r="K2446">
            <v>0.37</v>
          </cell>
        </row>
        <row r="2447">
          <cell r="A2447">
            <v>41344</v>
          </cell>
          <cell r="B2447">
            <v>0.16</v>
          </cell>
          <cell r="D2447">
            <v>41344</v>
          </cell>
          <cell r="E2447">
            <v>0.25</v>
          </cell>
          <cell r="G2447">
            <v>41129</v>
          </cell>
          <cell r="H2447">
            <v>0.7954</v>
          </cell>
          <cell r="J2447">
            <v>41129</v>
          </cell>
          <cell r="K2447">
            <v>0.3614</v>
          </cell>
        </row>
        <row r="2448">
          <cell r="A2448">
            <v>41345</v>
          </cell>
          <cell r="B2448">
            <v>0.16</v>
          </cell>
          <cell r="D2448">
            <v>41345</v>
          </cell>
          <cell r="E2448">
            <v>0.25</v>
          </cell>
          <cell r="G2448">
            <v>41130</v>
          </cell>
          <cell r="H2448">
            <v>0.80955999999999995</v>
          </cell>
          <cell r="J2448">
            <v>41130</v>
          </cell>
          <cell r="K2448">
            <v>0.36696000000000001</v>
          </cell>
        </row>
        <row r="2449">
          <cell r="A2449">
            <v>41346</v>
          </cell>
          <cell r="B2449">
            <v>0.16</v>
          </cell>
          <cell r="D2449">
            <v>41346</v>
          </cell>
          <cell r="E2449">
            <v>0.25</v>
          </cell>
          <cell r="G2449">
            <v>41131</v>
          </cell>
          <cell r="H2449">
            <v>0.80289999999999995</v>
          </cell>
          <cell r="J2449">
            <v>41131</v>
          </cell>
          <cell r="K2449">
            <v>0.36375000000000002</v>
          </cell>
        </row>
        <row r="2450">
          <cell r="A2450">
            <v>41347</v>
          </cell>
          <cell r="B2450">
            <v>0.16</v>
          </cell>
          <cell r="D2450">
            <v>41347</v>
          </cell>
          <cell r="E2450">
            <v>0.25</v>
          </cell>
          <cell r="G2450">
            <v>41134</v>
          </cell>
          <cell r="H2450">
            <v>0.79249999999999998</v>
          </cell>
          <cell r="J2450">
            <v>41134</v>
          </cell>
          <cell r="K2450">
            <v>0.36125000000000002</v>
          </cell>
        </row>
        <row r="2451">
          <cell r="A2451">
            <v>41348</v>
          </cell>
          <cell r="B2451">
            <v>0.16</v>
          </cell>
          <cell r="D2451">
            <v>41348</v>
          </cell>
          <cell r="E2451">
            <v>0.25</v>
          </cell>
          <cell r="G2451">
            <v>41135</v>
          </cell>
          <cell r="H2451">
            <v>0.80125000000000002</v>
          </cell>
          <cell r="J2451">
            <v>41135</v>
          </cell>
          <cell r="K2451">
            <v>0.36499999999999999</v>
          </cell>
        </row>
        <row r="2452">
          <cell r="A2452">
            <v>41351</v>
          </cell>
          <cell r="B2452">
            <v>0.16</v>
          </cell>
          <cell r="D2452">
            <v>41351</v>
          </cell>
          <cell r="E2452">
            <v>0.25</v>
          </cell>
          <cell r="G2452">
            <v>41136</v>
          </cell>
          <cell r="H2452">
            <v>0.84125000000000005</v>
          </cell>
          <cell r="J2452">
            <v>41136</v>
          </cell>
          <cell r="K2452">
            <v>0.38250000000000001</v>
          </cell>
        </row>
        <row r="2453">
          <cell r="A2453">
            <v>41352</v>
          </cell>
          <cell r="B2453">
            <v>0.16</v>
          </cell>
          <cell r="D2453">
            <v>41352</v>
          </cell>
          <cell r="E2453">
            <v>0.25</v>
          </cell>
          <cell r="G2453">
            <v>41137</v>
          </cell>
          <cell r="H2453">
            <v>0.86399999999999999</v>
          </cell>
          <cell r="J2453">
            <v>41137</v>
          </cell>
          <cell r="K2453">
            <v>0.39624999999999999</v>
          </cell>
        </row>
        <row r="2454">
          <cell r="A2454">
            <v>41354</v>
          </cell>
          <cell r="B2454">
            <v>0.16</v>
          </cell>
          <cell r="D2454">
            <v>41354</v>
          </cell>
          <cell r="E2454">
            <v>0.25</v>
          </cell>
          <cell r="G2454">
            <v>41138</v>
          </cell>
          <cell r="H2454">
            <v>0.84396000000000004</v>
          </cell>
          <cell r="J2454">
            <v>41138</v>
          </cell>
          <cell r="K2454">
            <v>0.39428000000000002</v>
          </cell>
        </row>
        <row r="2455">
          <cell r="A2455">
            <v>41355</v>
          </cell>
          <cell r="B2455">
            <v>0.16</v>
          </cell>
          <cell r="D2455">
            <v>41355</v>
          </cell>
          <cell r="E2455">
            <v>0.25</v>
          </cell>
          <cell r="G2455">
            <v>41141</v>
          </cell>
          <cell r="H2455">
            <v>0.86087000000000002</v>
          </cell>
          <cell r="J2455">
            <v>41141</v>
          </cell>
          <cell r="K2455">
            <v>0.39900000000000002</v>
          </cell>
        </row>
        <row r="2456">
          <cell r="A2456">
            <v>41358</v>
          </cell>
          <cell r="B2456">
            <v>0.16</v>
          </cell>
          <cell r="D2456">
            <v>41358</v>
          </cell>
          <cell r="E2456">
            <v>0.25</v>
          </cell>
          <cell r="G2456">
            <v>41142</v>
          </cell>
          <cell r="H2456">
            <v>0.84569000000000005</v>
          </cell>
          <cell r="J2456">
            <v>41142</v>
          </cell>
          <cell r="K2456">
            <v>0.39818999999999999</v>
          </cell>
        </row>
        <row r="2457">
          <cell r="A2457">
            <v>41359</v>
          </cell>
          <cell r="B2457">
            <v>0.16</v>
          </cell>
          <cell r="D2457">
            <v>41359</v>
          </cell>
          <cell r="E2457">
            <v>0.25</v>
          </cell>
          <cell r="G2457">
            <v>41143</v>
          </cell>
          <cell r="H2457">
            <v>0.83638000000000001</v>
          </cell>
          <cell r="J2457">
            <v>41143</v>
          </cell>
          <cell r="K2457">
            <v>0.38888</v>
          </cell>
        </row>
        <row r="2458">
          <cell r="A2458">
            <v>41360</v>
          </cell>
          <cell r="B2458">
            <v>0.16</v>
          </cell>
          <cell r="D2458">
            <v>41360</v>
          </cell>
          <cell r="E2458">
            <v>0.25</v>
          </cell>
          <cell r="G2458">
            <v>41144</v>
          </cell>
          <cell r="H2458">
            <v>0.83750000000000002</v>
          </cell>
          <cell r="J2458">
            <v>41144</v>
          </cell>
          <cell r="K2458">
            <v>0.38750000000000001</v>
          </cell>
        </row>
        <row r="2459">
          <cell r="A2459">
            <v>41361</v>
          </cell>
          <cell r="B2459">
            <v>0.16</v>
          </cell>
          <cell r="D2459">
            <v>41361</v>
          </cell>
          <cell r="E2459">
            <v>0.25</v>
          </cell>
          <cell r="G2459">
            <v>41145</v>
          </cell>
          <cell r="H2459">
            <v>0.8206</v>
          </cell>
          <cell r="J2459">
            <v>41145</v>
          </cell>
          <cell r="K2459">
            <v>0.37630000000000002</v>
          </cell>
        </row>
        <row r="2460">
          <cell r="A2460">
            <v>41362</v>
          </cell>
          <cell r="B2460">
            <v>0.16</v>
          </cell>
          <cell r="D2460">
            <v>41362</v>
          </cell>
          <cell r="E2460">
            <v>0.25</v>
          </cell>
          <cell r="G2460">
            <v>41148</v>
          </cell>
          <cell r="H2460">
            <v>0.82599999999999996</v>
          </cell>
          <cell r="J2460">
            <v>41148</v>
          </cell>
          <cell r="K2460">
            <v>0.3805</v>
          </cell>
        </row>
        <row r="2461">
          <cell r="A2461">
            <v>41365</v>
          </cell>
          <cell r="B2461">
            <v>0.16</v>
          </cell>
          <cell r="D2461">
            <v>41365</v>
          </cell>
          <cell r="E2461">
            <v>0.25</v>
          </cell>
          <cell r="G2461">
            <v>41149</v>
          </cell>
          <cell r="H2461">
            <v>0.82025000000000003</v>
          </cell>
          <cell r="J2461">
            <v>41149</v>
          </cell>
          <cell r="K2461">
            <v>0.37340000000000001</v>
          </cell>
        </row>
        <row r="2462">
          <cell r="A2462">
            <v>41366</v>
          </cell>
          <cell r="B2462">
            <v>0.16</v>
          </cell>
          <cell r="D2462">
            <v>41366</v>
          </cell>
          <cell r="E2462">
            <v>0.25</v>
          </cell>
          <cell r="G2462">
            <v>41150</v>
          </cell>
          <cell r="H2462">
            <v>0.81499999999999995</v>
          </cell>
          <cell r="J2462">
            <v>41150</v>
          </cell>
          <cell r="K2462">
            <v>0.3755</v>
          </cell>
        </row>
        <row r="2463">
          <cell r="A2463">
            <v>41367</v>
          </cell>
          <cell r="B2463">
            <v>0.16</v>
          </cell>
          <cell r="D2463">
            <v>41367</v>
          </cell>
          <cell r="E2463">
            <v>0.25</v>
          </cell>
          <cell r="G2463">
            <v>41151</v>
          </cell>
          <cell r="H2463">
            <v>0.81625000000000003</v>
          </cell>
          <cell r="J2463">
            <v>41151</v>
          </cell>
          <cell r="K2463">
            <v>0.37375000000000003</v>
          </cell>
        </row>
        <row r="2464">
          <cell r="A2464">
            <v>41368</v>
          </cell>
          <cell r="B2464">
            <v>0.16</v>
          </cell>
          <cell r="D2464">
            <v>41368</v>
          </cell>
          <cell r="E2464">
            <v>0.25</v>
          </cell>
          <cell r="G2464">
            <v>41152</v>
          </cell>
          <cell r="H2464">
            <v>0.8125</v>
          </cell>
          <cell r="J2464">
            <v>41152</v>
          </cell>
          <cell r="K2464">
            <v>0.37</v>
          </cell>
        </row>
        <row r="2465">
          <cell r="A2465">
            <v>41369</v>
          </cell>
          <cell r="B2465">
            <v>0.15583</v>
          </cell>
          <cell r="D2465">
            <v>41369</v>
          </cell>
          <cell r="E2465">
            <v>0.24667</v>
          </cell>
          <cell r="G2465">
            <v>41155</v>
          </cell>
          <cell r="H2465">
            <v>0.8</v>
          </cell>
          <cell r="J2465">
            <v>41155</v>
          </cell>
          <cell r="K2465">
            <v>0.36499999999999999</v>
          </cell>
        </row>
        <row r="2466">
          <cell r="A2466">
            <v>41372</v>
          </cell>
          <cell r="B2466">
            <v>0.15082999999999999</v>
          </cell>
          <cell r="D2466">
            <v>41372</v>
          </cell>
          <cell r="E2466">
            <v>0.23832999999999999</v>
          </cell>
          <cell r="G2466">
            <v>41156</v>
          </cell>
          <cell r="H2466">
            <v>0.80181999999999998</v>
          </cell>
          <cell r="J2466">
            <v>41156</v>
          </cell>
          <cell r="K2466">
            <v>0.36509999999999998</v>
          </cell>
        </row>
        <row r="2467">
          <cell r="A2467">
            <v>41373</v>
          </cell>
          <cell r="B2467">
            <v>0.15</v>
          </cell>
          <cell r="D2467">
            <v>41373</v>
          </cell>
          <cell r="E2467">
            <v>0.23666999999999999</v>
          </cell>
          <cell r="G2467">
            <v>41157</v>
          </cell>
          <cell r="H2467">
            <v>0.78874999999999995</v>
          </cell>
          <cell r="J2467">
            <v>41157</v>
          </cell>
          <cell r="K2467">
            <v>0.36249999999999999</v>
          </cell>
        </row>
        <row r="2468">
          <cell r="A2468">
            <v>41374</v>
          </cell>
          <cell r="B2468">
            <v>0.15</v>
          </cell>
          <cell r="D2468">
            <v>41374</v>
          </cell>
          <cell r="E2468">
            <v>0.23666999999999999</v>
          </cell>
          <cell r="G2468">
            <v>41158</v>
          </cell>
          <cell r="H2468">
            <v>0.80688000000000004</v>
          </cell>
          <cell r="J2468">
            <v>41158</v>
          </cell>
          <cell r="K2468">
            <v>0.375</v>
          </cell>
        </row>
        <row r="2469">
          <cell r="A2469">
            <v>41375</v>
          </cell>
          <cell r="B2469">
            <v>0.15</v>
          </cell>
          <cell r="D2469">
            <v>41375</v>
          </cell>
          <cell r="E2469">
            <v>0.23666999999999999</v>
          </cell>
          <cell r="G2469">
            <v>41159</v>
          </cell>
          <cell r="H2469">
            <v>0.79690000000000005</v>
          </cell>
          <cell r="J2469">
            <v>41159</v>
          </cell>
          <cell r="K2469">
            <v>0.36249999999999999</v>
          </cell>
        </row>
        <row r="2470">
          <cell r="A2470">
            <v>41376</v>
          </cell>
          <cell r="B2470">
            <v>0.15</v>
          </cell>
          <cell r="D2470">
            <v>41376</v>
          </cell>
          <cell r="E2470">
            <v>0.23583000000000001</v>
          </cell>
          <cell r="G2470">
            <v>41162</v>
          </cell>
          <cell r="H2470">
            <v>0.79559999999999997</v>
          </cell>
          <cell r="J2470">
            <v>41162</v>
          </cell>
          <cell r="K2470">
            <v>0.36309999999999998</v>
          </cell>
        </row>
        <row r="2471">
          <cell r="A2471">
            <v>41379</v>
          </cell>
          <cell r="B2471">
            <v>0.15</v>
          </cell>
          <cell r="D2471">
            <v>41379</v>
          </cell>
          <cell r="E2471">
            <v>0.23416999999999999</v>
          </cell>
          <cell r="G2471">
            <v>41163</v>
          </cell>
          <cell r="H2471">
            <v>0.78749999999999998</v>
          </cell>
          <cell r="J2471">
            <v>41163</v>
          </cell>
          <cell r="K2471">
            <v>0.35799999999999998</v>
          </cell>
        </row>
        <row r="2472">
          <cell r="A2472">
            <v>41380</v>
          </cell>
          <cell r="B2472">
            <v>0.15</v>
          </cell>
          <cell r="D2472">
            <v>41380</v>
          </cell>
          <cell r="E2472">
            <v>0.23166999999999999</v>
          </cell>
          <cell r="G2472">
            <v>41164</v>
          </cell>
          <cell r="H2472">
            <v>0.80340999999999996</v>
          </cell>
          <cell r="J2472">
            <v>41164</v>
          </cell>
          <cell r="K2472">
            <v>0.36630000000000001</v>
          </cell>
        </row>
        <row r="2473">
          <cell r="A2473">
            <v>41381</v>
          </cell>
          <cell r="B2473">
            <v>0.15</v>
          </cell>
          <cell r="D2473">
            <v>41381</v>
          </cell>
          <cell r="E2473">
            <v>0.23083000000000001</v>
          </cell>
          <cell r="G2473">
            <v>41165</v>
          </cell>
          <cell r="H2473">
            <v>0.82450000000000001</v>
          </cell>
          <cell r="J2473">
            <v>41165</v>
          </cell>
          <cell r="K2473">
            <v>0.373</v>
          </cell>
        </row>
        <row r="2474">
          <cell r="A2474">
            <v>41382</v>
          </cell>
          <cell r="B2474">
            <v>0.15</v>
          </cell>
          <cell r="D2474">
            <v>41382</v>
          </cell>
          <cell r="E2474">
            <v>0.23</v>
          </cell>
          <cell r="G2474">
            <v>41166</v>
          </cell>
          <cell r="H2474">
            <v>0.80125000000000002</v>
          </cell>
          <cell r="J2474">
            <v>41166</v>
          </cell>
          <cell r="K2474">
            <v>0.36130000000000001</v>
          </cell>
        </row>
        <row r="2475">
          <cell r="A2475">
            <v>41383</v>
          </cell>
          <cell r="B2475">
            <v>0.15</v>
          </cell>
          <cell r="D2475">
            <v>41383</v>
          </cell>
          <cell r="E2475">
            <v>0.23</v>
          </cell>
          <cell r="G2475">
            <v>41169</v>
          </cell>
          <cell r="H2475">
            <v>0.80125000000000002</v>
          </cell>
          <cell r="J2475">
            <v>41169</v>
          </cell>
          <cell r="K2475">
            <v>0.36130000000000001</v>
          </cell>
        </row>
        <row r="2476">
          <cell r="A2476">
            <v>41386</v>
          </cell>
          <cell r="B2476">
            <v>0.15</v>
          </cell>
          <cell r="D2476">
            <v>41386</v>
          </cell>
          <cell r="E2476">
            <v>0.23</v>
          </cell>
          <cell r="G2476">
            <v>41170</v>
          </cell>
          <cell r="H2476">
            <v>0.82599999999999996</v>
          </cell>
          <cell r="J2476">
            <v>41170</v>
          </cell>
          <cell r="K2476">
            <v>0.3705</v>
          </cell>
        </row>
        <row r="2477">
          <cell r="A2477">
            <v>41387</v>
          </cell>
          <cell r="B2477">
            <v>0.15</v>
          </cell>
          <cell r="D2477">
            <v>41387</v>
          </cell>
          <cell r="E2477">
            <v>0.23</v>
          </cell>
          <cell r="G2477">
            <v>41171</v>
          </cell>
          <cell r="H2477">
            <v>0.82299999999999995</v>
          </cell>
          <cell r="J2477">
            <v>41171</v>
          </cell>
          <cell r="K2477">
            <v>0.36</v>
          </cell>
        </row>
        <row r="2478">
          <cell r="A2478">
            <v>41388</v>
          </cell>
          <cell r="B2478">
            <v>0.15</v>
          </cell>
          <cell r="D2478">
            <v>41388</v>
          </cell>
          <cell r="E2478">
            <v>0.23</v>
          </cell>
          <cell r="G2478">
            <v>41172</v>
          </cell>
          <cell r="H2478">
            <v>0.79800000000000004</v>
          </cell>
          <cell r="J2478">
            <v>41172</v>
          </cell>
          <cell r="K2478">
            <v>0.34399999999999997</v>
          </cell>
        </row>
        <row r="2479">
          <cell r="A2479">
            <v>41389</v>
          </cell>
          <cell r="B2479">
            <v>0.15</v>
          </cell>
          <cell r="D2479">
            <v>41389</v>
          </cell>
          <cell r="E2479">
            <v>0.23</v>
          </cell>
          <cell r="G2479">
            <v>41173</v>
          </cell>
          <cell r="H2479">
            <v>0.79500000000000004</v>
          </cell>
          <cell r="J2479">
            <v>41173</v>
          </cell>
          <cell r="K2479">
            <v>0.33450000000000002</v>
          </cell>
        </row>
        <row r="2480">
          <cell r="A2480">
            <v>41390</v>
          </cell>
          <cell r="B2480">
            <v>0.15</v>
          </cell>
          <cell r="D2480">
            <v>41390</v>
          </cell>
          <cell r="E2480">
            <v>0.23</v>
          </cell>
          <cell r="G2480">
            <v>41176</v>
          </cell>
          <cell r="H2480">
            <v>0.79</v>
          </cell>
          <cell r="J2480">
            <v>41176</v>
          </cell>
          <cell r="K2480">
            <v>0.33750000000000002</v>
          </cell>
        </row>
        <row r="2481">
          <cell r="A2481">
            <v>41394</v>
          </cell>
          <cell r="B2481">
            <v>0.15</v>
          </cell>
          <cell r="D2481">
            <v>41394</v>
          </cell>
          <cell r="E2481">
            <v>0.23</v>
          </cell>
          <cell r="G2481">
            <v>41177</v>
          </cell>
          <cell r="H2481">
            <v>0.78749999999999998</v>
          </cell>
          <cell r="J2481">
            <v>41177</v>
          </cell>
          <cell r="K2481">
            <v>0.34375</v>
          </cell>
        </row>
        <row r="2482">
          <cell r="A2482">
            <v>41395</v>
          </cell>
          <cell r="B2482">
            <v>0.15</v>
          </cell>
          <cell r="D2482">
            <v>41395</v>
          </cell>
          <cell r="E2482">
            <v>0.23</v>
          </cell>
          <cell r="G2482">
            <v>41178</v>
          </cell>
          <cell r="H2482">
            <v>0.77875000000000005</v>
          </cell>
          <cell r="J2482">
            <v>41178</v>
          </cell>
          <cell r="K2482">
            <v>0.34379999999999999</v>
          </cell>
        </row>
        <row r="2483">
          <cell r="A2483">
            <v>41396</v>
          </cell>
          <cell r="B2483">
            <v>0.15</v>
          </cell>
          <cell r="D2483">
            <v>41396</v>
          </cell>
          <cell r="E2483">
            <v>0.23</v>
          </cell>
          <cell r="G2483">
            <v>41179</v>
          </cell>
          <cell r="H2483">
            <v>0.78100000000000003</v>
          </cell>
          <cell r="J2483">
            <v>41179</v>
          </cell>
          <cell r="K2483">
            <v>0.34449999999999997</v>
          </cell>
        </row>
        <row r="2484">
          <cell r="A2484">
            <v>41401</v>
          </cell>
          <cell r="B2484">
            <v>0.15</v>
          </cell>
          <cell r="D2484">
            <v>41401</v>
          </cell>
          <cell r="E2484">
            <v>0.23</v>
          </cell>
          <cell r="G2484">
            <v>41180</v>
          </cell>
          <cell r="H2484">
            <v>0.77700000000000002</v>
          </cell>
          <cell r="J2484">
            <v>41180</v>
          </cell>
          <cell r="K2484">
            <v>0.33600000000000002</v>
          </cell>
        </row>
        <row r="2485">
          <cell r="A2485">
            <v>41402</v>
          </cell>
          <cell r="B2485">
            <v>0.15</v>
          </cell>
          <cell r="D2485">
            <v>41402</v>
          </cell>
          <cell r="E2485">
            <v>0.23</v>
          </cell>
          <cell r="G2485">
            <v>41183</v>
          </cell>
          <cell r="H2485">
            <v>0.78449999999999998</v>
          </cell>
          <cell r="J2485">
            <v>41183</v>
          </cell>
          <cell r="K2485">
            <v>0.33624999999999999</v>
          </cell>
        </row>
        <row r="2486">
          <cell r="A2486">
            <v>41403</v>
          </cell>
          <cell r="B2486">
            <v>0.15</v>
          </cell>
          <cell r="D2486">
            <v>41403</v>
          </cell>
          <cell r="E2486">
            <v>0.23</v>
          </cell>
          <cell r="G2486">
            <v>41184</v>
          </cell>
          <cell r="H2486">
            <v>0.77249999999999996</v>
          </cell>
          <cell r="J2486">
            <v>41184</v>
          </cell>
          <cell r="K2486">
            <v>0.33374999999999999</v>
          </cell>
        </row>
        <row r="2487">
          <cell r="A2487">
            <v>41404</v>
          </cell>
          <cell r="B2487">
            <v>0.15</v>
          </cell>
          <cell r="D2487">
            <v>41404</v>
          </cell>
          <cell r="E2487">
            <v>0.23</v>
          </cell>
          <cell r="G2487">
            <v>41185</v>
          </cell>
          <cell r="H2487">
            <v>0.77869999999999995</v>
          </cell>
          <cell r="J2487">
            <v>41185</v>
          </cell>
          <cell r="K2487">
            <v>0.33124999999999999</v>
          </cell>
        </row>
        <row r="2488">
          <cell r="A2488">
            <v>41407</v>
          </cell>
          <cell r="B2488">
            <v>0.15</v>
          </cell>
          <cell r="D2488">
            <v>41407</v>
          </cell>
          <cell r="E2488">
            <v>0.23</v>
          </cell>
          <cell r="G2488">
            <v>41186</v>
          </cell>
          <cell r="H2488">
            <v>0.78</v>
          </cell>
          <cell r="J2488">
            <v>41186</v>
          </cell>
          <cell r="K2488">
            <v>0.33250000000000002</v>
          </cell>
        </row>
        <row r="2489">
          <cell r="A2489">
            <v>41408</v>
          </cell>
          <cell r="B2489">
            <v>0.15</v>
          </cell>
          <cell r="D2489">
            <v>41408</v>
          </cell>
          <cell r="E2489">
            <v>0.23</v>
          </cell>
          <cell r="G2489">
            <v>41187</v>
          </cell>
          <cell r="H2489">
            <v>0.79869999999999997</v>
          </cell>
          <cell r="J2489">
            <v>41187</v>
          </cell>
          <cell r="K2489">
            <v>0.34255000000000002</v>
          </cell>
        </row>
        <row r="2490">
          <cell r="A2490">
            <v>41409</v>
          </cell>
          <cell r="B2490">
            <v>0.15</v>
          </cell>
          <cell r="D2490">
            <v>41409</v>
          </cell>
          <cell r="E2490">
            <v>0.23</v>
          </cell>
          <cell r="G2490">
            <v>41190</v>
          </cell>
          <cell r="H2490">
            <v>0.8075</v>
          </cell>
          <cell r="J2490">
            <v>41190</v>
          </cell>
          <cell r="K2490">
            <v>0.34625</v>
          </cell>
        </row>
        <row r="2491">
          <cell r="A2491">
            <v>41410</v>
          </cell>
          <cell r="B2491">
            <v>0.15</v>
          </cell>
          <cell r="D2491">
            <v>41410</v>
          </cell>
          <cell r="E2491">
            <v>0.23</v>
          </cell>
          <cell r="G2491">
            <v>41191</v>
          </cell>
          <cell r="H2491">
            <v>0.77810000000000001</v>
          </cell>
          <cell r="J2491">
            <v>41191</v>
          </cell>
          <cell r="K2491">
            <v>0.32250000000000001</v>
          </cell>
        </row>
        <row r="2492">
          <cell r="A2492">
            <v>41411</v>
          </cell>
          <cell r="B2492">
            <v>0.15</v>
          </cell>
          <cell r="D2492">
            <v>41411</v>
          </cell>
          <cell r="E2492">
            <v>0.23</v>
          </cell>
          <cell r="G2492">
            <v>41192</v>
          </cell>
          <cell r="H2492">
            <v>0.77749999999999997</v>
          </cell>
          <cell r="J2492">
            <v>41192</v>
          </cell>
          <cell r="K2492">
            <v>0.32374999999999998</v>
          </cell>
        </row>
        <row r="2493">
          <cell r="A2493">
            <v>41414</v>
          </cell>
          <cell r="B2493">
            <v>0.15</v>
          </cell>
          <cell r="D2493">
            <v>41414</v>
          </cell>
          <cell r="E2493">
            <v>0.23</v>
          </cell>
          <cell r="G2493">
            <v>41193</v>
          </cell>
          <cell r="H2493">
            <v>0.76439999999999997</v>
          </cell>
          <cell r="J2493">
            <v>41193</v>
          </cell>
          <cell r="K2493">
            <v>0.31125000000000003</v>
          </cell>
        </row>
        <row r="2494">
          <cell r="A2494">
            <v>41415</v>
          </cell>
          <cell r="B2494">
            <v>0.15</v>
          </cell>
          <cell r="D2494">
            <v>41415</v>
          </cell>
          <cell r="E2494">
            <v>0.23</v>
          </cell>
          <cell r="G2494">
            <v>41194</v>
          </cell>
          <cell r="H2494">
            <v>0.77249999999999996</v>
          </cell>
          <cell r="J2494">
            <v>41194</v>
          </cell>
          <cell r="K2494">
            <v>0.31374999999999997</v>
          </cell>
        </row>
        <row r="2495">
          <cell r="A2495">
            <v>41416</v>
          </cell>
          <cell r="B2495">
            <v>0.15</v>
          </cell>
          <cell r="D2495">
            <v>41416</v>
          </cell>
          <cell r="E2495">
            <v>0.23</v>
          </cell>
          <cell r="G2495">
            <v>41197</v>
          </cell>
          <cell r="H2495">
            <v>0.76</v>
          </cell>
          <cell r="J2495">
            <v>41197</v>
          </cell>
          <cell r="K2495">
            <v>0.30625000000000002</v>
          </cell>
        </row>
        <row r="2496">
          <cell r="A2496">
            <v>41417</v>
          </cell>
          <cell r="B2496">
            <v>0.15</v>
          </cell>
          <cell r="D2496">
            <v>41417</v>
          </cell>
          <cell r="E2496">
            <v>0.23</v>
          </cell>
          <cell r="G2496">
            <v>41198</v>
          </cell>
          <cell r="H2496">
            <v>0.76449999999999996</v>
          </cell>
          <cell r="J2496">
            <v>41198</v>
          </cell>
          <cell r="K2496">
            <v>0.3125</v>
          </cell>
        </row>
        <row r="2497">
          <cell r="A2497">
            <v>41418</v>
          </cell>
          <cell r="B2497">
            <v>0.15</v>
          </cell>
          <cell r="D2497">
            <v>41418</v>
          </cell>
          <cell r="E2497">
            <v>0.23</v>
          </cell>
          <cell r="G2497">
            <v>41199</v>
          </cell>
          <cell r="H2497">
            <v>0.77625</v>
          </cell>
          <cell r="J2497">
            <v>41199</v>
          </cell>
          <cell r="K2497">
            <v>0.32124999999999998</v>
          </cell>
        </row>
        <row r="2498">
          <cell r="A2498">
            <v>41421</v>
          </cell>
          <cell r="B2498">
            <v>0.15</v>
          </cell>
          <cell r="D2498">
            <v>41421</v>
          </cell>
          <cell r="E2498">
            <v>0.23</v>
          </cell>
          <cell r="G2498">
            <v>41200</v>
          </cell>
          <cell r="H2498">
            <v>0.80310000000000004</v>
          </cell>
          <cell r="J2498">
            <v>41200</v>
          </cell>
          <cell r="K2498">
            <v>0.33750000000000002</v>
          </cell>
        </row>
        <row r="2499">
          <cell r="A2499">
            <v>41422</v>
          </cell>
          <cell r="B2499">
            <v>0.15</v>
          </cell>
          <cell r="D2499">
            <v>41422</v>
          </cell>
          <cell r="E2499">
            <v>0.23</v>
          </cell>
          <cell r="G2499">
            <v>41201</v>
          </cell>
          <cell r="H2499">
            <v>0.79125000000000001</v>
          </cell>
          <cell r="J2499">
            <v>41201</v>
          </cell>
          <cell r="K2499">
            <v>0.33500000000000002</v>
          </cell>
        </row>
        <row r="2500">
          <cell r="A2500">
            <v>41423</v>
          </cell>
          <cell r="B2500">
            <v>0.15</v>
          </cell>
          <cell r="D2500">
            <v>41423</v>
          </cell>
          <cell r="E2500">
            <v>0.23</v>
          </cell>
          <cell r="G2500">
            <v>41204</v>
          </cell>
          <cell r="H2500">
            <v>0.79500000000000004</v>
          </cell>
          <cell r="J2500">
            <v>41204</v>
          </cell>
          <cell r="K2500">
            <v>0.33624999999999999</v>
          </cell>
        </row>
        <row r="2501">
          <cell r="A2501">
            <v>41424</v>
          </cell>
          <cell r="B2501">
            <v>0.15</v>
          </cell>
          <cell r="D2501">
            <v>41424</v>
          </cell>
          <cell r="E2501">
            <v>0.23</v>
          </cell>
          <cell r="G2501">
            <v>41205</v>
          </cell>
          <cell r="H2501">
            <v>0.7863</v>
          </cell>
          <cell r="J2501">
            <v>41205</v>
          </cell>
          <cell r="K2501">
            <v>0.32900000000000001</v>
          </cell>
        </row>
        <row r="2502">
          <cell r="A2502">
            <v>41425</v>
          </cell>
          <cell r="B2502">
            <v>0.15</v>
          </cell>
          <cell r="D2502">
            <v>41425</v>
          </cell>
          <cell r="E2502">
            <v>0.23</v>
          </cell>
          <cell r="G2502">
            <v>41206</v>
          </cell>
          <cell r="H2502">
            <v>0.78129999999999999</v>
          </cell>
          <cell r="J2502">
            <v>41206</v>
          </cell>
          <cell r="K2502">
            <v>0.32505000000000001</v>
          </cell>
        </row>
        <row r="2503">
          <cell r="A2503">
            <v>41428</v>
          </cell>
          <cell r="B2503">
            <v>0.15</v>
          </cell>
          <cell r="D2503">
            <v>41428</v>
          </cell>
          <cell r="E2503">
            <v>0.23</v>
          </cell>
          <cell r="G2503">
            <v>41207</v>
          </cell>
          <cell r="H2503">
            <v>0.79500000000000004</v>
          </cell>
          <cell r="J2503">
            <v>41207</v>
          </cell>
          <cell r="K2503">
            <v>0.33505000000000001</v>
          </cell>
        </row>
        <row r="2504">
          <cell r="A2504">
            <v>41429</v>
          </cell>
          <cell r="B2504">
            <v>0.15</v>
          </cell>
          <cell r="D2504">
            <v>41429</v>
          </cell>
          <cell r="E2504">
            <v>0.23</v>
          </cell>
          <cell r="G2504">
            <v>41208</v>
          </cell>
          <cell r="H2504">
            <v>0.79374999999999996</v>
          </cell>
          <cell r="J2504">
            <v>41208</v>
          </cell>
          <cell r="K2504">
            <v>0.33500000000000002</v>
          </cell>
        </row>
        <row r="2505">
          <cell r="A2505">
            <v>41430</v>
          </cell>
          <cell r="B2505">
            <v>0.15</v>
          </cell>
          <cell r="D2505">
            <v>41430</v>
          </cell>
          <cell r="E2505">
            <v>0.23</v>
          </cell>
          <cell r="G2505">
            <v>41211</v>
          </cell>
          <cell r="H2505">
            <v>0.76875000000000004</v>
          </cell>
          <cell r="J2505">
            <v>41211</v>
          </cell>
          <cell r="K2505">
            <v>0.31755</v>
          </cell>
        </row>
        <row r="2506">
          <cell r="A2506">
            <v>41431</v>
          </cell>
          <cell r="B2506">
            <v>0.15</v>
          </cell>
          <cell r="D2506">
            <v>41431</v>
          </cell>
          <cell r="E2506">
            <v>0.23</v>
          </cell>
          <cell r="G2506">
            <v>41212</v>
          </cell>
          <cell r="H2506">
            <v>0.76870000000000005</v>
          </cell>
          <cell r="J2506">
            <v>41212</v>
          </cell>
          <cell r="K2506">
            <v>0.31874999999999998</v>
          </cell>
        </row>
        <row r="2507">
          <cell r="A2507">
            <v>41432</v>
          </cell>
          <cell r="B2507">
            <v>0.15</v>
          </cell>
          <cell r="D2507">
            <v>41432</v>
          </cell>
          <cell r="E2507">
            <v>0.23</v>
          </cell>
          <cell r="G2507">
            <v>41213</v>
          </cell>
          <cell r="H2507">
            <v>0.78049999999999997</v>
          </cell>
          <cell r="J2507">
            <v>41213</v>
          </cell>
          <cell r="K2507">
            <v>0.32005</v>
          </cell>
        </row>
        <row r="2508">
          <cell r="A2508">
            <v>41435</v>
          </cell>
          <cell r="B2508">
            <v>0.15</v>
          </cell>
          <cell r="D2508">
            <v>41435</v>
          </cell>
          <cell r="E2508">
            <v>0.23</v>
          </cell>
          <cell r="G2508">
            <v>41214</v>
          </cell>
          <cell r="H2508">
            <v>0.78500000000000003</v>
          </cell>
          <cell r="J2508">
            <v>41214</v>
          </cell>
          <cell r="K2508">
            <v>0.32250000000000001</v>
          </cell>
        </row>
        <row r="2509">
          <cell r="A2509">
            <v>41436</v>
          </cell>
          <cell r="B2509">
            <v>0.15</v>
          </cell>
          <cell r="D2509">
            <v>41436</v>
          </cell>
          <cell r="E2509">
            <v>0.23</v>
          </cell>
          <cell r="G2509">
            <v>41215</v>
          </cell>
          <cell r="H2509">
            <v>0.78749999999999998</v>
          </cell>
          <cell r="J2509">
            <v>41215</v>
          </cell>
          <cell r="K2509">
            <v>0.32874999999999999</v>
          </cell>
        </row>
        <row r="2510">
          <cell r="A2510">
            <v>41437</v>
          </cell>
          <cell r="B2510">
            <v>0.15</v>
          </cell>
          <cell r="D2510">
            <v>41437</v>
          </cell>
          <cell r="E2510">
            <v>0.23</v>
          </cell>
          <cell r="G2510">
            <v>41218</v>
          </cell>
          <cell r="H2510">
            <v>0.77625</v>
          </cell>
          <cell r="J2510">
            <v>41218</v>
          </cell>
          <cell r="K2510">
            <v>0.32050000000000001</v>
          </cell>
        </row>
        <row r="2511">
          <cell r="A2511">
            <v>41438</v>
          </cell>
          <cell r="B2511">
            <v>0.15</v>
          </cell>
          <cell r="D2511">
            <v>41438</v>
          </cell>
          <cell r="E2511">
            <v>0.23</v>
          </cell>
          <cell r="G2511">
            <v>41219</v>
          </cell>
          <cell r="H2511">
            <v>0.76800000000000002</v>
          </cell>
          <cell r="J2511">
            <v>41219</v>
          </cell>
          <cell r="K2511">
            <v>0.3175</v>
          </cell>
        </row>
        <row r="2512">
          <cell r="A2512">
            <v>41439</v>
          </cell>
          <cell r="B2512">
            <v>0.15</v>
          </cell>
          <cell r="D2512">
            <v>41439</v>
          </cell>
          <cell r="E2512">
            <v>0.23</v>
          </cell>
          <cell r="G2512">
            <v>41220</v>
          </cell>
          <cell r="H2512">
            <v>0.76149999999999995</v>
          </cell>
          <cell r="J2512">
            <v>41220</v>
          </cell>
          <cell r="K2512">
            <v>0.31900000000000001</v>
          </cell>
        </row>
        <row r="2513">
          <cell r="A2513">
            <v>41442</v>
          </cell>
          <cell r="B2513">
            <v>0.15</v>
          </cell>
          <cell r="D2513">
            <v>41442</v>
          </cell>
          <cell r="E2513">
            <v>0.23</v>
          </cell>
          <cell r="G2513">
            <v>41221</v>
          </cell>
          <cell r="H2513">
            <v>0.74750000000000005</v>
          </cell>
          <cell r="J2513">
            <v>41221</v>
          </cell>
          <cell r="K2513">
            <v>0.3125</v>
          </cell>
        </row>
        <row r="2514">
          <cell r="A2514">
            <v>41443</v>
          </cell>
          <cell r="B2514">
            <v>0.15</v>
          </cell>
          <cell r="D2514">
            <v>41443</v>
          </cell>
          <cell r="E2514">
            <v>0.23</v>
          </cell>
          <cell r="G2514">
            <v>41222</v>
          </cell>
          <cell r="H2514">
            <v>0.74150000000000005</v>
          </cell>
          <cell r="J2514">
            <v>41222</v>
          </cell>
          <cell r="K2514">
            <v>0.30875000000000002</v>
          </cell>
        </row>
        <row r="2515">
          <cell r="A2515">
            <v>41444</v>
          </cell>
          <cell r="B2515">
            <v>0.15</v>
          </cell>
          <cell r="D2515">
            <v>41444</v>
          </cell>
          <cell r="E2515">
            <v>0.23</v>
          </cell>
          <cell r="G2515">
            <v>41225</v>
          </cell>
          <cell r="H2515">
            <v>0.73699999999999999</v>
          </cell>
          <cell r="J2515">
            <v>41225</v>
          </cell>
          <cell r="K2515">
            <v>0.31380000000000002</v>
          </cell>
        </row>
        <row r="2516">
          <cell r="A2516">
            <v>41445</v>
          </cell>
          <cell r="B2516">
            <v>0.15</v>
          </cell>
          <cell r="D2516">
            <v>41445</v>
          </cell>
          <cell r="E2516">
            <v>0.23</v>
          </cell>
          <cell r="G2516">
            <v>41226</v>
          </cell>
          <cell r="H2516">
            <v>0.73899999999999999</v>
          </cell>
          <cell r="J2516">
            <v>41226</v>
          </cell>
          <cell r="K2516">
            <v>0.31624999999999998</v>
          </cell>
        </row>
        <row r="2517">
          <cell r="A2517">
            <v>41446</v>
          </cell>
          <cell r="B2517">
            <v>0.15</v>
          </cell>
          <cell r="D2517">
            <v>41446</v>
          </cell>
          <cell r="E2517">
            <v>0.23</v>
          </cell>
          <cell r="G2517">
            <v>41227</v>
          </cell>
          <cell r="H2517">
            <v>0.75600000000000001</v>
          </cell>
          <cell r="J2517">
            <v>41227</v>
          </cell>
          <cell r="K2517">
            <v>0.32700000000000001</v>
          </cell>
        </row>
        <row r="2518">
          <cell r="A2518">
            <v>41449</v>
          </cell>
          <cell r="B2518">
            <v>0.15</v>
          </cell>
          <cell r="D2518">
            <v>41449</v>
          </cell>
          <cell r="E2518">
            <v>0.23</v>
          </cell>
          <cell r="G2518">
            <v>41228</v>
          </cell>
          <cell r="H2518">
            <v>0.74160000000000004</v>
          </cell>
          <cell r="J2518">
            <v>41228</v>
          </cell>
          <cell r="K2518">
            <v>0.30835000000000001</v>
          </cell>
        </row>
        <row r="2519">
          <cell r="A2519">
            <v>41450</v>
          </cell>
          <cell r="B2519">
            <v>0.15</v>
          </cell>
          <cell r="D2519">
            <v>41450</v>
          </cell>
          <cell r="E2519">
            <v>0.23</v>
          </cell>
          <cell r="G2519">
            <v>41229</v>
          </cell>
          <cell r="H2519">
            <v>0.74150000000000005</v>
          </cell>
          <cell r="J2519">
            <v>41229</v>
          </cell>
          <cell r="K2519">
            <v>0.29749999999999999</v>
          </cell>
        </row>
        <row r="2520">
          <cell r="A2520">
            <v>41451</v>
          </cell>
          <cell r="B2520">
            <v>0.15</v>
          </cell>
          <cell r="D2520">
            <v>41451</v>
          </cell>
          <cell r="E2520">
            <v>0.23</v>
          </cell>
          <cell r="G2520">
            <v>41232</v>
          </cell>
          <cell r="H2520">
            <v>0.75149999999999995</v>
          </cell>
          <cell r="J2520">
            <v>41232</v>
          </cell>
          <cell r="K2520">
            <v>0.30549999999999999</v>
          </cell>
        </row>
        <row r="2521">
          <cell r="A2521">
            <v>41452</v>
          </cell>
          <cell r="B2521">
            <v>0.15</v>
          </cell>
          <cell r="D2521">
            <v>41452</v>
          </cell>
          <cell r="E2521">
            <v>0.23</v>
          </cell>
          <cell r="G2521">
            <v>41233</v>
          </cell>
          <cell r="H2521">
            <v>0.74650000000000005</v>
          </cell>
          <cell r="J2521">
            <v>41233</v>
          </cell>
          <cell r="K2521">
            <v>0.30549999999999999</v>
          </cell>
        </row>
        <row r="2522">
          <cell r="A2522">
            <v>41453</v>
          </cell>
          <cell r="B2522">
            <v>0.15</v>
          </cell>
          <cell r="D2522">
            <v>41453</v>
          </cell>
          <cell r="E2522">
            <v>0.23</v>
          </cell>
          <cell r="G2522">
            <v>41234</v>
          </cell>
          <cell r="H2522">
            <v>0.76149999999999995</v>
          </cell>
          <cell r="J2522">
            <v>41234</v>
          </cell>
          <cell r="K2522">
            <v>0.30504999999999999</v>
          </cell>
        </row>
        <row r="2523">
          <cell r="A2523">
            <v>41456</v>
          </cell>
          <cell r="B2523">
            <v>0.15</v>
          </cell>
          <cell r="D2523">
            <v>41456</v>
          </cell>
          <cell r="E2523">
            <v>0.23</v>
          </cell>
          <cell r="G2523">
            <v>41235</v>
          </cell>
          <cell r="H2523">
            <v>0.76649999999999996</v>
          </cell>
          <cell r="J2523">
            <v>41235</v>
          </cell>
          <cell r="K2523">
            <v>0.30049999999999999</v>
          </cell>
        </row>
        <row r="2524">
          <cell r="A2524">
            <v>41457</v>
          </cell>
          <cell r="B2524">
            <v>0.15</v>
          </cell>
          <cell r="D2524">
            <v>41457</v>
          </cell>
          <cell r="E2524">
            <v>0.23</v>
          </cell>
          <cell r="G2524">
            <v>41236</v>
          </cell>
          <cell r="H2524">
            <v>0.76649999999999996</v>
          </cell>
          <cell r="J2524">
            <v>41236</v>
          </cell>
          <cell r="K2524">
            <v>0.30125000000000002</v>
          </cell>
        </row>
        <row r="2525">
          <cell r="A2525">
            <v>41458</v>
          </cell>
          <cell r="B2525">
            <v>0.15</v>
          </cell>
          <cell r="D2525">
            <v>41458</v>
          </cell>
          <cell r="E2525">
            <v>0.23</v>
          </cell>
          <cell r="G2525">
            <v>41239</v>
          </cell>
          <cell r="H2525">
            <v>0.75649999999999995</v>
          </cell>
          <cell r="J2525">
            <v>41239</v>
          </cell>
          <cell r="K2525">
            <v>0.29549999999999998</v>
          </cell>
        </row>
        <row r="2526">
          <cell r="A2526">
            <v>41459</v>
          </cell>
          <cell r="B2526">
            <v>0.15</v>
          </cell>
          <cell r="D2526">
            <v>41459</v>
          </cell>
          <cell r="E2526">
            <v>0.23</v>
          </cell>
          <cell r="G2526">
            <v>41240</v>
          </cell>
          <cell r="H2526">
            <v>0.75380000000000003</v>
          </cell>
          <cell r="J2526">
            <v>41240</v>
          </cell>
          <cell r="K2526">
            <v>0.2994</v>
          </cell>
        </row>
        <row r="2527">
          <cell r="A2527">
            <v>41460</v>
          </cell>
          <cell r="B2527">
            <v>0.15</v>
          </cell>
          <cell r="D2527">
            <v>41460</v>
          </cell>
          <cell r="E2527">
            <v>0.23</v>
          </cell>
          <cell r="G2527">
            <v>41241</v>
          </cell>
          <cell r="H2527">
            <v>0.74383999999999995</v>
          </cell>
          <cell r="J2527">
            <v>41241</v>
          </cell>
          <cell r="K2527">
            <v>0.29383999999999999</v>
          </cell>
        </row>
        <row r="2528">
          <cell r="A2528">
            <v>41463</v>
          </cell>
          <cell r="B2528">
            <v>0.15</v>
          </cell>
          <cell r="D2528">
            <v>41463</v>
          </cell>
          <cell r="E2528">
            <v>0.23</v>
          </cell>
          <cell r="G2528">
            <v>41242</v>
          </cell>
          <cell r="H2528">
            <v>0.74160000000000004</v>
          </cell>
          <cell r="J2528">
            <v>41242</v>
          </cell>
          <cell r="K2528">
            <v>0.29325000000000001</v>
          </cell>
        </row>
        <row r="2529">
          <cell r="A2529">
            <v>41464</v>
          </cell>
          <cell r="B2529">
            <v>0.15</v>
          </cell>
          <cell r="D2529">
            <v>41464</v>
          </cell>
          <cell r="E2529">
            <v>0.23</v>
          </cell>
          <cell r="G2529">
            <v>41243</v>
          </cell>
          <cell r="H2529">
            <v>0.73755999999999999</v>
          </cell>
          <cell r="J2529">
            <v>41243</v>
          </cell>
          <cell r="K2529">
            <v>0.28749999999999998</v>
          </cell>
        </row>
        <row r="2530">
          <cell r="A2530">
            <v>41465</v>
          </cell>
          <cell r="B2530">
            <v>0.15</v>
          </cell>
          <cell r="D2530">
            <v>41465</v>
          </cell>
          <cell r="E2530">
            <v>0.23</v>
          </cell>
          <cell r="G2530">
            <v>41246</v>
          </cell>
          <cell r="H2530">
            <v>0.75729000000000002</v>
          </cell>
          <cell r="J2530">
            <v>41246</v>
          </cell>
          <cell r="K2530">
            <v>0.28999999999999998</v>
          </cell>
        </row>
        <row r="2531">
          <cell r="A2531">
            <v>41466</v>
          </cell>
          <cell r="B2531">
            <v>0.15</v>
          </cell>
          <cell r="D2531">
            <v>41466</v>
          </cell>
          <cell r="E2531">
            <v>0.23</v>
          </cell>
          <cell r="G2531">
            <v>41247</v>
          </cell>
          <cell r="H2531">
            <v>0.73250000000000004</v>
          </cell>
          <cell r="J2531">
            <v>41247</v>
          </cell>
          <cell r="K2531">
            <v>0.28134999999999999</v>
          </cell>
        </row>
        <row r="2532">
          <cell r="A2532">
            <v>41467</v>
          </cell>
          <cell r="B2532">
            <v>0.15</v>
          </cell>
          <cell r="D2532">
            <v>41467</v>
          </cell>
          <cell r="E2532">
            <v>0.23</v>
          </cell>
          <cell r="G2532">
            <v>41248</v>
          </cell>
          <cell r="H2532">
            <v>0.71650000000000003</v>
          </cell>
          <cell r="J2532">
            <v>41248</v>
          </cell>
          <cell r="K2532">
            <v>0.27255000000000001</v>
          </cell>
        </row>
        <row r="2533">
          <cell r="A2533">
            <v>41471</v>
          </cell>
          <cell r="B2533">
            <v>0.15</v>
          </cell>
          <cell r="D2533">
            <v>41471</v>
          </cell>
          <cell r="E2533">
            <v>0.23</v>
          </cell>
          <cell r="G2533">
            <v>41249</v>
          </cell>
          <cell r="H2533">
            <v>0.69499999999999995</v>
          </cell>
          <cell r="J2533">
            <v>41249</v>
          </cell>
          <cell r="K2533">
            <v>0.26050000000000001</v>
          </cell>
        </row>
        <row r="2534">
          <cell r="A2534">
            <v>41472</v>
          </cell>
          <cell r="B2534">
            <v>0.15</v>
          </cell>
          <cell r="D2534">
            <v>41472</v>
          </cell>
          <cell r="E2534">
            <v>0.23</v>
          </cell>
          <cell r="G2534">
            <v>41250</v>
          </cell>
          <cell r="H2534">
            <v>0.70650000000000002</v>
          </cell>
          <cell r="J2534">
            <v>41250</v>
          </cell>
          <cell r="K2534">
            <v>0.26250000000000001</v>
          </cell>
        </row>
        <row r="2535">
          <cell r="A2535">
            <v>41473</v>
          </cell>
          <cell r="B2535">
            <v>0.15</v>
          </cell>
          <cell r="D2535">
            <v>41473</v>
          </cell>
          <cell r="E2535">
            <v>0.23</v>
          </cell>
          <cell r="G2535">
            <v>41253</v>
          </cell>
          <cell r="H2535">
            <v>0.68874999999999997</v>
          </cell>
          <cell r="J2535">
            <v>41253</v>
          </cell>
          <cell r="K2535">
            <v>0.25624999999999998</v>
          </cell>
        </row>
        <row r="2536">
          <cell r="A2536">
            <v>41474</v>
          </cell>
          <cell r="B2536">
            <v>0.15</v>
          </cell>
          <cell r="D2536">
            <v>41474</v>
          </cell>
          <cell r="E2536">
            <v>0.23</v>
          </cell>
          <cell r="G2536">
            <v>41254</v>
          </cell>
          <cell r="H2536">
            <v>0.69299999999999995</v>
          </cell>
          <cell r="J2536">
            <v>41254</v>
          </cell>
          <cell r="K2536">
            <v>0.25869999999999999</v>
          </cell>
        </row>
        <row r="2537">
          <cell r="A2537">
            <v>41477</v>
          </cell>
          <cell r="B2537">
            <v>0.15</v>
          </cell>
          <cell r="D2537">
            <v>41477</v>
          </cell>
          <cell r="E2537">
            <v>0.23</v>
          </cell>
          <cell r="G2537">
            <v>41255</v>
          </cell>
          <cell r="H2537">
            <v>0.70250000000000001</v>
          </cell>
          <cell r="J2537">
            <v>41255</v>
          </cell>
          <cell r="K2537">
            <v>0.26250000000000001</v>
          </cell>
        </row>
        <row r="2538">
          <cell r="A2538">
            <v>41478</v>
          </cell>
          <cell r="B2538">
            <v>0.15</v>
          </cell>
          <cell r="D2538">
            <v>41478</v>
          </cell>
          <cell r="E2538">
            <v>0.23</v>
          </cell>
          <cell r="G2538">
            <v>41256</v>
          </cell>
          <cell r="H2538">
            <v>0.73250000000000004</v>
          </cell>
          <cell r="J2538">
            <v>41256</v>
          </cell>
          <cell r="K2538">
            <v>0.25750000000000001</v>
          </cell>
        </row>
        <row r="2539">
          <cell r="A2539">
            <v>41479</v>
          </cell>
          <cell r="B2539">
            <v>0.15</v>
          </cell>
          <cell r="D2539">
            <v>41479</v>
          </cell>
          <cell r="E2539">
            <v>0.23</v>
          </cell>
          <cell r="G2539">
            <v>41257</v>
          </cell>
          <cell r="H2539">
            <v>0.74</v>
          </cell>
          <cell r="J2539">
            <v>41257</v>
          </cell>
          <cell r="K2539">
            <v>0.2555</v>
          </cell>
        </row>
        <row r="2540">
          <cell r="A2540">
            <v>41480</v>
          </cell>
          <cell r="B2540">
            <v>0.15</v>
          </cell>
          <cell r="D2540">
            <v>41480</v>
          </cell>
          <cell r="E2540">
            <v>0.23</v>
          </cell>
          <cell r="G2540">
            <v>41260</v>
          </cell>
          <cell r="H2540">
            <v>0.76449999999999996</v>
          </cell>
          <cell r="J2540">
            <v>41260</v>
          </cell>
          <cell r="K2540">
            <v>0.26615</v>
          </cell>
        </row>
        <row r="2541">
          <cell r="A2541">
            <v>41481</v>
          </cell>
          <cell r="B2541">
            <v>0.15</v>
          </cell>
          <cell r="D2541">
            <v>41481</v>
          </cell>
          <cell r="E2541">
            <v>0.23</v>
          </cell>
          <cell r="G2541">
            <v>41261</v>
          </cell>
          <cell r="H2541">
            <v>0.8085</v>
          </cell>
          <cell r="J2541">
            <v>41261</v>
          </cell>
          <cell r="K2541">
            <v>0.28129999999999999</v>
          </cell>
        </row>
        <row r="2542">
          <cell r="A2542">
            <v>41484</v>
          </cell>
          <cell r="B2542">
            <v>0.15</v>
          </cell>
          <cell r="D2542">
            <v>41484</v>
          </cell>
          <cell r="E2542">
            <v>0.23</v>
          </cell>
          <cell r="G2542">
            <v>41262</v>
          </cell>
          <cell r="H2542">
            <v>0.79669999999999996</v>
          </cell>
          <cell r="J2542">
            <v>41262</v>
          </cell>
          <cell r="K2542">
            <v>0.28749999999999998</v>
          </cell>
        </row>
        <row r="2543">
          <cell r="A2543">
            <v>41485</v>
          </cell>
          <cell r="B2543">
            <v>0.15</v>
          </cell>
          <cell r="D2543">
            <v>41485</v>
          </cell>
          <cell r="E2543">
            <v>0.23</v>
          </cell>
          <cell r="G2543">
            <v>41263</v>
          </cell>
          <cell r="H2543">
            <v>0.8165</v>
          </cell>
          <cell r="J2543">
            <v>41263</v>
          </cell>
          <cell r="K2543">
            <v>0.28249999999999997</v>
          </cell>
        </row>
        <row r="2544">
          <cell r="A2544">
            <v>41486</v>
          </cell>
          <cell r="B2544">
            <v>0.15</v>
          </cell>
          <cell r="D2544">
            <v>41486</v>
          </cell>
          <cell r="E2544">
            <v>0.23</v>
          </cell>
          <cell r="G2544">
            <v>41264</v>
          </cell>
          <cell r="H2544">
            <v>0.78749999999999998</v>
          </cell>
          <cell r="J2544">
            <v>41264</v>
          </cell>
          <cell r="K2544">
            <v>0.29249999999999998</v>
          </cell>
        </row>
        <row r="2545">
          <cell r="A2545">
            <v>41487</v>
          </cell>
          <cell r="B2545">
            <v>0.15</v>
          </cell>
          <cell r="D2545">
            <v>41487</v>
          </cell>
          <cell r="E2545">
            <v>0.23</v>
          </cell>
          <cell r="G2545">
            <v>41267</v>
          </cell>
          <cell r="H2545">
            <v>0.78749999999999998</v>
          </cell>
          <cell r="J2545">
            <v>41267</v>
          </cell>
          <cell r="K2545">
            <v>0.29249999999999998</v>
          </cell>
        </row>
        <row r="2546">
          <cell r="A2546">
            <v>41488</v>
          </cell>
          <cell r="B2546">
            <v>0.15</v>
          </cell>
          <cell r="D2546">
            <v>41488</v>
          </cell>
          <cell r="E2546">
            <v>0.23</v>
          </cell>
          <cell r="G2546">
            <v>41268</v>
          </cell>
          <cell r="H2546">
            <v>0.79749999999999999</v>
          </cell>
          <cell r="J2546">
            <v>41268</v>
          </cell>
          <cell r="K2546">
            <v>0.29499999999999998</v>
          </cell>
        </row>
        <row r="2547">
          <cell r="A2547">
            <v>41491</v>
          </cell>
          <cell r="B2547">
            <v>0.15</v>
          </cell>
          <cell r="D2547">
            <v>41491</v>
          </cell>
          <cell r="E2547">
            <v>0.23</v>
          </cell>
          <cell r="G2547">
            <v>41269</v>
          </cell>
          <cell r="H2547">
            <v>0.83062999999999998</v>
          </cell>
          <cell r="J2547">
            <v>41269</v>
          </cell>
          <cell r="K2547">
            <v>0.30875000000000002</v>
          </cell>
        </row>
        <row r="2548">
          <cell r="A2548">
            <v>41492</v>
          </cell>
          <cell r="B2548">
            <v>0.15</v>
          </cell>
          <cell r="D2548">
            <v>41492</v>
          </cell>
          <cell r="E2548">
            <v>0.23</v>
          </cell>
          <cell r="G2548">
            <v>41270</v>
          </cell>
          <cell r="H2548">
            <v>0.84624999999999995</v>
          </cell>
          <cell r="J2548">
            <v>41270</v>
          </cell>
          <cell r="K2548">
            <v>0.3175</v>
          </cell>
        </row>
        <row r="2549">
          <cell r="A2549">
            <v>41493</v>
          </cell>
          <cell r="B2549">
            <v>0.15</v>
          </cell>
          <cell r="D2549">
            <v>41493</v>
          </cell>
          <cell r="E2549">
            <v>0.23</v>
          </cell>
          <cell r="G2549">
            <v>41271</v>
          </cell>
          <cell r="H2549">
            <v>0.84389999999999998</v>
          </cell>
          <cell r="J2549">
            <v>41271</v>
          </cell>
          <cell r="K2549">
            <v>0.31125000000000003</v>
          </cell>
        </row>
        <row r="2550">
          <cell r="A2550">
            <v>41494</v>
          </cell>
          <cell r="B2550">
            <v>0.15</v>
          </cell>
          <cell r="D2550">
            <v>41494</v>
          </cell>
          <cell r="E2550">
            <v>0.23</v>
          </cell>
          <cell r="G2550">
            <v>41274</v>
          </cell>
          <cell r="H2550">
            <v>0.84389999999999998</v>
          </cell>
          <cell r="J2550">
            <v>41274</v>
          </cell>
          <cell r="K2550">
            <v>0.31125000000000003</v>
          </cell>
        </row>
        <row r="2551">
          <cell r="A2551">
            <v>41495</v>
          </cell>
          <cell r="B2551">
            <v>0.15</v>
          </cell>
          <cell r="D2551">
            <v>41495</v>
          </cell>
          <cell r="E2551">
            <v>0.23</v>
          </cell>
          <cell r="G2551">
            <v>41275</v>
          </cell>
          <cell r="H2551">
            <v>0.84389999999999998</v>
          </cell>
          <cell r="J2551">
            <v>41275</v>
          </cell>
          <cell r="K2551">
            <v>0.31125000000000003</v>
          </cell>
        </row>
        <row r="2552">
          <cell r="A2552">
            <v>41498</v>
          </cell>
          <cell r="B2552">
            <v>0.15</v>
          </cell>
          <cell r="D2552">
            <v>41498</v>
          </cell>
          <cell r="E2552">
            <v>0.23</v>
          </cell>
          <cell r="G2552">
            <v>41276</v>
          </cell>
          <cell r="H2552">
            <v>0.84389999999999998</v>
          </cell>
          <cell r="J2552">
            <v>41276</v>
          </cell>
          <cell r="K2552">
            <v>0.31125000000000003</v>
          </cell>
        </row>
        <row r="2553">
          <cell r="A2553">
            <v>41499</v>
          </cell>
          <cell r="B2553">
            <v>0.15</v>
          </cell>
          <cell r="D2553">
            <v>41499</v>
          </cell>
          <cell r="E2553">
            <v>0.23</v>
          </cell>
          <cell r="G2553">
            <v>41277</v>
          </cell>
          <cell r="H2553">
            <v>0.84389999999999998</v>
          </cell>
          <cell r="J2553">
            <v>41277</v>
          </cell>
          <cell r="K2553">
            <v>0.31125000000000003</v>
          </cell>
        </row>
        <row r="2554">
          <cell r="A2554">
            <v>41500</v>
          </cell>
          <cell r="B2554">
            <v>0.15</v>
          </cell>
          <cell r="D2554">
            <v>41500</v>
          </cell>
          <cell r="E2554">
            <v>0.23</v>
          </cell>
          <cell r="G2554">
            <v>41278</v>
          </cell>
          <cell r="H2554">
            <v>0.9</v>
          </cell>
          <cell r="J2554">
            <v>41278</v>
          </cell>
          <cell r="K2554">
            <v>0.34749999999999998</v>
          </cell>
        </row>
        <row r="2555">
          <cell r="A2555">
            <v>41501</v>
          </cell>
          <cell r="B2555">
            <v>0.15</v>
          </cell>
          <cell r="D2555">
            <v>41501</v>
          </cell>
          <cell r="E2555">
            <v>0.23</v>
          </cell>
          <cell r="G2555">
            <v>41281</v>
          </cell>
          <cell r="H2555">
            <v>0.87370000000000003</v>
          </cell>
          <cell r="J2555">
            <v>41281</v>
          </cell>
          <cell r="K2555">
            <v>0.33550000000000002</v>
          </cell>
        </row>
        <row r="2556">
          <cell r="A2556">
            <v>41502</v>
          </cell>
          <cell r="B2556">
            <v>0.15</v>
          </cell>
          <cell r="D2556">
            <v>41502</v>
          </cell>
          <cell r="E2556">
            <v>0.23</v>
          </cell>
          <cell r="G2556">
            <v>41282</v>
          </cell>
          <cell r="H2556">
            <v>0.85375000000000001</v>
          </cell>
          <cell r="J2556">
            <v>41282</v>
          </cell>
          <cell r="K2556">
            <v>0.32600000000000001</v>
          </cell>
        </row>
        <row r="2557">
          <cell r="A2557">
            <v>41505</v>
          </cell>
          <cell r="B2557">
            <v>0.15</v>
          </cell>
          <cell r="D2557">
            <v>41505</v>
          </cell>
          <cell r="E2557">
            <v>0.23</v>
          </cell>
          <cell r="G2557">
            <v>41283</v>
          </cell>
          <cell r="H2557">
            <v>0.83630000000000004</v>
          </cell>
          <cell r="J2557">
            <v>41283</v>
          </cell>
          <cell r="K2557">
            <v>0.32250000000000001</v>
          </cell>
        </row>
        <row r="2558">
          <cell r="A2558">
            <v>41506</v>
          </cell>
          <cell r="B2558">
            <v>0.15</v>
          </cell>
          <cell r="D2558">
            <v>41506</v>
          </cell>
          <cell r="E2558">
            <v>0.23</v>
          </cell>
          <cell r="G2558">
            <v>41284</v>
          </cell>
          <cell r="H2558">
            <v>0.8468</v>
          </cell>
          <cell r="J2558">
            <v>41284</v>
          </cell>
          <cell r="K2558">
            <v>0.32500000000000001</v>
          </cell>
        </row>
        <row r="2559">
          <cell r="A2559">
            <v>41507</v>
          </cell>
          <cell r="B2559">
            <v>0.15</v>
          </cell>
          <cell r="D2559">
            <v>41507</v>
          </cell>
          <cell r="E2559">
            <v>0.23</v>
          </cell>
          <cell r="G2559">
            <v>41285</v>
          </cell>
          <cell r="H2559">
            <v>0.82189999999999996</v>
          </cell>
          <cell r="J2559">
            <v>41285</v>
          </cell>
          <cell r="K2559">
            <v>0.29187999999999997</v>
          </cell>
        </row>
        <row r="2560">
          <cell r="A2560">
            <v>41508</v>
          </cell>
          <cell r="B2560">
            <v>0.15</v>
          </cell>
          <cell r="D2560">
            <v>41508</v>
          </cell>
          <cell r="E2560">
            <v>0.23</v>
          </cell>
          <cell r="G2560">
            <v>41288</v>
          </cell>
          <cell r="H2560">
            <v>0.82189999999999996</v>
          </cell>
          <cell r="J2560">
            <v>41288</v>
          </cell>
          <cell r="K2560">
            <v>0.29187999999999997</v>
          </cell>
        </row>
        <row r="2561">
          <cell r="A2561">
            <v>41509</v>
          </cell>
          <cell r="B2561">
            <v>0.15</v>
          </cell>
          <cell r="D2561">
            <v>41509</v>
          </cell>
          <cell r="E2561">
            <v>0.23</v>
          </cell>
          <cell r="G2561">
            <v>41289</v>
          </cell>
          <cell r="H2561">
            <v>0.77349999999999997</v>
          </cell>
          <cell r="J2561">
            <v>41289</v>
          </cell>
          <cell r="K2561">
            <v>0.26624999999999999</v>
          </cell>
        </row>
        <row r="2562">
          <cell r="A2562">
            <v>41512</v>
          </cell>
          <cell r="B2562">
            <v>0.15</v>
          </cell>
          <cell r="D2562">
            <v>41512</v>
          </cell>
          <cell r="E2562">
            <v>0.23</v>
          </cell>
          <cell r="G2562">
            <v>41290</v>
          </cell>
          <cell r="H2562">
            <v>0.73250000000000004</v>
          </cell>
          <cell r="J2562">
            <v>41290</v>
          </cell>
          <cell r="K2562">
            <v>0.26374999999999998</v>
          </cell>
        </row>
        <row r="2563">
          <cell r="A2563">
            <v>41513</v>
          </cell>
          <cell r="B2563">
            <v>0.15</v>
          </cell>
          <cell r="D2563">
            <v>41513</v>
          </cell>
          <cell r="E2563">
            <v>0.23</v>
          </cell>
          <cell r="G2563">
            <v>41291</v>
          </cell>
          <cell r="H2563">
            <v>0.75749999999999995</v>
          </cell>
          <cell r="J2563">
            <v>41291</v>
          </cell>
          <cell r="K2563">
            <v>0.27500000000000002</v>
          </cell>
        </row>
        <row r="2564">
          <cell r="A2564">
            <v>41514</v>
          </cell>
          <cell r="B2564">
            <v>0.15</v>
          </cell>
          <cell r="D2564">
            <v>41514</v>
          </cell>
          <cell r="E2564">
            <v>0.23</v>
          </cell>
          <cell r="G2564">
            <v>41292</v>
          </cell>
          <cell r="H2564">
            <v>0.77</v>
          </cell>
          <cell r="J2564">
            <v>41292</v>
          </cell>
          <cell r="K2564">
            <v>0.27124999999999999</v>
          </cell>
        </row>
        <row r="2565">
          <cell r="A2565">
            <v>41515</v>
          </cell>
          <cell r="B2565">
            <v>0.15</v>
          </cell>
          <cell r="D2565">
            <v>41515</v>
          </cell>
          <cell r="E2565">
            <v>0.23</v>
          </cell>
          <cell r="G2565">
            <v>41295</v>
          </cell>
          <cell r="H2565">
            <v>0.73875000000000002</v>
          </cell>
          <cell r="J2565">
            <v>41295</v>
          </cell>
          <cell r="K2565">
            <v>0.26</v>
          </cell>
        </row>
        <row r="2566">
          <cell r="A2566">
            <v>41516</v>
          </cell>
          <cell r="B2566">
            <v>0.15</v>
          </cell>
          <cell r="D2566">
            <v>41516</v>
          </cell>
          <cell r="E2566">
            <v>0.23</v>
          </cell>
          <cell r="G2566">
            <v>41296</v>
          </cell>
          <cell r="H2566">
            <v>0.745</v>
          </cell>
          <cell r="J2566">
            <v>41296</v>
          </cell>
          <cell r="K2566">
            <v>0.27750000000000002</v>
          </cell>
        </row>
        <row r="2567">
          <cell r="A2567">
            <v>41519</v>
          </cell>
          <cell r="B2567">
            <v>0.15</v>
          </cell>
          <cell r="D2567">
            <v>41519</v>
          </cell>
          <cell r="E2567">
            <v>0.23</v>
          </cell>
          <cell r="G2567">
            <v>41297</v>
          </cell>
          <cell r="H2567">
            <v>0.74250000000000005</v>
          </cell>
          <cell r="J2567">
            <v>41297</v>
          </cell>
          <cell r="K2567">
            <v>0.27875</v>
          </cell>
        </row>
        <row r="2568">
          <cell r="A2568">
            <v>41520</v>
          </cell>
          <cell r="B2568">
            <v>0.15</v>
          </cell>
          <cell r="D2568">
            <v>41520</v>
          </cell>
          <cell r="E2568">
            <v>0.23</v>
          </cell>
          <cell r="G2568">
            <v>41298</v>
          </cell>
          <cell r="H2568">
            <v>0.74629999999999996</v>
          </cell>
          <cell r="J2568">
            <v>41298</v>
          </cell>
          <cell r="K2568">
            <v>0.27374999999999999</v>
          </cell>
        </row>
        <row r="2569">
          <cell r="A2569">
            <v>41521</v>
          </cell>
          <cell r="B2569">
            <v>0.15</v>
          </cell>
          <cell r="D2569">
            <v>41521</v>
          </cell>
          <cell r="E2569">
            <v>0.23</v>
          </cell>
          <cell r="G2569">
            <v>41299</v>
          </cell>
          <cell r="H2569">
            <v>0.75624999999999998</v>
          </cell>
          <cell r="J2569">
            <v>41299</v>
          </cell>
          <cell r="K2569">
            <v>0.28000000000000003</v>
          </cell>
        </row>
        <row r="2570">
          <cell r="A2570">
            <v>41522</v>
          </cell>
          <cell r="B2570">
            <v>0.15</v>
          </cell>
          <cell r="D2570">
            <v>41522</v>
          </cell>
          <cell r="E2570">
            <v>0.23</v>
          </cell>
          <cell r="G2570">
            <v>41302</v>
          </cell>
          <cell r="H2570">
            <v>0.77449999999999997</v>
          </cell>
          <cell r="J2570">
            <v>41302</v>
          </cell>
          <cell r="K2570">
            <v>0.28875000000000001</v>
          </cell>
        </row>
        <row r="2571">
          <cell r="A2571">
            <v>41523</v>
          </cell>
          <cell r="B2571">
            <v>0.15</v>
          </cell>
          <cell r="D2571">
            <v>41523</v>
          </cell>
          <cell r="E2571">
            <v>0.23</v>
          </cell>
          <cell r="G2571">
            <v>41303</v>
          </cell>
          <cell r="H2571">
            <v>0.79749999999999999</v>
          </cell>
          <cell r="J2571">
            <v>41303</v>
          </cell>
          <cell r="K2571">
            <v>0.29254999999999998</v>
          </cell>
        </row>
        <row r="2572">
          <cell r="A2572">
            <v>41526</v>
          </cell>
          <cell r="B2572">
            <v>0.15</v>
          </cell>
          <cell r="D2572">
            <v>41526</v>
          </cell>
          <cell r="E2572">
            <v>0.23</v>
          </cell>
          <cell r="G2572">
            <v>41304</v>
          </cell>
          <cell r="H2572">
            <v>0.82499999999999996</v>
          </cell>
          <cell r="J2572">
            <v>41304</v>
          </cell>
          <cell r="K2572">
            <v>0.3075</v>
          </cell>
        </row>
        <row r="2573">
          <cell r="A2573">
            <v>41527</v>
          </cell>
          <cell r="B2573">
            <v>0.15</v>
          </cell>
          <cell r="D2573">
            <v>41527</v>
          </cell>
          <cell r="E2573">
            <v>0.23</v>
          </cell>
          <cell r="G2573">
            <v>41305</v>
          </cell>
          <cell r="H2573">
            <v>0.78374999999999995</v>
          </cell>
          <cell r="J2573">
            <v>41305</v>
          </cell>
          <cell r="K2573">
            <v>0.28499999999999998</v>
          </cell>
        </row>
        <row r="2574">
          <cell r="A2574">
            <v>41528</v>
          </cell>
          <cell r="B2574">
            <v>0.15</v>
          </cell>
          <cell r="D2574">
            <v>41528</v>
          </cell>
          <cell r="E2574">
            <v>0.23</v>
          </cell>
          <cell r="G2574">
            <v>41306</v>
          </cell>
          <cell r="H2574">
            <v>0.82125000000000004</v>
          </cell>
          <cell r="J2574">
            <v>41306</v>
          </cell>
          <cell r="K2574">
            <v>0.30125000000000002</v>
          </cell>
        </row>
        <row r="2575">
          <cell r="A2575">
            <v>41529</v>
          </cell>
          <cell r="B2575">
            <v>0.15</v>
          </cell>
          <cell r="D2575">
            <v>41529</v>
          </cell>
          <cell r="E2575">
            <v>0.23</v>
          </cell>
          <cell r="G2575">
            <v>41309</v>
          </cell>
          <cell r="H2575">
            <v>0.85</v>
          </cell>
          <cell r="J2575">
            <v>41309</v>
          </cell>
          <cell r="K2575">
            <v>0.3075</v>
          </cell>
        </row>
        <row r="2576">
          <cell r="A2576">
            <v>41530</v>
          </cell>
          <cell r="B2576">
            <v>0.15</v>
          </cell>
          <cell r="D2576">
            <v>41530</v>
          </cell>
          <cell r="E2576">
            <v>0.23</v>
          </cell>
          <cell r="G2576">
            <v>41310</v>
          </cell>
          <cell r="H2576">
            <v>0.84</v>
          </cell>
          <cell r="J2576">
            <v>41310</v>
          </cell>
          <cell r="K2576">
            <v>0.3165</v>
          </cell>
        </row>
        <row r="2577">
          <cell r="A2577">
            <v>41534</v>
          </cell>
          <cell r="B2577">
            <v>0.15</v>
          </cell>
          <cell r="D2577">
            <v>41534</v>
          </cell>
          <cell r="E2577">
            <v>0.23</v>
          </cell>
          <cell r="G2577">
            <v>41311</v>
          </cell>
          <cell r="H2577">
            <v>0.82250000000000001</v>
          </cell>
          <cell r="J2577">
            <v>41311</v>
          </cell>
          <cell r="K2577">
            <v>0.29749999999999999</v>
          </cell>
        </row>
        <row r="2578">
          <cell r="A2578">
            <v>41535</v>
          </cell>
          <cell r="B2578">
            <v>0.15</v>
          </cell>
          <cell r="D2578">
            <v>41535</v>
          </cell>
          <cell r="E2578">
            <v>0.23</v>
          </cell>
          <cell r="G2578">
            <v>41312</v>
          </cell>
          <cell r="H2578">
            <v>0.81125000000000003</v>
          </cell>
          <cell r="J2578">
            <v>41312</v>
          </cell>
          <cell r="K2578">
            <v>0.2888</v>
          </cell>
        </row>
        <row r="2579">
          <cell r="A2579">
            <v>41536</v>
          </cell>
          <cell r="B2579">
            <v>0.15</v>
          </cell>
          <cell r="D2579">
            <v>41536</v>
          </cell>
          <cell r="E2579">
            <v>0.23</v>
          </cell>
          <cell r="G2579">
            <v>41313</v>
          </cell>
          <cell r="H2579">
            <v>0.78749999999999998</v>
          </cell>
          <cell r="J2579">
            <v>41313</v>
          </cell>
          <cell r="K2579">
            <v>0.28050000000000003</v>
          </cell>
        </row>
        <row r="2580">
          <cell r="A2580">
            <v>41537</v>
          </cell>
          <cell r="B2580">
            <v>0.15</v>
          </cell>
          <cell r="D2580">
            <v>41537</v>
          </cell>
          <cell r="E2580">
            <v>0.23</v>
          </cell>
          <cell r="G2580">
            <v>41316</v>
          </cell>
          <cell r="H2580">
            <v>0.79139999999999999</v>
          </cell>
          <cell r="J2580">
            <v>41316</v>
          </cell>
          <cell r="K2580">
            <v>0.28050000000000003</v>
          </cell>
        </row>
        <row r="2581">
          <cell r="A2581">
            <v>41541</v>
          </cell>
          <cell r="B2581">
            <v>0.15</v>
          </cell>
          <cell r="D2581">
            <v>41541</v>
          </cell>
          <cell r="E2581">
            <v>0.23</v>
          </cell>
          <cell r="G2581">
            <v>41317</v>
          </cell>
          <cell r="H2581">
            <v>0.79249999999999998</v>
          </cell>
          <cell r="J2581">
            <v>41317</v>
          </cell>
          <cell r="K2581">
            <v>0.28375</v>
          </cell>
        </row>
        <row r="2582">
          <cell r="A2582">
            <v>41542</v>
          </cell>
          <cell r="B2582">
            <v>0.15</v>
          </cell>
          <cell r="D2582">
            <v>41542</v>
          </cell>
          <cell r="E2582">
            <v>0.23</v>
          </cell>
          <cell r="G2582">
            <v>41318</v>
          </cell>
          <cell r="H2582">
            <v>0.8</v>
          </cell>
          <cell r="J2582">
            <v>41318</v>
          </cell>
          <cell r="K2582">
            <v>0.29125000000000001</v>
          </cell>
        </row>
        <row r="2583">
          <cell r="A2583">
            <v>41543</v>
          </cell>
          <cell r="B2583">
            <v>0.15</v>
          </cell>
          <cell r="D2583">
            <v>41543</v>
          </cell>
          <cell r="E2583">
            <v>0.23</v>
          </cell>
          <cell r="G2583">
            <v>41319</v>
          </cell>
          <cell r="H2583">
            <v>0.81559999999999999</v>
          </cell>
          <cell r="J2583">
            <v>41319</v>
          </cell>
          <cell r="K2583">
            <v>0.30254999999999999</v>
          </cell>
        </row>
        <row r="2584">
          <cell r="A2584">
            <v>41544</v>
          </cell>
          <cell r="B2584">
            <v>0.15</v>
          </cell>
          <cell r="D2584">
            <v>41544</v>
          </cell>
          <cell r="E2584">
            <v>0.23</v>
          </cell>
          <cell r="G2584">
            <v>41320</v>
          </cell>
          <cell r="H2584">
            <v>0.79369999999999996</v>
          </cell>
          <cell r="J2584">
            <v>41320</v>
          </cell>
          <cell r="K2584">
            <v>0.29380000000000001</v>
          </cell>
        </row>
        <row r="2585">
          <cell r="A2585">
            <v>41547</v>
          </cell>
          <cell r="B2585">
            <v>0.15</v>
          </cell>
          <cell r="D2585">
            <v>41547</v>
          </cell>
          <cell r="E2585">
            <v>0.23</v>
          </cell>
          <cell r="G2585">
            <v>41323</v>
          </cell>
          <cell r="H2585">
            <v>0.79500000000000004</v>
          </cell>
          <cell r="J2585">
            <v>41323</v>
          </cell>
          <cell r="K2585">
            <v>0.29749999999999999</v>
          </cell>
        </row>
        <row r="2586">
          <cell r="A2586">
            <v>41548</v>
          </cell>
          <cell r="B2586">
            <v>0.15</v>
          </cell>
          <cell r="D2586">
            <v>41548</v>
          </cell>
          <cell r="E2586">
            <v>0.22908999999999999</v>
          </cell>
          <cell r="G2586">
            <v>41324</v>
          </cell>
          <cell r="H2586">
            <v>0.7913</v>
          </cell>
          <cell r="J2586">
            <v>41324</v>
          </cell>
          <cell r="K2586">
            <v>0.2913</v>
          </cell>
        </row>
        <row r="2587">
          <cell r="A2587">
            <v>41549</v>
          </cell>
          <cell r="B2587">
            <v>0.15</v>
          </cell>
          <cell r="D2587">
            <v>41549</v>
          </cell>
          <cell r="E2587">
            <v>0.22908999999999999</v>
          </cell>
          <cell r="G2587">
            <v>41325</v>
          </cell>
          <cell r="H2587">
            <v>0.80130000000000001</v>
          </cell>
          <cell r="J2587">
            <v>41325</v>
          </cell>
          <cell r="K2587">
            <v>0.29875000000000002</v>
          </cell>
        </row>
        <row r="2588">
          <cell r="A2588">
            <v>41550</v>
          </cell>
          <cell r="B2588">
            <v>0.15</v>
          </cell>
          <cell r="D2588">
            <v>41550</v>
          </cell>
          <cell r="E2588">
            <v>0.22908999999999999</v>
          </cell>
          <cell r="G2588">
            <v>41326</v>
          </cell>
          <cell r="H2588">
            <v>0.78749999999999998</v>
          </cell>
          <cell r="J2588">
            <v>41326</v>
          </cell>
          <cell r="K2588">
            <v>0.28999999999999998</v>
          </cell>
        </row>
        <row r="2589">
          <cell r="A2589">
            <v>41551</v>
          </cell>
          <cell r="B2589">
            <v>0.15</v>
          </cell>
          <cell r="D2589">
            <v>41551</v>
          </cell>
          <cell r="E2589">
            <v>0.22817999999999999</v>
          </cell>
          <cell r="G2589">
            <v>41327</v>
          </cell>
          <cell r="H2589">
            <v>0.78125</v>
          </cell>
          <cell r="J2589">
            <v>41327</v>
          </cell>
          <cell r="K2589">
            <v>0.29687999999999998</v>
          </cell>
        </row>
        <row r="2590">
          <cell r="A2590">
            <v>41554</v>
          </cell>
          <cell r="B2590">
            <v>0.14909</v>
          </cell>
          <cell r="D2590">
            <v>41554</v>
          </cell>
          <cell r="E2590">
            <v>0.22636000000000001</v>
          </cell>
          <cell r="G2590">
            <v>41330</v>
          </cell>
          <cell r="H2590">
            <v>0.77100000000000002</v>
          </cell>
          <cell r="J2590">
            <v>41330</v>
          </cell>
          <cell r="K2590">
            <v>0.28649999999999998</v>
          </cell>
        </row>
        <row r="2591">
          <cell r="A2591">
            <v>41555</v>
          </cell>
          <cell r="B2591">
            <v>0.14818000000000001</v>
          </cell>
          <cell r="D2591">
            <v>41555</v>
          </cell>
          <cell r="E2591">
            <v>0.22455</v>
          </cell>
          <cell r="G2591">
            <v>41331</v>
          </cell>
          <cell r="H2591">
            <v>0.75749999999999995</v>
          </cell>
          <cell r="J2591">
            <v>41331</v>
          </cell>
          <cell r="K2591">
            <v>0.28549999999999998</v>
          </cell>
        </row>
        <row r="2592">
          <cell r="A2592">
            <v>41556</v>
          </cell>
          <cell r="B2592">
            <v>0.14818000000000001</v>
          </cell>
          <cell r="D2592">
            <v>41556</v>
          </cell>
          <cell r="E2592">
            <v>0.22273000000000001</v>
          </cell>
          <cell r="G2592">
            <v>41332</v>
          </cell>
          <cell r="H2592">
            <v>0.73624999999999996</v>
          </cell>
          <cell r="J2592">
            <v>41332</v>
          </cell>
          <cell r="K2592">
            <v>0.28125</v>
          </cell>
        </row>
        <row r="2593">
          <cell r="A2593">
            <v>41557</v>
          </cell>
          <cell r="B2593">
            <v>0.14818000000000001</v>
          </cell>
          <cell r="D2593">
            <v>41557</v>
          </cell>
          <cell r="E2593">
            <v>0.22091</v>
          </cell>
          <cell r="G2593">
            <v>41333</v>
          </cell>
          <cell r="H2593">
            <v>0.73624999999999996</v>
          </cell>
          <cell r="J2593">
            <v>41333</v>
          </cell>
          <cell r="K2593">
            <v>0.27915000000000001</v>
          </cell>
        </row>
        <row r="2594">
          <cell r="A2594">
            <v>41558</v>
          </cell>
          <cell r="B2594">
            <v>0.14818000000000001</v>
          </cell>
          <cell r="D2594">
            <v>41558</v>
          </cell>
          <cell r="E2594">
            <v>0.22091</v>
          </cell>
          <cell r="G2594">
            <v>41334</v>
          </cell>
          <cell r="H2594">
            <v>0.71550000000000002</v>
          </cell>
          <cell r="J2594">
            <v>41334</v>
          </cell>
          <cell r="K2594">
            <v>0.27255000000000001</v>
          </cell>
        </row>
        <row r="2595">
          <cell r="A2595">
            <v>41562</v>
          </cell>
          <cell r="B2595">
            <v>0.14818000000000001</v>
          </cell>
          <cell r="D2595">
            <v>41562</v>
          </cell>
          <cell r="E2595">
            <v>0.22091</v>
          </cell>
          <cell r="G2595">
            <v>41337</v>
          </cell>
          <cell r="H2595">
            <v>0.70689999999999997</v>
          </cell>
          <cell r="J2595">
            <v>41337</v>
          </cell>
          <cell r="K2595">
            <v>0.26750000000000002</v>
          </cell>
        </row>
        <row r="2596">
          <cell r="A2596">
            <v>41563</v>
          </cell>
          <cell r="B2596">
            <v>0.14818000000000001</v>
          </cell>
          <cell r="D2596">
            <v>41563</v>
          </cell>
          <cell r="E2596">
            <v>0.22091</v>
          </cell>
          <cell r="G2596">
            <v>41338</v>
          </cell>
          <cell r="H2596">
            <v>0.75</v>
          </cell>
          <cell r="J2596">
            <v>41338</v>
          </cell>
          <cell r="K2596">
            <v>0.28375</v>
          </cell>
        </row>
        <row r="2597">
          <cell r="A2597">
            <v>41564</v>
          </cell>
          <cell r="B2597">
            <v>0.14818000000000001</v>
          </cell>
          <cell r="D2597">
            <v>41564</v>
          </cell>
          <cell r="E2597">
            <v>0.22091</v>
          </cell>
          <cell r="G2597">
            <v>41339</v>
          </cell>
          <cell r="H2597">
            <v>0.75249999999999995</v>
          </cell>
          <cell r="J2597">
            <v>41339</v>
          </cell>
          <cell r="K2597">
            <v>0.28549999999999998</v>
          </cell>
        </row>
        <row r="2598">
          <cell r="A2598">
            <v>41565</v>
          </cell>
          <cell r="B2598">
            <v>0.14818000000000001</v>
          </cell>
          <cell r="D2598">
            <v>41565</v>
          </cell>
          <cell r="E2598">
            <v>0.22091</v>
          </cell>
          <cell r="G2598">
            <v>41340</v>
          </cell>
          <cell r="H2598">
            <v>0.76</v>
          </cell>
          <cell r="J2598">
            <v>41340</v>
          </cell>
          <cell r="K2598">
            <v>0.28625</v>
          </cell>
        </row>
        <row r="2599">
          <cell r="A2599">
            <v>41568</v>
          </cell>
          <cell r="B2599">
            <v>0.14818000000000001</v>
          </cell>
          <cell r="D2599">
            <v>41568</v>
          </cell>
          <cell r="E2599">
            <v>0.22091</v>
          </cell>
          <cell r="G2599">
            <v>41341</v>
          </cell>
          <cell r="H2599">
            <v>0.76370000000000005</v>
          </cell>
          <cell r="J2599">
            <v>41341</v>
          </cell>
          <cell r="K2599">
            <v>0.29249999999999998</v>
          </cell>
        </row>
        <row r="2600">
          <cell r="A2600">
            <v>41569</v>
          </cell>
          <cell r="B2600">
            <v>0.14818000000000001</v>
          </cell>
          <cell r="D2600">
            <v>41569</v>
          </cell>
          <cell r="E2600">
            <v>0.22091</v>
          </cell>
          <cell r="G2600">
            <v>41344</v>
          </cell>
          <cell r="H2600">
            <v>0.77625</v>
          </cell>
          <cell r="J2600">
            <v>41344</v>
          </cell>
          <cell r="K2600">
            <v>0.29249999999999998</v>
          </cell>
        </row>
        <row r="2601">
          <cell r="A2601">
            <v>41570</v>
          </cell>
          <cell r="B2601">
            <v>0.14818000000000001</v>
          </cell>
          <cell r="D2601">
            <v>41570</v>
          </cell>
          <cell r="E2601">
            <v>0.22091</v>
          </cell>
          <cell r="G2601">
            <v>41345</v>
          </cell>
          <cell r="H2601">
            <v>0.75</v>
          </cell>
          <cell r="J2601">
            <v>41345</v>
          </cell>
          <cell r="K2601">
            <v>0.29249999999999998</v>
          </cell>
        </row>
        <row r="2602">
          <cell r="A2602">
            <v>41571</v>
          </cell>
          <cell r="B2602">
            <v>0.14818000000000001</v>
          </cell>
          <cell r="D2602">
            <v>41571</v>
          </cell>
          <cell r="E2602">
            <v>0.22091</v>
          </cell>
          <cell r="G2602">
            <v>41346</v>
          </cell>
          <cell r="H2602">
            <v>0.75</v>
          </cell>
          <cell r="J2602">
            <v>41346</v>
          </cell>
          <cell r="K2602">
            <v>0.29499999999999998</v>
          </cell>
        </row>
        <row r="2603">
          <cell r="A2603">
            <v>41572</v>
          </cell>
          <cell r="B2603">
            <v>0.14818000000000001</v>
          </cell>
          <cell r="D2603">
            <v>41572</v>
          </cell>
          <cell r="E2603">
            <v>0.22091</v>
          </cell>
          <cell r="G2603">
            <v>41347</v>
          </cell>
          <cell r="H2603">
            <v>0.73624999999999996</v>
          </cell>
          <cell r="J2603">
            <v>41347</v>
          </cell>
          <cell r="K2603">
            <v>0.28000000000000003</v>
          </cell>
        </row>
        <row r="2604">
          <cell r="A2604">
            <v>41575</v>
          </cell>
          <cell r="B2604">
            <v>0.14818000000000001</v>
          </cell>
          <cell r="D2604">
            <v>41575</v>
          </cell>
          <cell r="E2604">
            <v>0.22091</v>
          </cell>
          <cell r="G2604">
            <v>41348</v>
          </cell>
          <cell r="H2604">
            <v>0.72</v>
          </cell>
          <cell r="J2604">
            <v>41348</v>
          </cell>
          <cell r="K2604">
            <v>0.27500000000000002</v>
          </cell>
        </row>
        <row r="2605">
          <cell r="A2605">
            <v>41576</v>
          </cell>
          <cell r="B2605">
            <v>0.14818000000000001</v>
          </cell>
          <cell r="D2605">
            <v>41576</v>
          </cell>
          <cell r="E2605">
            <v>0.22091</v>
          </cell>
          <cell r="G2605">
            <v>41351</v>
          </cell>
          <cell r="H2605">
            <v>0.72</v>
          </cell>
          <cell r="J2605">
            <v>41351</v>
          </cell>
          <cell r="K2605">
            <v>0.2863</v>
          </cell>
        </row>
        <row r="2606">
          <cell r="A2606">
            <v>41577</v>
          </cell>
          <cell r="B2606">
            <v>0.14818000000000001</v>
          </cell>
          <cell r="D2606">
            <v>41577</v>
          </cell>
          <cell r="E2606">
            <v>0.22091</v>
          </cell>
          <cell r="G2606">
            <v>41352</v>
          </cell>
          <cell r="H2606">
            <v>0.71</v>
          </cell>
          <cell r="J2606">
            <v>41352</v>
          </cell>
          <cell r="K2606">
            <v>0.28999999999999998</v>
          </cell>
        </row>
        <row r="2607">
          <cell r="A2607">
            <v>41578</v>
          </cell>
          <cell r="B2607">
            <v>0.14818000000000001</v>
          </cell>
          <cell r="D2607">
            <v>41578</v>
          </cell>
          <cell r="E2607">
            <v>0.22091</v>
          </cell>
          <cell r="G2607">
            <v>41353</v>
          </cell>
          <cell r="H2607">
            <v>0.71609999999999996</v>
          </cell>
          <cell r="J2607">
            <v>41353</v>
          </cell>
          <cell r="K2607">
            <v>0.27</v>
          </cell>
        </row>
        <row r="2608">
          <cell r="A2608">
            <v>41579</v>
          </cell>
          <cell r="B2608">
            <v>0.14818000000000001</v>
          </cell>
          <cell r="D2608">
            <v>41579</v>
          </cell>
          <cell r="E2608">
            <v>0.22091</v>
          </cell>
          <cell r="G2608">
            <v>41354</v>
          </cell>
          <cell r="H2608">
            <v>0.70169999999999999</v>
          </cell>
          <cell r="J2608">
            <v>41354</v>
          </cell>
          <cell r="K2608">
            <v>0.28835</v>
          </cell>
        </row>
        <row r="2609">
          <cell r="A2609">
            <v>41583</v>
          </cell>
          <cell r="B2609">
            <v>0.14818000000000001</v>
          </cell>
          <cell r="D2609">
            <v>41583</v>
          </cell>
          <cell r="E2609">
            <v>0.22091</v>
          </cell>
          <cell r="G2609">
            <v>41355</v>
          </cell>
          <cell r="H2609">
            <v>0.69499999999999995</v>
          </cell>
          <cell r="J2609">
            <v>41355</v>
          </cell>
          <cell r="K2609">
            <v>0.2913</v>
          </cell>
        </row>
        <row r="2610">
          <cell r="A2610">
            <v>41584</v>
          </cell>
          <cell r="B2610">
            <v>0.14818000000000001</v>
          </cell>
          <cell r="D2610">
            <v>41584</v>
          </cell>
          <cell r="E2610">
            <v>0.22091</v>
          </cell>
          <cell r="G2610">
            <v>41358</v>
          </cell>
          <cell r="H2610">
            <v>0.67379999999999995</v>
          </cell>
          <cell r="J2610">
            <v>41358</v>
          </cell>
          <cell r="K2610">
            <v>0.28249999999999997</v>
          </cell>
        </row>
        <row r="2611">
          <cell r="A2611">
            <v>41585</v>
          </cell>
          <cell r="B2611">
            <v>0.14818000000000001</v>
          </cell>
          <cell r="D2611">
            <v>41585</v>
          </cell>
          <cell r="E2611">
            <v>0.22091</v>
          </cell>
          <cell r="G2611">
            <v>41359</v>
          </cell>
          <cell r="H2611">
            <v>0.65249999999999997</v>
          </cell>
          <cell r="J2611">
            <v>41359</v>
          </cell>
          <cell r="K2611">
            <v>0.27625</v>
          </cell>
        </row>
        <row r="2612">
          <cell r="A2612">
            <v>41586</v>
          </cell>
          <cell r="B2612">
            <v>0.14818000000000001</v>
          </cell>
          <cell r="D2612">
            <v>41586</v>
          </cell>
          <cell r="E2612">
            <v>0.22091</v>
          </cell>
          <cell r="G2612">
            <v>41360</v>
          </cell>
          <cell r="H2612">
            <v>0.63249999999999995</v>
          </cell>
          <cell r="J2612">
            <v>41360</v>
          </cell>
          <cell r="K2612">
            <v>0.27</v>
          </cell>
        </row>
        <row r="2613">
          <cell r="A2613">
            <v>41589</v>
          </cell>
          <cell r="B2613">
            <v>0.14818000000000001</v>
          </cell>
          <cell r="D2613">
            <v>41589</v>
          </cell>
          <cell r="E2613">
            <v>0.22091</v>
          </cell>
          <cell r="G2613">
            <v>41361</v>
          </cell>
          <cell r="H2613">
            <v>0.65249999999999997</v>
          </cell>
          <cell r="J2613">
            <v>41361</v>
          </cell>
          <cell r="K2613">
            <v>0.27750000000000002</v>
          </cell>
        </row>
        <row r="2614">
          <cell r="A2614">
            <v>41590</v>
          </cell>
          <cell r="B2614">
            <v>0.14818000000000001</v>
          </cell>
          <cell r="D2614">
            <v>41590</v>
          </cell>
          <cell r="E2614">
            <v>0.22091</v>
          </cell>
          <cell r="G2614">
            <v>41362</v>
          </cell>
          <cell r="H2614">
            <v>0.68625000000000003</v>
          </cell>
          <cell r="J2614">
            <v>41362</v>
          </cell>
          <cell r="K2614">
            <v>0.3</v>
          </cell>
        </row>
        <row r="2615">
          <cell r="A2615">
            <v>41591</v>
          </cell>
          <cell r="B2615">
            <v>0.14818000000000001</v>
          </cell>
          <cell r="D2615">
            <v>41591</v>
          </cell>
          <cell r="E2615">
            <v>0.22091</v>
          </cell>
          <cell r="G2615">
            <v>41365</v>
          </cell>
          <cell r="H2615">
            <v>0.66710000000000003</v>
          </cell>
          <cell r="J2615">
            <v>41365</v>
          </cell>
          <cell r="K2615">
            <v>0.28499999999999998</v>
          </cell>
        </row>
        <row r="2616">
          <cell r="A2616">
            <v>41592</v>
          </cell>
          <cell r="B2616">
            <v>0.14818000000000001</v>
          </cell>
          <cell r="D2616">
            <v>41592</v>
          </cell>
          <cell r="E2616">
            <v>0.22091</v>
          </cell>
          <cell r="G2616">
            <v>41366</v>
          </cell>
          <cell r="H2616">
            <v>0.66549999999999998</v>
          </cell>
          <cell r="J2616">
            <v>41366</v>
          </cell>
          <cell r="K2616">
            <v>0.28699999999999998</v>
          </cell>
        </row>
        <row r="2617">
          <cell r="A2617">
            <v>41593</v>
          </cell>
          <cell r="B2617">
            <v>0.14818000000000001</v>
          </cell>
          <cell r="D2617">
            <v>41593</v>
          </cell>
          <cell r="E2617">
            <v>0.22091</v>
          </cell>
          <cell r="G2617">
            <v>41367</v>
          </cell>
          <cell r="H2617">
            <v>0.66749999999999998</v>
          </cell>
          <cell r="J2617">
            <v>41367</v>
          </cell>
          <cell r="K2617">
            <v>0.28625</v>
          </cell>
        </row>
        <row r="2618">
          <cell r="A2618">
            <v>41596</v>
          </cell>
          <cell r="B2618">
            <v>0.14818000000000001</v>
          </cell>
          <cell r="D2618">
            <v>41596</v>
          </cell>
          <cell r="E2618">
            <v>0.22091</v>
          </cell>
          <cell r="G2618">
            <v>41368</v>
          </cell>
          <cell r="H2618">
            <v>0.58499999999999996</v>
          </cell>
          <cell r="J2618">
            <v>41368</v>
          </cell>
          <cell r="K2618">
            <v>0.27100000000000002</v>
          </cell>
        </row>
        <row r="2619">
          <cell r="A2619">
            <v>41597</v>
          </cell>
          <cell r="B2619">
            <v>0.14818000000000001</v>
          </cell>
          <cell r="D2619">
            <v>41597</v>
          </cell>
          <cell r="E2619">
            <v>0.22091</v>
          </cell>
          <cell r="G2619">
            <v>41369</v>
          </cell>
          <cell r="H2619">
            <v>0.63375000000000004</v>
          </cell>
          <cell r="J2619">
            <v>41369</v>
          </cell>
          <cell r="K2619">
            <v>0.33750000000000002</v>
          </cell>
        </row>
        <row r="2620">
          <cell r="A2620">
            <v>41598</v>
          </cell>
          <cell r="B2620">
            <v>0.14818000000000001</v>
          </cell>
          <cell r="D2620">
            <v>41598</v>
          </cell>
          <cell r="E2620">
            <v>0.22091</v>
          </cell>
          <cell r="G2620">
            <v>41372</v>
          </cell>
          <cell r="H2620">
            <v>0.6885</v>
          </cell>
          <cell r="J2620">
            <v>41372</v>
          </cell>
          <cell r="K2620">
            <v>0.35060000000000002</v>
          </cell>
        </row>
        <row r="2621">
          <cell r="A2621">
            <v>41599</v>
          </cell>
          <cell r="B2621">
            <v>0.14818000000000001</v>
          </cell>
          <cell r="D2621">
            <v>41599</v>
          </cell>
          <cell r="E2621">
            <v>0.22091</v>
          </cell>
          <cell r="G2621">
            <v>41373</v>
          </cell>
          <cell r="H2621">
            <v>0.71479999999999999</v>
          </cell>
          <cell r="J2621">
            <v>41373</v>
          </cell>
          <cell r="K2621">
            <v>0.36144999999999999</v>
          </cell>
        </row>
        <row r="2622">
          <cell r="A2622">
            <v>41600</v>
          </cell>
          <cell r="B2622">
            <v>0.14818000000000001</v>
          </cell>
          <cell r="D2622">
            <v>41600</v>
          </cell>
          <cell r="E2622">
            <v>0.22091</v>
          </cell>
          <cell r="G2622">
            <v>41374</v>
          </cell>
          <cell r="H2622">
            <v>0.79749999999999999</v>
          </cell>
          <cell r="J2622">
            <v>41374</v>
          </cell>
          <cell r="K2622">
            <v>0.45550000000000002</v>
          </cell>
        </row>
        <row r="2623">
          <cell r="A2623">
            <v>41603</v>
          </cell>
          <cell r="B2623">
            <v>0.14818000000000001</v>
          </cell>
          <cell r="D2623">
            <v>41603</v>
          </cell>
          <cell r="E2623">
            <v>0.22091</v>
          </cell>
          <cell r="G2623">
            <v>41375</v>
          </cell>
          <cell r="H2623">
            <v>0.7419</v>
          </cell>
          <cell r="J2623">
            <v>41375</v>
          </cell>
          <cell r="K2623">
            <v>0.38505</v>
          </cell>
        </row>
        <row r="2624">
          <cell r="A2624">
            <v>41604</v>
          </cell>
          <cell r="B2624">
            <v>0.14818000000000001</v>
          </cell>
          <cell r="D2624">
            <v>41604</v>
          </cell>
          <cell r="E2624">
            <v>0.22091</v>
          </cell>
          <cell r="G2624">
            <v>41376</v>
          </cell>
          <cell r="H2624">
            <v>0.81</v>
          </cell>
          <cell r="J2624">
            <v>41376</v>
          </cell>
          <cell r="K2624">
            <v>0.42625000000000002</v>
          </cell>
        </row>
        <row r="2625">
          <cell r="A2625">
            <v>41605</v>
          </cell>
          <cell r="B2625">
            <v>0.14818000000000001</v>
          </cell>
          <cell r="D2625">
            <v>41605</v>
          </cell>
          <cell r="E2625">
            <v>0.22091</v>
          </cell>
          <cell r="G2625">
            <v>41379</v>
          </cell>
          <cell r="H2625">
            <v>0.82</v>
          </cell>
          <cell r="J2625">
            <v>41379</v>
          </cell>
          <cell r="K2625">
            <v>0.433</v>
          </cell>
        </row>
        <row r="2626">
          <cell r="A2626">
            <v>41606</v>
          </cell>
          <cell r="B2626">
            <v>0.14818000000000001</v>
          </cell>
          <cell r="D2626">
            <v>41606</v>
          </cell>
          <cell r="E2626">
            <v>0.22091</v>
          </cell>
          <cell r="G2626">
            <v>41380</v>
          </cell>
          <cell r="H2626">
            <v>0.79</v>
          </cell>
          <cell r="J2626">
            <v>41380</v>
          </cell>
          <cell r="K2626">
            <v>0.42</v>
          </cell>
        </row>
        <row r="2627">
          <cell r="A2627">
            <v>41607</v>
          </cell>
          <cell r="B2627">
            <v>0.14818000000000001</v>
          </cell>
          <cell r="D2627">
            <v>41607</v>
          </cell>
          <cell r="E2627">
            <v>0.22091</v>
          </cell>
          <cell r="G2627">
            <v>41381</v>
          </cell>
          <cell r="H2627">
            <v>0.75549999999999995</v>
          </cell>
          <cell r="J2627">
            <v>41381</v>
          </cell>
          <cell r="K2627">
            <v>0.39400000000000002</v>
          </cell>
        </row>
        <row r="2628">
          <cell r="A2628">
            <v>41610</v>
          </cell>
          <cell r="B2628">
            <v>0.14818000000000001</v>
          </cell>
          <cell r="D2628">
            <v>41610</v>
          </cell>
          <cell r="E2628">
            <v>0.22091</v>
          </cell>
          <cell r="G2628">
            <v>41382</v>
          </cell>
          <cell r="H2628">
            <v>0.72799999999999998</v>
          </cell>
          <cell r="J2628">
            <v>41382</v>
          </cell>
          <cell r="K2628">
            <v>0.373</v>
          </cell>
        </row>
        <row r="2629">
          <cell r="A2629">
            <v>41611</v>
          </cell>
          <cell r="B2629">
            <v>0.14818000000000001</v>
          </cell>
          <cell r="D2629">
            <v>41611</v>
          </cell>
          <cell r="E2629">
            <v>0.22091</v>
          </cell>
          <cell r="G2629">
            <v>41383</v>
          </cell>
          <cell r="H2629">
            <v>0.73</v>
          </cell>
          <cell r="J2629">
            <v>41383</v>
          </cell>
          <cell r="K2629">
            <v>0.375</v>
          </cell>
        </row>
        <row r="2630">
          <cell r="A2630">
            <v>41612</v>
          </cell>
          <cell r="B2630">
            <v>0.14818000000000001</v>
          </cell>
          <cell r="D2630">
            <v>41612</v>
          </cell>
          <cell r="E2630">
            <v>0.22091</v>
          </cell>
          <cell r="G2630">
            <v>41386</v>
          </cell>
          <cell r="H2630">
            <v>0.745</v>
          </cell>
          <cell r="J2630">
            <v>41386</v>
          </cell>
          <cell r="K2630">
            <v>0.373</v>
          </cell>
        </row>
        <row r="2631">
          <cell r="A2631">
            <v>41613</v>
          </cell>
          <cell r="B2631">
            <v>0.14818000000000001</v>
          </cell>
          <cell r="D2631">
            <v>41613</v>
          </cell>
          <cell r="E2631">
            <v>0.22091</v>
          </cell>
          <cell r="G2631">
            <v>41387</v>
          </cell>
          <cell r="H2631">
            <v>0.72499999999999998</v>
          </cell>
          <cell r="J2631">
            <v>41387</v>
          </cell>
          <cell r="K2631">
            <v>0.36499999999999999</v>
          </cell>
        </row>
        <row r="2632">
          <cell r="A2632">
            <v>41614</v>
          </cell>
          <cell r="B2632">
            <v>0.14818000000000001</v>
          </cell>
          <cell r="D2632">
            <v>41614</v>
          </cell>
          <cell r="E2632">
            <v>0.22091</v>
          </cell>
          <cell r="G2632">
            <v>41388</v>
          </cell>
          <cell r="H2632">
            <v>0.74250000000000005</v>
          </cell>
          <cell r="J2632">
            <v>41388</v>
          </cell>
          <cell r="K2632">
            <v>0.375</v>
          </cell>
        </row>
        <row r="2633">
          <cell r="A2633">
            <v>41617</v>
          </cell>
          <cell r="B2633">
            <v>0.14818000000000001</v>
          </cell>
          <cell r="D2633">
            <v>41617</v>
          </cell>
          <cell r="E2633">
            <v>0.22091</v>
          </cell>
          <cell r="G2633">
            <v>41389</v>
          </cell>
          <cell r="H2633">
            <v>0.74150000000000005</v>
          </cell>
          <cell r="J2633">
            <v>41389</v>
          </cell>
          <cell r="K2633">
            <v>0.3735</v>
          </cell>
        </row>
        <row r="2634">
          <cell r="A2634">
            <v>41618</v>
          </cell>
          <cell r="B2634">
            <v>0.14818000000000001</v>
          </cell>
          <cell r="D2634">
            <v>41618</v>
          </cell>
          <cell r="E2634">
            <v>0.22091</v>
          </cell>
          <cell r="G2634">
            <v>41390</v>
          </cell>
          <cell r="H2634">
            <v>0.74</v>
          </cell>
          <cell r="J2634">
            <v>41390</v>
          </cell>
          <cell r="K2634">
            <v>0.39124999999999999</v>
          </cell>
        </row>
        <row r="2635">
          <cell r="A2635">
            <v>41619</v>
          </cell>
          <cell r="B2635">
            <v>0.14818000000000001</v>
          </cell>
          <cell r="D2635">
            <v>41619</v>
          </cell>
          <cell r="E2635">
            <v>0.22091</v>
          </cell>
          <cell r="G2635">
            <v>41393</v>
          </cell>
          <cell r="H2635">
            <v>0.74</v>
          </cell>
          <cell r="J2635">
            <v>41393</v>
          </cell>
          <cell r="K2635">
            <v>0.39250000000000002</v>
          </cell>
        </row>
        <row r="2636">
          <cell r="A2636">
            <v>41620</v>
          </cell>
          <cell r="B2636">
            <v>0.14818000000000001</v>
          </cell>
          <cell r="D2636">
            <v>41620</v>
          </cell>
          <cell r="E2636">
            <v>0.22091</v>
          </cell>
          <cell r="G2636">
            <v>41394</v>
          </cell>
          <cell r="H2636">
            <v>0.74</v>
          </cell>
          <cell r="J2636">
            <v>41394</v>
          </cell>
          <cell r="K2636">
            <v>0.39300000000000002</v>
          </cell>
        </row>
        <row r="2637">
          <cell r="A2637">
            <v>41621</v>
          </cell>
          <cell r="B2637">
            <v>0.14818000000000001</v>
          </cell>
          <cell r="D2637">
            <v>41621</v>
          </cell>
          <cell r="E2637">
            <v>0.22091</v>
          </cell>
          <cell r="G2637">
            <v>41395</v>
          </cell>
          <cell r="H2637">
            <v>0.73375000000000001</v>
          </cell>
          <cell r="J2637">
            <v>41395</v>
          </cell>
          <cell r="K2637">
            <v>0.38750000000000001</v>
          </cell>
        </row>
        <row r="2638">
          <cell r="A2638">
            <v>41624</v>
          </cell>
          <cell r="B2638">
            <v>0.14818000000000001</v>
          </cell>
          <cell r="D2638">
            <v>41624</v>
          </cell>
          <cell r="E2638">
            <v>0.22091</v>
          </cell>
          <cell r="G2638">
            <v>41396</v>
          </cell>
          <cell r="H2638">
            <v>0.6915</v>
          </cell>
          <cell r="J2638">
            <v>41396</v>
          </cell>
          <cell r="K2638">
            <v>0.37</v>
          </cell>
        </row>
        <row r="2639">
          <cell r="A2639">
            <v>41625</v>
          </cell>
          <cell r="B2639">
            <v>0.14818000000000001</v>
          </cell>
          <cell r="D2639">
            <v>41625</v>
          </cell>
          <cell r="E2639">
            <v>0.22091</v>
          </cell>
          <cell r="G2639">
            <v>41397</v>
          </cell>
          <cell r="H2639">
            <v>0.69</v>
          </cell>
          <cell r="J2639">
            <v>41397</v>
          </cell>
          <cell r="K2639">
            <v>0.37</v>
          </cell>
        </row>
        <row r="2640">
          <cell r="A2640">
            <v>41626</v>
          </cell>
          <cell r="B2640">
            <v>0.14818000000000001</v>
          </cell>
          <cell r="D2640">
            <v>41626</v>
          </cell>
          <cell r="E2640">
            <v>0.22091</v>
          </cell>
          <cell r="G2640">
            <v>41400</v>
          </cell>
          <cell r="H2640">
            <v>0.69</v>
          </cell>
          <cell r="J2640">
            <v>41400</v>
          </cell>
          <cell r="K2640">
            <v>0.37</v>
          </cell>
        </row>
        <row r="2641">
          <cell r="A2641">
            <v>41627</v>
          </cell>
          <cell r="B2641">
            <v>0.14818000000000001</v>
          </cell>
          <cell r="D2641">
            <v>41627</v>
          </cell>
          <cell r="E2641">
            <v>0.22091</v>
          </cell>
          <cell r="G2641">
            <v>41401</v>
          </cell>
          <cell r="H2641">
            <v>0.753</v>
          </cell>
          <cell r="J2641">
            <v>41401</v>
          </cell>
          <cell r="K2641">
            <v>0.39800000000000002</v>
          </cell>
        </row>
        <row r="2642">
          <cell r="A2642">
            <v>41628</v>
          </cell>
          <cell r="B2642">
            <v>0.14818000000000001</v>
          </cell>
          <cell r="D2642">
            <v>41628</v>
          </cell>
          <cell r="E2642">
            <v>0.22091</v>
          </cell>
          <cell r="G2642">
            <v>41402</v>
          </cell>
          <cell r="H2642">
            <v>0.73880000000000001</v>
          </cell>
          <cell r="J2642">
            <v>41402</v>
          </cell>
          <cell r="K2642">
            <v>0.38250000000000001</v>
          </cell>
        </row>
        <row r="2643">
          <cell r="A2643">
            <v>41632</v>
          </cell>
          <cell r="B2643">
            <v>0.14818000000000001</v>
          </cell>
          <cell r="D2643">
            <v>41632</v>
          </cell>
          <cell r="E2643">
            <v>0.22091</v>
          </cell>
          <cell r="G2643">
            <v>41403</v>
          </cell>
          <cell r="H2643">
            <v>0.74309999999999998</v>
          </cell>
          <cell r="J2643">
            <v>41403</v>
          </cell>
          <cell r="K2643">
            <v>0.37880000000000003</v>
          </cell>
        </row>
        <row r="2644">
          <cell r="A2644">
            <v>41633</v>
          </cell>
          <cell r="B2644">
            <v>0.14818000000000001</v>
          </cell>
          <cell r="D2644">
            <v>41633</v>
          </cell>
          <cell r="E2644">
            <v>0.22091</v>
          </cell>
          <cell r="G2644">
            <v>41404</v>
          </cell>
          <cell r="H2644">
            <v>0.83</v>
          </cell>
          <cell r="J2644">
            <v>41404</v>
          </cell>
          <cell r="K2644">
            <v>0.433</v>
          </cell>
        </row>
        <row r="2645">
          <cell r="A2645">
            <v>41634</v>
          </cell>
          <cell r="B2645">
            <v>0.14818000000000001</v>
          </cell>
          <cell r="D2645">
            <v>41634</v>
          </cell>
          <cell r="E2645">
            <v>0.22091</v>
          </cell>
          <cell r="G2645">
            <v>41407</v>
          </cell>
          <cell r="H2645">
            <v>0.89</v>
          </cell>
          <cell r="J2645">
            <v>41407</v>
          </cell>
          <cell r="K2645">
            <v>0.47299999999999998</v>
          </cell>
        </row>
        <row r="2646">
          <cell r="A2646">
            <v>41635</v>
          </cell>
          <cell r="B2646">
            <v>0.14818000000000001</v>
          </cell>
          <cell r="D2646">
            <v>41635</v>
          </cell>
          <cell r="E2646">
            <v>0.22091</v>
          </cell>
          <cell r="G2646">
            <v>41408</v>
          </cell>
          <cell r="H2646">
            <v>0.97</v>
          </cell>
          <cell r="J2646">
            <v>41408</v>
          </cell>
          <cell r="K2646">
            <v>0.54</v>
          </cell>
        </row>
        <row r="2647">
          <cell r="A2647">
            <v>41638</v>
          </cell>
          <cell r="B2647">
            <v>0.14818000000000001</v>
          </cell>
          <cell r="D2647">
            <v>41638</v>
          </cell>
          <cell r="E2647">
            <v>0.22091</v>
          </cell>
          <cell r="G2647">
            <v>41409</v>
          </cell>
          <cell r="H2647">
            <v>0.98299999999999998</v>
          </cell>
          <cell r="J2647">
            <v>41409</v>
          </cell>
          <cell r="K2647">
            <v>0.53900000000000003</v>
          </cell>
        </row>
        <row r="2648">
          <cell r="A2648">
            <v>41645</v>
          </cell>
          <cell r="B2648">
            <v>0.14818000000000001</v>
          </cell>
          <cell r="D2648">
            <v>41645</v>
          </cell>
          <cell r="E2648">
            <v>0.22091</v>
          </cell>
          <cell r="G2648">
            <v>41410</v>
          </cell>
          <cell r="H2648">
            <v>0.94440000000000002</v>
          </cell>
          <cell r="J2648">
            <v>41410</v>
          </cell>
          <cell r="K2648">
            <v>0.51375000000000004</v>
          </cell>
        </row>
        <row r="2649">
          <cell r="A2649">
            <v>41646</v>
          </cell>
          <cell r="B2649">
            <v>0.14818000000000001</v>
          </cell>
          <cell r="D2649">
            <v>41646</v>
          </cell>
          <cell r="E2649">
            <v>0.22091</v>
          </cell>
          <cell r="G2649">
            <v>41411</v>
          </cell>
          <cell r="H2649">
            <v>0.95499999999999996</v>
          </cell>
          <cell r="J2649">
            <v>41411</v>
          </cell>
          <cell r="K2649">
            <v>0.51</v>
          </cell>
        </row>
        <row r="2650">
          <cell r="A2650">
            <v>41647</v>
          </cell>
          <cell r="B2650">
            <v>0.14818000000000001</v>
          </cell>
          <cell r="D2650">
            <v>41647</v>
          </cell>
          <cell r="E2650">
            <v>0.22091</v>
          </cell>
          <cell r="G2650">
            <v>41414</v>
          </cell>
          <cell r="H2650">
            <v>1.00875</v>
          </cell>
          <cell r="J2650">
            <v>41414</v>
          </cell>
          <cell r="K2650">
            <v>0.55249999999999999</v>
          </cell>
        </row>
        <row r="2651">
          <cell r="A2651">
            <v>41648</v>
          </cell>
          <cell r="B2651">
            <v>0.14818000000000001</v>
          </cell>
          <cell r="D2651">
            <v>41648</v>
          </cell>
          <cell r="E2651">
            <v>0.22091</v>
          </cell>
          <cell r="G2651">
            <v>41415</v>
          </cell>
          <cell r="H2651">
            <v>1.0229999999999999</v>
          </cell>
          <cell r="J2651">
            <v>41415</v>
          </cell>
          <cell r="K2651">
            <v>0.55500000000000005</v>
          </cell>
        </row>
        <row r="2652">
          <cell r="A2652">
            <v>41649</v>
          </cell>
          <cell r="B2652">
            <v>0.14818000000000001</v>
          </cell>
          <cell r="D2652">
            <v>41649</v>
          </cell>
          <cell r="E2652">
            <v>0.22091</v>
          </cell>
          <cell r="G2652">
            <v>41416</v>
          </cell>
          <cell r="H2652">
            <v>1.101</v>
          </cell>
          <cell r="J2652">
            <v>41416</v>
          </cell>
          <cell r="K2652">
            <v>0.58899999999999997</v>
          </cell>
        </row>
        <row r="2653">
          <cell r="A2653">
            <v>41653</v>
          </cell>
          <cell r="B2653">
            <v>0.14818000000000001</v>
          </cell>
          <cell r="D2653">
            <v>41653</v>
          </cell>
          <cell r="E2653">
            <v>0.22091</v>
          </cell>
          <cell r="G2653">
            <v>41417</v>
          </cell>
          <cell r="H2653">
            <v>1.022</v>
          </cell>
          <cell r="J2653">
            <v>41417</v>
          </cell>
          <cell r="K2653">
            <v>0.51100000000000001</v>
          </cell>
        </row>
        <row r="2654">
          <cell r="A2654">
            <v>41654</v>
          </cell>
          <cell r="B2654">
            <v>0.14818000000000001</v>
          </cell>
          <cell r="D2654">
            <v>41654</v>
          </cell>
          <cell r="E2654">
            <v>0.22091</v>
          </cell>
          <cell r="G2654">
            <v>41418</v>
          </cell>
          <cell r="H2654">
            <v>1.0229999999999999</v>
          </cell>
          <cell r="J2654">
            <v>41418</v>
          </cell>
          <cell r="K2654">
            <v>0.51400000000000001</v>
          </cell>
        </row>
        <row r="2655">
          <cell r="A2655">
            <v>41655</v>
          </cell>
          <cell r="B2655">
            <v>0.14818000000000001</v>
          </cell>
          <cell r="D2655">
            <v>41655</v>
          </cell>
          <cell r="E2655">
            <v>0.22091</v>
          </cell>
          <cell r="G2655">
            <v>41421</v>
          </cell>
          <cell r="H2655">
            <v>1.0119</v>
          </cell>
          <cell r="J2655">
            <v>41421</v>
          </cell>
          <cell r="K2655">
            <v>0.51</v>
          </cell>
        </row>
        <row r="2656">
          <cell r="A2656">
            <v>41656</v>
          </cell>
          <cell r="B2656">
            <v>0.14818000000000001</v>
          </cell>
          <cell r="D2656">
            <v>41656</v>
          </cell>
          <cell r="E2656">
            <v>0.22091</v>
          </cell>
          <cell r="G2656">
            <v>41422</v>
          </cell>
          <cell r="H2656">
            <v>1.1000000000000001</v>
          </cell>
          <cell r="J2656">
            <v>41422</v>
          </cell>
          <cell r="K2656">
            <v>0.57099999999999995</v>
          </cell>
        </row>
        <row r="2657">
          <cell r="A2657">
            <v>41659</v>
          </cell>
          <cell r="B2657">
            <v>0.14818000000000001</v>
          </cell>
          <cell r="D2657">
            <v>41659</v>
          </cell>
          <cell r="E2657">
            <v>0.22091</v>
          </cell>
          <cell r="G2657">
            <v>41423</v>
          </cell>
          <cell r="H2657">
            <v>1.0880000000000001</v>
          </cell>
          <cell r="J2657">
            <v>41423</v>
          </cell>
          <cell r="K2657">
            <v>0.56799999999999995</v>
          </cell>
        </row>
        <row r="2658">
          <cell r="A2658">
            <v>41660</v>
          </cell>
          <cell r="B2658">
            <v>0.14818000000000001</v>
          </cell>
          <cell r="D2658">
            <v>41660</v>
          </cell>
          <cell r="E2658">
            <v>0.22091</v>
          </cell>
          <cell r="G2658">
            <v>41424</v>
          </cell>
          <cell r="H2658">
            <v>1.0565</v>
          </cell>
          <cell r="J2658">
            <v>41424</v>
          </cell>
          <cell r="K2658">
            <v>0.55000000000000004</v>
          </cell>
        </row>
        <row r="2659">
          <cell r="A2659">
            <v>41661</v>
          </cell>
          <cell r="B2659">
            <v>0.14818000000000001</v>
          </cell>
          <cell r="D2659">
            <v>41661</v>
          </cell>
          <cell r="E2659">
            <v>0.22091</v>
          </cell>
          <cell r="G2659">
            <v>41425</v>
          </cell>
          <cell r="H2659">
            <v>1.038</v>
          </cell>
          <cell r="J2659">
            <v>41425</v>
          </cell>
          <cell r="K2659">
            <v>0.54</v>
          </cell>
        </row>
        <row r="2660">
          <cell r="A2660">
            <v>41662</v>
          </cell>
          <cell r="B2660">
            <v>0.14818000000000001</v>
          </cell>
          <cell r="D2660">
            <v>41662</v>
          </cell>
          <cell r="E2660">
            <v>0.22091</v>
          </cell>
          <cell r="G2660">
            <v>41428</v>
          </cell>
          <cell r="H2660">
            <v>0.98499999999999999</v>
          </cell>
          <cell r="J2660">
            <v>41428</v>
          </cell>
          <cell r="K2660">
            <v>0.48799999999999999</v>
          </cell>
        </row>
        <row r="2661">
          <cell r="A2661">
            <v>41663</v>
          </cell>
          <cell r="B2661">
            <v>0.14818000000000001</v>
          </cell>
          <cell r="D2661">
            <v>41663</v>
          </cell>
          <cell r="E2661">
            <v>0.22091</v>
          </cell>
          <cell r="G2661">
            <v>41429</v>
          </cell>
          <cell r="H2661">
            <v>1.0349999999999999</v>
          </cell>
          <cell r="J2661">
            <v>41429</v>
          </cell>
          <cell r="K2661">
            <v>0.505</v>
          </cell>
        </row>
        <row r="2662">
          <cell r="A2662">
            <v>41666</v>
          </cell>
          <cell r="B2662">
            <v>0.14818000000000001</v>
          </cell>
          <cell r="D2662">
            <v>41666</v>
          </cell>
          <cell r="E2662">
            <v>0.22091</v>
          </cell>
          <cell r="G2662">
            <v>41430</v>
          </cell>
          <cell r="H2662">
            <v>1.0189999999999999</v>
          </cell>
          <cell r="J2662">
            <v>41430</v>
          </cell>
          <cell r="K2662">
            <v>0.47899999999999998</v>
          </cell>
        </row>
        <row r="2663">
          <cell r="A2663">
            <v>41667</v>
          </cell>
          <cell r="B2663">
            <v>0.14818000000000001</v>
          </cell>
          <cell r="D2663">
            <v>41667</v>
          </cell>
          <cell r="E2663">
            <v>0.22091</v>
          </cell>
          <cell r="G2663">
            <v>41431</v>
          </cell>
          <cell r="H2663">
            <v>0.99</v>
          </cell>
          <cell r="J2663">
            <v>41431</v>
          </cell>
          <cell r="K2663">
            <v>0.47799999999999998</v>
          </cell>
        </row>
        <row r="2664">
          <cell r="A2664">
            <v>41668</v>
          </cell>
          <cell r="B2664">
            <v>0.14818000000000001</v>
          </cell>
          <cell r="D2664">
            <v>41668</v>
          </cell>
          <cell r="E2664">
            <v>0.22091</v>
          </cell>
          <cell r="G2664">
            <v>41432</v>
          </cell>
          <cell r="H2664">
            <v>0.998</v>
          </cell>
          <cell r="J2664">
            <v>41432</v>
          </cell>
          <cell r="K2664">
            <v>0.48</v>
          </cell>
        </row>
        <row r="2665">
          <cell r="A2665">
            <v>41669</v>
          </cell>
          <cell r="B2665">
            <v>0.14818000000000001</v>
          </cell>
          <cell r="D2665">
            <v>41669</v>
          </cell>
          <cell r="E2665">
            <v>0.22091</v>
          </cell>
          <cell r="G2665">
            <v>41435</v>
          </cell>
          <cell r="H2665">
            <v>0.998</v>
          </cell>
          <cell r="J2665">
            <v>41435</v>
          </cell>
          <cell r="K2665">
            <v>0.47499999999999998</v>
          </cell>
        </row>
        <row r="2666">
          <cell r="A2666">
            <v>41670</v>
          </cell>
          <cell r="B2666">
            <v>0.14818000000000001</v>
          </cell>
          <cell r="D2666">
            <v>41670</v>
          </cell>
          <cell r="E2666">
            <v>0.22</v>
          </cell>
          <cell r="G2666">
            <v>41436</v>
          </cell>
          <cell r="H2666">
            <v>1.0529999999999999</v>
          </cell>
          <cell r="J2666">
            <v>41436</v>
          </cell>
          <cell r="K2666">
            <v>0.52500000000000002</v>
          </cell>
        </row>
        <row r="2667">
          <cell r="A2667">
            <v>41673</v>
          </cell>
          <cell r="B2667">
            <v>0.14818000000000001</v>
          </cell>
          <cell r="D2667">
            <v>41673</v>
          </cell>
          <cell r="E2667">
            <v>0.22</v>
          </cell>
          <cell r="G2667">
            <v>41437</v>
          </cell>
          <cell r="H2667">
            <v>1.03</v>
          </cell>
          <cell r="J2667">
            <v>41437</v>
          </cell>
          <cell r="K2667">
            <v>0.53300000000000003</v>
          </cell>
        </row>
        <row r="2668">
          <cell r="A2668">
            <v>41674</v>
          </cell>
          <cell r="B2668">
            <v>0.14818000000000001</v>
          </cell>
          <cell r="D2668">
            <v>41674</v>
          </cell>
          <cell r="E2668">
            <v>0.22</v>
          </cell>
          <cell r="G2668">
            <v>41438</v>
          </cell>
          <cell r="H2668">
            <v>0.99299999999999999</v>
          </cell>
          <cell r="J2668">
            <v>41438</v>
          </cell>
          <cell r="K2668">
            <v>0.52300000000000002</v>
          </cell>
        </row>
        <row r="2669">
          <cell r="A2669">
            <v>41675</v>
          </cell>
          <cell r="B2669">
            <v>0.14818000000000001</v>
          </cell>
          <cell r="D2669">
            <v>41675</v>
          </cell>
          <cell r="E2669">
            <v>0.22</v>
          </cell>
          <cell r="G2669">
            <v>41439</v>
          </cell>
          <cell r="H2669">
            <v>0.96799999999999997</v>
          </cell>
          <cell r="J2669">
            <v>41439</v>
          </cell>
          <cell r="K2669">
            <v>0.48799999999999999</v>
          </cell>
        </row>
        <row r="2670">
          <cell r="A2670">
            <v>41676</v>
          </cell>
          <cell r="B2670">
            <v>0.14818000000000001</v>
          </cell>
          <cell r="D2670">
            <v>41676</v>
          </cell>
          <cell r="E2670">
            <v>0.22</v>
          </cell>
          <cell r="G2670">
            <v>41442</v>
          </cell>
          <cell r="H2670">
            <v>0.99</v>
          </cell>
          <cell r="J2670">
            <v>41442</v>
          </cell>
          <cell r="K2670">
            <v>0.49299999999999999</v>
          </cell>
        </row>
        <row r="2671">
          <cell r="A2671">
            <v>41677</v>
          </cell>
          <cell r="B2671">
            <v>0.14818000000000001</v>
          </cell>
          <cell r="D2671">
            <v>41677</v>
          </cell>
          <cell r="E2671">
            <v>0.22</v>
          </cell>
          <cell r="G2671">
            <v>41443</v>
          </cell>
          <cell r="H2671">
            <v>0.98099999999999998</v>
          </cell>
          <cell r="J2671">
            <v>41443</v>
          </cell>
          <cell r="K2671">
            <v>0.47749999999999998</v>
          </cell>
        </row>
        <row r="2672">
          <cell r="A2672">
            <v>41680</v>
          </cell>
          <cell r="B2672">
            <v>0.14818000000000001</v>
          </cell>
          <cell r="D2672">
            <v>41680</v>
          </cell>
          <cell r="E2672">
            <v>0.22</v>
          </cell>
          <cell r="G2672">
            <v>41444</v>
          </cell>
          <cell r="H2672">
            <v>0.97799999999999998</v>
          </cell>
          <cell r="J2672">
            <v>41444</v>
          </cell>
          <cell r="K2672">
            <v>0.47799999999999998</v>
          </cell>
        </row>
        <row r="2673">
          <cell r="A2673">
            <v>41682</v>
          </cell>
          <cell r="B2673">
            <v>0.14818000000000001</v>
          </cell>
          <cell r="D2673">
            <v>41682</v>
          </cell>
          <cell r="E2673">
            <v>0.22</v>
          </cell>
          <cell r="G2673">
            <v>41445</v>
          </cell>
          <cell r="H2673">
            <v>1.0229999999999999</v>
          </cell>
          <cell r="J2673">
            <v>41445</v>
          </cell>
          <cell r="K2673">
            <v>0.50800000000000001</v>
          </cell>
        </row>
        <row r="2674">
          <cell r="A2674">
            <v>41683</v>
          </cell>
          <cell r="B2674">
            <v>0.14818000000000001</v>
          </cell>
          <cell r="D2674">
            <v>41683</v>
          </cell>
          <cell r="E2674">
            <v>0.22</v>
          </cell>
          <cell r="G2674">
            <v>41446</v>
          </cell>
          <cell r="H2674">
            <v>1.0265</v>
          </cell>
          <cell r="J2674">
            <v>41446</v>
          </cell>
          <cell r="K2674">
            <v>0.51</v>
          </cell>
        </row>
        <row r="2675">
          <cell r="A2675">
            <v>41684</v>
          </cell>
          <cell r="B2675">
            <v>0.14818000000000001</v>
          </cell>
          <cell r="D2675">
            <v>41684</v>
          </cell>
          <cell r="E2675">
            <v>0.22</v>
          </cell>
          <cell r="G2675">
            <v>41449</v>
          </cell>
          <cell r="H2675">
            <v>1.073</v>
          </cell>
          <cell r="J2675">
            <v>41449</v>
          </cell>
          <cell r="K2675">
            <v>0.54800000000000004</v>
          </cell>
        </row>
        <row r="2676">
          <cell r="A2676">
            <v>41687</v>
          </cell>
          <cell r="B2676">
            <v>0.14818000000000001</v>
          </cell>
          <cell r="D2676">
            <v>41687</v>
          </cell>
          <cell r="E2676">
            <v>0.22</v>
          </cell>
          <cell r="G2676">
            <v>41450</v>
          </cell>
          <cell r="H2676">
            <v>1.0449999999999999</v>
          </cell>
          <cell r="J2676">
            <v>41450</v>
          </cell>
          <cell r="K2676">
            <v>0.53300000000000003</v>
          </cell>
        </row>
        <row r="2677">
          <cell r="A2677">
            <v>41688</v>
          </cell>
          <cell r="B2677">
            <v>0.14818000000000001</v>
          </cell>
          <cell r="D2677">
            <v>41688</v>
          </cell>
          <cell r="E2677">
            <v>0.22</v>
          </cell>
          <cell r="G2677">
            <v>41451</v>
          </cell>
          <cell r="H2677">
            <v>1.04</v>
          </cell>
          <cell r="J2677">
            <v>41451</v>
          </cell>
          <cell r="K2677">
            <v>0.54300000000000004</v>
          </cell>
        </row>
        <row r="2678">
          <cell r="A2678">
            <v>41689</v>
          </cell>
          <cell r="B2678">
            <v>0.14727000000000001</v>
          </cell>
          <cell r="D2678">
            <v>41689</v>
          </cell>
          <cell r="E2678">
            <v>0.21545</v>
          </cell>
          <cell r="G2678">
            <v>41452</v>
          </cell>
          <cell r="H2678">
            <v>1.0029999999999999</v>
          </cell>
          <cell r="J2678">
            <v>41452</v>
          </cell>
          <cell r="K2678">
            <v>0.503</v>
          </cell>
        </row>
        <row r="2679">
          <cell r="A2679">
            <v>41690</v>
          </cell>
          <cell r="B2679">
            <v>0.14635999999999999</v>
          </cell>
          <cell r="D2679">
            <v>41690</v>
          </cell>
          <cell r="E2679">
            <v>0.21182000000000001</v>
          </cell>
          <cell r="G2679">
            <v>41453</v>
          </cell>
          <cell r="H2679">
            <v>1.0229999999999999</v>
          </cell>
          <cell r="J2679">
            <v>41453</v>
          </cell>
          <cell r="K2679">
            <v>0.505</v>
          </cell>
        </row>
        <row r="2680">
          <cell r="A2680">
            <v>41691</v>
          </cell>
          <cell r="B2680">
            <v>0.14635999999999999</v>
          </cell>
          <cell r="D2680">
            <v>41691</v>
          </cell>
          <cell r="E2680">
            <v>0.21182000000000001</v>
          </cell>
          <cell r="G2680">
            <v>41456</v>
          </cell>
          <cell r="H2680">
            <v>1.0429999999999999</v>
          </cell>
          <cell r="J2680">
            <v>41456</v>
          </cell>
          <cell r="K2680">
            <v>0.52</v>
          </cell>
        </row>
        <row r="2681">
          <cell r="A2681">
            <v>41694</v>
          </cell>
          <cell r="B2681">
            <v>0.14635999999999999</v>
          </cell>
          <cell r="D2681">
            <v>41694</v>
          </cell>
          <cell r="E2681">
            <v>0.21182000000000001</v>
          </cell>
          <cell r="G2681">
            <v>41457</v>
          </cell>
          <cell r="H2681">
            <v>1.0429999999999999</v>
          </cell>
          <cell r="J2681">
            <v>41457</v>
          </cell>
          <cell r="K2681">
            <v>0.51500000000000001</v>
          </cell>
        </row>
        <row r="2682">
          <cell r="A2682">
            <v>41695</v>
          </cell>
          <cell r="B2682">
            <v>0.14635999999999999</v>
          </cell>
          <cell r="D2682">
            <v>41695</v>
          </cell>
          <cell r="E2682">
            <v>0.21182000000000001</v>
          </cell>
          <cell r="G2682">
            <v>41458</v>
          </cell>
          <cell r="H2682">
            <v>1.03</v>
          </cell>
          <cell r="J2682">
            <v>41458</v>
          </cell>
          <cell r="K2682">
            <v>0.51</v>
          </cell>
        </row>
        <row r="2683">
          <cell r="A2683">
            <v>41696</v>
          </cell>
          <cell r="B2683">
            <v>0.14635999999999999</v>
          </cell>
          <cell r="D2683">
            <v>41696</v>
          </cell>
          <cell r="E2683">
            <v>0.21182000000000001</v>
          </cell>
          <cell r="G2683">
            <v>41459</v>
          </cell>
          <cell r="H2683">
            <v>1.018</v>
          </cell>
          <cell r="J2683">
            <v>41459</v>
          </cell>
          <cell r="K2683">
            <v>0.505</v>
          </cell>
        </row>
        <row r="2684">
          <cell r="A2684">
            <v>41697</v>
          </cell>
          <cell r="B2684">
            <v>0.14635999999999999</v>
          </cell>
          <cell r="D2684">
            <v>41697</v>
          </cell>
          <cell r="E2684">
            <v>0.21182000000000001</v>
          </cell>
          <cell r="G2684">
            <v>41460</v>
          </cell>
          <cell r="H2684">
            <v>1.05</v>
          </cell>
          <cell r="J2684">
            <v>41460</v>
          </cell>
          <cell r="K2684">
            <v>0.51500000000000001</v>
          </cell>
        </row>
        <row r="2685">
          <cell r="A2685">
            <v>41698</v>
          </cell>
          <cell r="B2685">
            <v>0.14635999999999999</v>
          </cell>
          <cell r="D2685">
            <v>41698</v>
          </cell>
          <cell r="E2685">
            <v>0.21182000000000001</v>
          </cell>
          <cell r="G2685">
            <v>41463</v>
          </cell>
          <cell r="H2685">
            <v>1.0556000000000001</v>
          </cell>
          <cell r="J2685">
            <v>41463</v>
          </cell>
          <cell r="K2685">
            <v>0.52690000000000003</v>
          </cell>
        </row>
        <row r="2686">
          <cell r="A2686">
            <v>41701</v>
          </cell>
          <cell r="B2686">
            <v>0.14635999999999999</v>
          </cell>
          <cell r="D2686">
            <v>41701</v>
          </cell>
          <cell r="E2686">
            <v>0.21182000000000001</v>
          </cell>
          <cell r="G2686">
            <v>41464</v>
          </cell>
          <cell r="H2686">
            <v>1.0529999999999999</v>
          </cell>
          <cell r="J2686">
            <v>41464</v>
          </cell>
          <cell r="K2686">
            <v>0.53125</v>
          </cell>
        </row>
        <row r="2687">
          <cell r="A2687">
            <v>41702</v>
          </cell>
          <cell r="B2687">
            <v>0.14635999999999999</v>
          </cell>
          <cell r="D2687">
            <v>41702</v>
          </cell>
          <cell r="E2687">
            <v>0.21182000000000001</v>
          </cell>
          <cell r="G2687">
            <v>41465</v>
          </cell>
          <cell r="H2687">
            <v>1.048</v>
          </cell>
          <cell r="J2687">
            <v>41465</v>
          </cell>
          <cell r="K2687">
            <v>0.51</v>
          </cell>
        </row>
        <row r="2688">
          <cell r="A2688">
            <v>41703</v>
          </cell>
          <cell r="B2688">
            <v>0.14635999999999999</v>
          </cell>
          <cell r="D2688">
            <v>41703</v>
          </cell>
          <cell r="E2688">
            <v>0.21182000000000001</v>
          </cell>
          <cell r="G2688">
            <v>41466</v>
          </cell>
          <cell r="H2688">
            <v>1.0229999999999999</v>
          </cell>
          <cell r="J2688">
            <v>41466</v>
          </cell>
          <cell r="K2688">
            <v>0.48799999999999999</v>
          </cell>
        </row>
        <row r="2689">
          <cell r="A2689">
            <v>41704</v>
          </cell>
          <cell r="B2689">
            <v>0.14635999999999999</v>
          </cell>
          <cell r="D2689">
            <v>41704</v>
          </cell>
          <cell r="E2689">
            <v>0.21182000000000001</v>
          </cell>
          <cell r="G2689">
            <v>41467</v>
          </cell>
          <cell r="H2689">
            <v>1.0049999999999999</v>
          </cell>
          <cell r="J2689">
            <v>41467</v>
          </cell>
          <cell r="K2689">
            <v>0.47813</v>
          </cell>
        </row>
        <row r="2690">
          <cell r="A2690">
            <v>41705</v>
          </cell>
          <cell r="B2690">
            <v>0.14635999999999999</v>
          </cell>
          <cell r="D2690">
            <v>41705</v>
          </cell>
          <cell r="E2690">
            <v>0.21182000000000001</v>
          </cell>
          <cell r="G2690">
            <v>41470</v>
          </cell>
          <cell r="H2690">
            <v>1.0049999999999999</v>
          </cell>
          <cell r="J2690">
            <v>41470</v>
          </cell>
          <cell r="K2690">
            <v>0.47799999999999998</v>
          </cell>
        </row>
        <row r="2691">
          <cell r="A2691">
            <v>41708</v>
          </cell>
          <cell r="B2691">
            <v>0.14635999999999999</v>
          </cell>
          <cell r="D2691">
            <v>41708</v>
          </cell>
          <cell r="E2691">
            <v>0.21182000000000001</v>
          </cell>
          <cell r="G2691">
            <v>41471</v>
          </cell>
          <cell r="H2691">
            <v>1.018</v>
          </cell>
          <cell r="J2691">
            <v>41471</v>
          </cell>
          <cell r="K2691">
            <v>0.48299999999999998</v>
          </cell>
        </row>
        <row r="2692">
          <cell r="A2692">
            <v>41709</v>
          </cell>
          <cell r="B2692">
            <v>0.14635999999999999</v>
          </cell>
          <cell r="D2692">
            <v>41709</v>
          </cell>
          <cell r="E2692">
            <v>0.21182000000000001</v>
          </cell>
          <cell r="G2692">
            <v>41472</v>
          </cell>
          <cell r="H2692">
            <v>1.0029999999999999</v>
          </cell>
          <cell r="J2692">
            <v>41472</v>
          </cell>
          <cell r="K2692">
            <v>0.46800000000000003</v>
          </cell>
        </row>
        <row r="2693">
          <cell r="G2693">
            <v>41473</v>
          </cell>
          <cell r="H2693">
            <v>1.0055000000000001</v>
          </cell>
          <cell r="J2693">
            <v>41473</v>
          </cell>
          <cell r="K2693">
            <v>0.46800000000000003</v>
          </cell>
        </row>
        <row r="2694">
          <cell r="G2694">
            <v>41474</v>
          </cell>
          <cell r="H2694">
            <v>1.0105</v>
          </cell>
          <cell r="J2694">
            <v>41474</v>
          </cell>
          <cell r="K2694">
            <v>0.47299999999999998</v>
          </cell>
        </row>
        <row r="2695">
          <cell r="G2695">
            <v>41477</v>
          </cell>
          <cell r="H2695">
            <v>0.96750000000000003</v>
          </cell>
          <cell r="J2695">
            <v>41477</v>
          </cell>
          <cell r="K2695">
            <v>0.443</v>
          </cell>
        </row>
        <row r="2696">
          <cell r="G2696">
            <v>41478</v>
          </cell>
          <cell r="H2696">
            <v>0.97799999999999998</v>
          </cell>
          <cell r="J2696">
            <v>41478</v>
          </cell>
          <cell r="K2696">
            <v>0.45300000000000001</v>
          </cell>
        </row>
        <row r="2697">
          <cell r="G2697">
            <v>41479</v>
          </cell>
          <cell r="H2697">
            <v>0.97050000000000003</v>
          </cell>
          <cell r="J2697">
            <v>41479</v>
          </cell>
          <cell r="K2697">
            <v>0.443</v>
          </cell>
        </row>
        <row r="2698">
          <cell r="G2698">
            <v>41480</v>
          </cell>
          <cell r="H2698">
            <v>1.0075000000000001</v>
          </cell>
          <cell r="J2698">
            <v>41480</v>
          </cell>
          <cell r="K2698">
            <v>0.46300000000000002</v>
          </cell>
        </row>
        <row r="2699">
          <cell r="G2699">
            <v>41481</v>
          </cell>
          <cell r="H2699">
            <v>0.98250000000000004</v>
          </cell>
          <cell r="J2699">
            <v>41481</v>
          </cell>
          <cell r="K2699">
            <v>0.44500000000000001</v>
          </cell>
        </row>
        <row r="2700">
          <cell r="G2700">
            <v>41484</v>
          </cell>
          <cell r="H2700">
            <v>0.99</v>
          </cell>
          <cell r="J2700">
            <v>41484</v>
          </cell>
          <cell r="K2700">
            <v>0.45500000000000002</v>
          </cell>
        </row>
        <row r="2701">
          <cell r="G2701">
            <v>41485</v>
          </cell>
          <cell r="H2701">
            <v>0.98299999999999998</v>
          </cell>
          <cell r="J2701">
            <v>41485</v>
          </cell>
          <cell r="K2701">
            <v>0.44500000000000001</v>
          </cell>
        </row>
        <row r="2702">
          <cell r="G2702">
            <v>41486</v>
          </cell>
          <cell r="H2702">
            <v>0.99299999999999999</v>
          </cell>
          <cell r="J2702">
            <v>41486</v>
          </cell>
          <cell r="K2702">
            <v>0.45500000000000002</v>
          </cell>
        </row>
        <row r="2703">
          <cell r="G2703">
            <v>41487</v>
          </cell>
          <cell r="H2703">
            <v>0.99299999999999999</v>
          </cell>
          <cell r="J2703">
            <v>41487</v>
          </cell>
          <cell r="K2703">
            <v>0.45300000000000001</v>
          </cell>
        </row>
        <row r="2704">
          <cell r="G2704">
            <v>41488</v>
          </cell>
          <cell r="H2704">
            <v>0.98799999999999999</v>
          </cell>
          <cell r="J2704">
            <v>41488</v>
          </cell>
          <cell r="K2704">
            <v>0.45300000000000001</v>
          </cell>
        </row>
        <row r="2705">
          <cell r="G2705">
            <v>41491</v>
          </cell>
          <cell r="H2705">
            <v>0.96499999999999997</v>
          </cell>
          <cell r="J2705">
            <v>41491</v>
          </cell>
          <cell r="K2705">
            <v>0.435</v>
          </cell>
        </row>
        <row r="2706">
          <cell r="G2706">
            <v>41492</v>
          </cell>
          <cell r="H2706">
            <v>0.97250000000000003</v>
          </cell>
          <cell r="J2706">
            <v>41492</v>
          </cell>
          <cell r="K2706">
            <v>0.438</v>
          </cell>
        </row>
        <row r="2707">
          <cell r="G2707">
            <v>41493</v>
          </cell>
          <cell r="H2707">
            <v>0.95250000000000001</v>
          </cell>
          <cell r="J2707">
            <v>41493</v>
          </cell>
          <cell r="K2707">
            <v>0.42</v>
          </cell>
        </row>
        <row r="2708">
          <cell r="G2708">
            <v>41494</v>
          </cell>
          <cell r="H2708">
            <v>0.94550000000000001</v>
          </cell>
          <cell r="J2708">
            <v>41494</v>
          </cell>
          <cell r="K2708">
            <v>0.42299999999999999</v>
          </cell>
        </row>
        <row r="2709">
          <cell r="G2709">
            <v>41495</v>
          </cell>
          <cell r="H2709">
            <v>0.9325</v>
          </cell>
          <cell r="J2709">
            <v>41495</v>
          </cell>
          <cell r="K2709">
            <v>0.42</v>
          </cell>
        </row>
        <row r="2710">
          <cell r="G2710">
            <v>41498</v>
          </cell>
          <cell r="H2710">
            <v>0.92549999999999999</v>
          </cell>
          <cell r="J2710">
            <v>41498</v>
          </cell>
          <cell r="K2710">
            <v>0.41799999999999998</v>
          </cell>
        </row>
        <row r="2711">
          <cell r="G2711">
            <v>41499</v>
          </cell>
          <cell r="H2711">
            <v>0.92300000000000004</v>
          </cell>
          <cell r="J2711">
            <v>41499</v>
          </cell>
          <cell r="K2711">
            <v>0.41563</v>
          </cell>
        </row>
        <row r="2712">
          <cell r="G2712">
            <v>41500</v>
          </cell>
          <cell r="H2712">
            <v>0.9325</v>
          </cell>
          <cell r="J2712">
            <v>41500</v>
          </cell>
          <cell r="K2712">
            <v>0.42499999999999999</v>
          </cell>
        </row>
        <row r="2713">
          <cell r="G2713">
            <v>41501</v>
          </cell>
          <cell r="H2713">
            <v>0.9375</v>
          </cell>
          <cell r="J2713">
            <v>41501</v>
          </cell>
          <cell r="K2713">
            <v>0.42499999999999999</v>
          </cell>
        </row>
        <row r="2714">
          <cell r="G2714">
            <v>41502</v>
          </cell>
          <cell r="H2714">
            <v>0.94750000000000001</v>
          </cell>
          <cell r="J2714">
            <v>41502</v>
          </cell>
          <cell r="K2714">
            <v>0.433</v>
          </cell>
        </row>
        <row r="2715">
          <cell r="G2715">
            <v>41505</v>
          </cell>
          <cell r="H2715">
            <v>0.96550000000000002</v>
          </cell>
          <cell r="J2715">
            <v>41505</v>
          </cell>
          <cell r="K2715">
            <v>0.44500000000000001</v>
          </cell>
        </row>
        <row r="2716">
          <cell r="G2716">
            <v>41506</v>
          </cell>
          <cell r="H2716">
            <v>0.9405</v>
          </cell>
          <cell r="J2716">
            <v>41506</v>
          </cell>
          <cell r="K2716">
            <v>0.43</v>
          </cell>
        </row>
        <row r="2717">
          <cell r="G2717">
            <v>41507</v>
          </cell>
          <cell r="H2717">
            <v>0.92800000000000005</v>
          </cell>
          <cell r="J2717">
            <v>41507</v>
          </cell>
          <cell r="K2717">
            <v>0.42799999999999999</v>
          </cell>
        </row>
        <row r="2718">
          <cell r="G2718">
            <v>41508</v>
          </cell>
          <cell r="H2718">
            <v>0.95499999999999996</v>
          </cell>
          <cell r="J2718">
            <v>41508</v>
          </cell>
          <cell r="K2718">
            <v>0.44800000000000001</v>
          </cell>
        </row>
        <row r="2719">
          <cell r="G2719">
            <v>41509</v>
          </cell>
          <cell r="H2719">
            <v>0.97750000000000004</v>
          </cell>
          <cell r="J2719">
            <v>41509</v>
          </cell>
          <cell r="K2719">
            <v>0.45900000000000002</v>
          </cell>
        </row>
        <row r="2720">
          <cell r="G2720">
            <v>41512</v>
          </cell>
          <cell r="H2720">
            <v>0.97</v>
          </cell>
          <cell r="J2720">
            <v>41512</v>
          </cell>
          <cell r="K2720">
            <v>0.45624999999999999</v>
          </cell>
        </row>
        <row r="2721">
          <cell r="G2721">
            <v>41513</v>
          </cell>
          <cell r="H2721">
            <v>0.93300000000000005</v>
          </cell>
          <cell r="J2721">
            <v>41513</v>
          </cell>
          <cell r="K2721">
            <v>0.435</v>
          </cell>
        </row>
        <row r="2722">
          <cell r="G2722">
            <v>41514</v>
          </cell>
          <cell r="H2722">
            <v>0.91800000000000004</v>
          </cell>
          <cell r="J2722">
            <v>41514</v>
          </cell>
          <cell r="K2722">
            <v>0.42499999999999999</v>
          </cell>
        </row>
        <row r="2723">
          <cell r="G2723">
            <v>41515</v>
          </cell>
          <cell r="H2723">
            <v>0.91</v>
          </cell>
          <cell r="J2723">
            <v>41515</v>
          </cell>
          <cell r="K2723">
            <v>0.42249999999999999</v>
          </cell>
        </row>
        <row r="2724">
          <cell r="G2724">
            <v>41516</v>
          </cell>
          <cell r="H2724">
            <v>0.92300000000000004</v>
          </cell>
          <cell r="J2724">
            <v>41516</v>
          </cell>
          <cell r="K2724">
            <v>0.43</v>
          </cell>
        </row>
        <row r="2725">
          <cell r="G2725">
            <v>41519</v>
          </cell>
          <cell r="H2725">
            <v>0.94499999999999995</v>
          </cell>
          <cell r="J2725">
            <v>41519</v>
          </cell>
          <cell r="K2725">
            <v>0.435</v>
          </cell>
        </row>
        <row r="2726">
          <cell r="G2726">
            <v>41520</v>
          </cell>
          <cell r="H2726">
            <v>0.95499999999999996</v>
          </cell>
          <cell r="J2726">
            <v>41520</v>
          </cell>
          <cell r="K2726">
            <v>0.4425</v>
          </cell>
        </row>
        <row r="2727">
          <cell r="G2727">
            <v>41521</v>
          </cell>
          <cell r="H2727">
            <v>0.94499999999999995</v>
          </cell>
          <cell r="J2727">
            <v>41521</v>
          </cell>
          <cell r="K2727">
            <v>0.4375</v>
          </cell>
        </row>
        <row r="2728">
          <cell r="G2728">
            <v>41522</v>
          </cell>
          <cell r="H2728">
            <v>0.96499999999999997</v>
          </cell>
          <cell r="J2728">
            <v>41522</v>
          </cell>
          <cell r="K2728">
            <v>0.44800000000000001</v>
          </cell>
        </row>
        <row r="2729">
          <cell r="G2729">
            <v>41523</v>
          </cell>
          <cell r="H2729">
            <v>0.96150000000000002</v>
          </cell>
          <cell r="J2729">
            <v>41523</v>
          </cell>
          <cell r="K2729">
            <v>0.44800000000000001</v>
          </cell>
        </row>
        <row r="2730">
          <cell r="G2730">
            <v>41526</v>
          </cell>
          <cell r="H2730">
            <v>0.93300000000000005</v>
          </cell>
          <cell r="J2730">
            <v>41526</v>
          </cell>
          <cell r="K2730">
            <v>0.433</v>
          </cell>
        </row>
        <row r="2731">
          <cell r="G2731">
            <v>41527</v>
          </cell>
          <cell r="H2731">
            <v>0.94</v>
          </cell>
          <cell r="J2731">
            <v>41527</v>
          </cell>
          <cell r="K2731">
            <v>0.438</v>
          </cell>
        </row>
        <row r="2732">
          <cell r="G2732">
            <v>41528</v>
          </cell>
          <cell r="H2732">
            <v>0.91500000000000004</v>
          </cell>
          <cell r="J2732">
            <v>41528</v>
          </cell>
          <cell r="K2732">
            <v>0.42499999999999999</v>
          </cell>
        </row>
        <row r="2733">
          <cell r="G2733">
            <v>41529</v>
          </cell>
          <cell r="H2733">
            <v>0.92500000000000004</v>
          </cell>
          <cell r="J2733">
            <v>41529</v>
          </cell>
          <cell r="K2733">
            <v>0.41899999999999998</v>
          </cell>
        </row>
        <row r="2734">
          <cell r="G2734">
            <v>41530</v>
          </cell>
          <cell r="H2734">
            <v>0.92500000000000004</v>
          </cell>
          <cell r="J2734">
            <v>41530</v>
          </cell>
          <cell r="K2734">
            <v>0.42799999999999999</v>
          </cell>
        </row>
        <row r="2735">
          <cell r="G2735">
            <v>41533</v>
          </cell>
          <cell r="H2735">
            <v>0.91800000000000004</v>
          </cell>
          <cell r="J2735">
            <v>41533</v>
          </cell>
          <cell r="K2735">
            <v>0.42299999999999999</v>
          </cell>
        </row>
        <row r="2736">
          <cell r="G2736">
            <v>41534</v>
          </cell>
          <cell r="H2736">
            <v>0.91749999999999998</v>
          </cell>
          <cell r="J2736">
            <v>41534</v>
          </cell>
          <cell r="K2736">
            <v>0.42699999999999999</v>
          </cell>
        </row>
        <row r="2737">
          <cell r="G2737">
            <v>41535</v>
          </cell>
          <cell r="H2737">
            <v>0.9</v>
          </cell>
          <cell r="J2737">
            <v>41535</v>
          </cell>
          <cell r="K2737">
            <v>0.42499999999999999</v>
          </cell>
        </row>
        <row r="2738">
          <cell r="G2738">
            <v>41536</v>
          </cell>
          <cell r="H2738">
            <v>0.86499999999999999</v>
          </cell>
          <cell r="J2738">
            <v>41536</v>
          </cell>
          <cell r="K2738">
            <v>0.40799999999999997</v>
          </cell>
        </row>
        <row r="2739">
          <cell r="G2739">
            <v>41537</v>
          </cell>
          <cell r="H2739">
            <v>0.88800000000000001</v>
          </cell>
          <cell r="J2739">
            <v>41537</v>
          </cell>
          <cell r="K2739">
            <v>0.42499999999999999</v>
          </cell>
        </row>
        <row r="2740">
          <cell r="G2740">
            <v>41540</v>
          </cell>
          <cell r="H2740">
            <v>0.88800000000000001</v>
          </cell>
          <cell r="J2740">
            <v>41540</v>
          </cell>
          <cell r="K2740">
            <v>0.42499999999999999</v>
          </cell>
        </row>
        <row r="2741">
          <cell r="G2741">
            <v>41541</v>
          </cell>
          <cell r="H2741">
            <v>0.84799999999999998</v>
          </cell>
          <cell r="J2741">
            <v>41541</v>
          </cell>
          <cell r="K2741">
            <v>0.40300000000000002</v>
          </cell>
        </row>
        <row r="2742">
          <cell r="G2742">
            <v>41542</v>
          </cell>
          <cell r="H2742">
            <v>0.85</v>
          </cell>
          <cell r="J2742">
            <v>41542</v>
          </cell>
          <cell r="K2742">
            <v>0.40300000000000002</v>
          </cell>
        </row>
        <row r="2743">
          <cell r="G2743">
            <v>41543</v>
          </cell>
          <cell r="H2743">
            <v>0.87</v>
          </cell>
          <cell r="J2743">
            <v>41543</v>
          </cell>
          <cell r="K2743">
            <v>0.41299999999999998</v>
          </cell>
        </row>
        <row r="2744">
          <cell r="G2744">
            <v>41544</v>
          </cell>
          <cell r="H2744">
            <v>0.85875000000000001</v>
          </cell>
          <cell r="J2744">
            <v>41544</v>
          </cell>
          <cell r="K2744">
            <v>0.39950000000000002</v>
          </cell>
        </row>
        <row r="2745">
          <cell r="G2745">
            <v>41547</v>
          </cell>
          <cell r="H2745">
            <v>0.86299999999999999</v>
          </cell>
          <cell r="J2745">
            <v>41547</v>
          </cell>
          <cell r="K2745">
            <v>0.40300000000000002</v>
          </cell>
        </row>
        <row r="2746">
          <cell r="G2746">
            <v>41548</v>
          </cell>
          <cell r="H2746">
            <v>0.85299999999999998</v>
          </cell>
          <cell r="J2746">
            <v>41548</v>
          </cell>
          <cell r="K2746">
            <v>0.4</v>
          </cell>
        </row>
        <row r="2747">
          <cell r="G2747">
            <v>41549</v>
          </cell>
          <cell r="H2747">
            <v>0.81299999999999994</v>
          </cell>
          <cell r="J2747">
            <v>41549</v>
          </cell>
          <cell r="K2747">
            <v>0.38500000000000001</v>
          </cell>
        </row>
        <row r="2748">
          <cell r="G2748">
            <v>41550</v>
          </cell>
          <cell r="H2748">
            <v>0.80374999999999996</v>
          </cell>
          <cell r="J2748">
            <v>41550</v>
          </cell>
          <cell r="K2748">
            <v>0.38124999999999998</v>
          </cell>
        </row>
        <row r="2749">
          <cell r="G2749">
            <v>41551</v>
          </cell>
          <cell r="H2749">
            <v>0.80625000000000002</v>
          </cell>
          <cell r="J2749">
            <v>41551</v>
          </cell>
          <cell r="K2749">
            <v>0.38800000000000001</v>
          </cell>
        </row>
        <row r="2750">
          <cell r="G2750">
            <v>41554</v>
          </cell>
          <cell r="H2750">
            <v>0.79900000000000004</v>
          </cell>
          <cell r="J2750">
            <v>41554</v>
          </cell>
          <cell r="K2750">
            <v>0.3765</v>
          </cell>
        </row>
        <row r="2751">
          <cell r="G2751">
            <v>41555</v>
          </cell>
          <cell r="H2751">
            <v>0.8</v>
          </cell>
          <cell r="J2751">
            <v>41555</v>
          </cell>
          <cell r="K2751">
            <v>0.37059999999999998</v>
          </cell>
        </row>
        <row r="2752">
          <cell r="G2752">
            <v>41556</v>
          </cell>
          <cell r="H2752">
            <v>0.79800000000000004</v>
          </cell>
          <cell r="J2752">
            <v>41556</v>
          </cell>
          <cell r="K2752">
            <v>0.36799999999999999</v>
          </cell>
        </row>
        <row r="2753">
          <cell r="G2753">
            <v>41557</v>
          </cell>
          <cell r="H2753">
            <v>0.80500000000000005</v>
          </cell>
          <cell r="J2753">
            <v>41557</v>
          </cell>
          <cell r="K2753">
            <v>0.36799999999999999</v>
          </cell>
        </row>
        <row r="2754">
          <cell r="G2754">
            <v>41558</v>
          </cell>
          <cell r="H2754">
            <v>0.80800000000000005</v>
          </cell>
          <cell r="J2754">
            <v>41558</v>
          </cell>
          <cell r="K2754">
            <v>0.36499999999999999</v>
          </cell>
        </row>
        <row r="2755">
          <cell r="G2755">
            <v>41561</v>
          </cell>
          <cell r="H2755">
            <v>0.80800000000000005</v>
          </cell>
          <cell r="J2755">
            <v>41561</v>
          </cell>
          <cell r="K2755">
            <v>0.36499999999999999</v>
          </cell>
        </row>
        <row r="2756">
          <cell r="G2756">
            <v>41562</v>
          </cell>
          <cell r="H2756">
            <v>0.82799999999999996</v>
          </cell>
          <cell r="J2756">
            <v>41562</v>
          </cell>
          <cell r="K2756">
            <v>0.38</v>
          </cell>
        </row>
        <row r="2757">
          <cell r="G2757">
            <v>41563</v>
          </cell>
          <cell r="H2757">
            <v>0.81299999999999994</v>
          </cell>
          <cell r="J2757">
            <v>41563</v>
          </cell>
          <cell r="K2757">
            <v>0.36749999999999999</v>
          </cell>
        </row>
        <row r="2758">
          <cell r="G2758">
            <v>41564</v>
          </cell>
          <cell r="H2758">
            <v>0.78</v>
          </cell>
          <cell r="J2758">
            <v>41564</v>
          </cell>
          <cell r="K2758">
            <v>0.35299999999999998</v>
          </cell>
        </row>
        <row r="2759">
          <cell r="G2759">
            <v>41565</v>
          </cell>
          <cell r="H2759">
            <v>0.77</v>
          </cell>
          <cell r="J2759">
            <v>41565</v>
          </cell>
          <cell r="K2759">
            <v>0.35299999999999998</v>
          </cell>
        </row>
        <row r="2760">
          <cell r="G2760">
            <v>41568</v>
          </cell>
          <cell r="H2760">
            <v>0.77</v>
          </cell>
          <cell r="J2760">
            <v>41568</v>
          </cell>
          <cell r="K2760">
            <v>0.35299999999999998</v>
          </cell>
        </row>
        <row r="2761">
          <cell r="G2761">
            <v>41569</v>
          </cell>
          <cell r="H2761">
            <v>0.755</v>
          </cell>
          <cell r="J2761">
            <v>41569</v>
          </cell>
          <cell r="K2761">
            <v>0.34799999999999998</v>
          </cell>
        </row>
        <row r="2762">
          <cell r="G2762">
            <v>41570</v>
          </cell>
          <cell r="H2762">
            <v>0.745</v>
          </cell>
          <cell r="J2762">
            <v>41570</v>
          </cell>
          <cell r="K2762">
            <v>0.34</v>
          </cell>
        </row>
        <row r="2763">
          <cell r="G2763">
            <v>41571</v>
          </cell>
          <cell r="H2763">
            <v>0.75800000000000001</v>
          </cell>
          <cell r="J2763">
            <v>41571</v>
          </cell>
          <cell r="K2763">
            <v>0.34499999999999997</v>
          </cell>
        </row>
        <row r="2764">
          <cell r="G2764">
            <v>41572</v>
          </cell>
          <cell r="H2764">
            <v>0.75800000000000001</v>
          </cell>
          <cell r="J2764">
            <v>41572</v>
          </cell>
          <cell r="K2764">
            <v>0.34799999999999998</v>
          </cell>
        </row>
        <row r="2765">
          <cell r="G2765">
            <v>41575</v>
          </cell>
          <cell r="H2765">
            <v>0.75749999999999995</v>
          </cell>
          <cell r="J2765">
            <v>41575</v>
          </cell>
          <cell r="K2765">
            <v>0.34749999999999998</v>
          </cell>
        </row>
        <row r="2766">
          <cell r="G2766">
            <v>41576</v>
          </cell>
          <cell r="H2766">
            <v>0.75</v>
          </cell>
          <cell r="J2766">
            <v>41576</v>
          </cell>
          <cell r="K2766">
            <v>0.34300000000000003</v>
          </cell>
        </row>
        <row r="2767">
          <cell r="G2767">
            <v>41577</v>
          </cell>
          <cell r="H2767">
            <v>0.74</v>
          </cell>
          <cell r="J2767">
            <v>41577</v>
          </cell>
          <cell r="K2767">
            <v>0.33500000000000002</v>
          </cell>
        </row>
        <row r="2768">
          <cell r="G2768">
            <v>41578</v>
          </cell>
          <cell r="H2768">
            <v>0.753</v>
          </cell>
          <cell r="J2768">
            <v>41578</v>
          </cell>
          <cell r="K2768">
            <v>0.34499999999999997</v>
          </cell>
        </row>
        <row r="2769">
          <cell r="G2769">
            <v>41579</v>
          </cell>
          <cell r="H2769">
            <v>0.75800000000000001</v>
          </cell>
          <cell r="J2769">
            <v>41579</v>
          </cell>
          <cell r="K2769">
            <v>0.34799999999999998</v>
          </cell>
        </row>
        <row r="2770">
          <cell r="G2770">
            <v>41582</v>
          </cell>
          <cell r="H2770">
            <v>0.755</v>
          </cell>
          <cell r="J2770">
            <v>41582</v>
          </cell>
          <cell r="K2770">
            <v>0.34799999999999998</v>
          </cell>
        </row>
        <row r="2771">
          <cell r="G2771">
            <v>41583</v>
          </cell>
          <cell r="H2771">
            <v>0.76749999999999996</v>
          </cell>
          <cell r="J2771">
            <v>41583</v>
          </cell>
          <cell r="K2771">
            <v>0.35799999999999998</v>
          </cell>
        </row>
        <row r="2772">
          <cell r="G2772">
            <v>41584</v>
          </cell>
          <cell r="H2772">
            <v>0.78374999999999995</v>
          </cell>
          <cell r="J2772">
            <v>41584</v>
          </cell>
          <cell r="K2772">
            <v>0.35499999999999998</v>
          </cell>
        </row>
        <row r="2773">
          <cell r="G2773">
            <v>41585</v>
          </cell>
          <cell r="H2773">
            <v>0.75249999999999995</v>
          </cell>
          <cell r="J2773">
            <v>41585</v>
          </cell>
          <cell r="K2773">
            <v>0.34300000000000003</v>
          </cell>
        </row>
        <row r="2774">
          <cell r="G2774">
            <v>41586</v>
          </cell>
          <cell r="H2774">
            <v>0.755</v>
          </cell>
          <cell r="J2774">
            <v>41586</v>
          </cell>
          <cell r="K2774">
            <v>0.34300000000000003</v>
          </cell>
        </row>
        <row r="2775">
          <cell r="G2775">
            <v>41589</v>
          </cell>
          <cell r="H2775">
            <v>0.74750000000000005</v>
          </cell>
          <cell r="J2775">
            <v>41589</v>
          </cell>
          <cell r="K2775">
            <v>0.34250000000000003</v>
          </cell>
        </row>
        <row r="2776">
          <cell r="G2776">
            <v>41590</v>
          </cell>
          <cell r="H2776">
            <v>0.77749999999999997</v>
          </cell>
          <cell r="J2776">
            <v>41590</v>
          </cell>
          <cell r="K2776">
            <v>0.35299999999999998</v>
          </cell>
        </row>
        <row r="2777">
          <cell r="G2777">
            <v>41591</v>
          </cell>
          <cell r="H2777">
            <v>0.78500000000000003</v>
          </cell>
          <cell r="J2777">
            <v>41591</v>
          </cell>
          <cell r="K2777">
            <v>0.35199999999999998</v>
          </cell>
        </row>
        <row r="2778">
          <cell r="G2778">
            <v>41592</v>
          </cell>
          <cell r="H2778">
            <v>0.77625</v>
          </cell>
          <cell r="J2778">
            <v>41592</v>
          </cell>
          <cell r="K2778">
            <v>0.34689999999999999</v>
          </cell>
        </row>
        <row r="2779">
          <cell r="G2779">
            <v>41593</v>
          </cell>
          <cell r="H2779">
            <v>0.82</v>
          </cell>
          <cell r="J2779">
            <v>41593</v>
          </cell>
          <cell r="K2779">
            <v>0.36499999999999999</v>
          </cell>
        </row>
        <row r="2780">
          <cell r="G2780">
            <v>41596</v>
          </cell>
          <cell r="H2780">
            <v>0.8</v>
          </cell>
          <cell r="J2780">
            <v>41596</v>
          </cell>
          <cell r="K2780">
            <v>0.35499999999999998</v>
          </cell>
        </row>
        <row r="2781">
          <cell r="G2781">
            <v>41597</v>
          </cell>
          <cell r="H2781">
            <v>0.78125</v>
          </cell>
          <cell r="J2781">
            <v>41597</v>
          </cell>
          <cell r="K2781">
            <v>0.34799999999999998</v>
          </cell>
        </row>
        <row r="2782">
          <cell r="G2782">
            <v>41598</v>
          </cell>
          <cell r="H2782">
            <v>0.78249999999999997</v>
          </cell>
          <cell r="J2782">
            <v>41598</v>
          </cell>
          <cell r="K2782">
            <v>0.34</v>
          </cell>
        </row>
        <row r="2783">
          <cell r="G2783">
            <v>41599</v>
          </cell>
          <cell r="H2783">
            <v>0.80249999999999999</v>
          </cell>
          <cell r="J2783">
            <v>41599</v>
          </cell>
          <cell r="K2783">
            <v>0.35</v>
          </cell>
        </row>
        <row r="2784">
          <cell r="G2784">
            <v>41600</v>
          </cell>
          <cell r="H2784">
            <v>0.79749999999999999</v>
          </cell>
          <cell r="J2784">
            <v>41600</v>
          </cell>
          <cell r="K2784">
            <v>0.34499999999999997</v>
          </cell>
        </row>
        <row r="2785">
          <cell r="G2785">
            <v>41603</v>
          </cell>
          <cell r="H2785">
            <v>0.80500000000000005</v>
          </cell>
          <cell r="J2785">
            <v>41603</v>
          </cell>
          <cell r="K2785">
            <v>0.35299999999999998</v>
          </cell>
        </row>
        <row r="2786">
          <cell r="G2786">
            <v>41604</v>
          </cell>
          <cell r="H2786">
            <v>0.78249999999999997</v>
          </cell>
          <cell r="J2786">
            <v>41604</v>
          </cell>
          <cell r="K2786">
            <v>0.34</v>
          </cell>
        </row>
        <row r="2787">
          <cell r="G2787">
            <v>41605</v>
          </cell>
          <cell r="H2787">
            <v>0.77</v>
          </cell>
          <cell r="J2787">
            <v>41605</v>
          </cell>
          <cell r="K2787">
            <v>0.33300000000000002</v>
          </cell>
        </row>
        <row r="2788">
          <cell r="G2788">
            <v>41606</v>
          </cell>
          <cell r="H2788">
            <v>0.77</v>
          </cell>
          <cell r="J2788">
            <v>41606</v>
          </cell>
          <cell r="K2788">
            <v>0.32800000000000001</v>
          </cell>
        </row>
        <row r="2789">
          <cell r="G2789">
            <v>41607</v>
          </cell>
          <cell r="H2789">
            <v>0.77800000000000002</v>
          </cell>
          <cell r="J2789">
            <v>41607</v>
          </cell>
          <cell r="K2789">
            <v>0.33</v>
          </cell>
        </row>
        <row r="2790">
          <cell r="G2790">
            <v>41610</v>
          </cell>
          <cell r="H2790">
            <v>0.79</v>
          </cell>
          <cell r="J2790">
            <v>41610</v>
          </cell>
          <cell r="K2790">
            <v>0.34</v>
          </cell>
        </row>
        <row r="2791">
          <cell r="G2791">
            <v>41611</v>
          </cell>
          <cell r="H2791">
            <v>0.81</v>
          </cell>
          <cell r="J2791">
            <v>41611</v>
          </cell>
          <cell r="K2791">
            <v>0.34499999999999997</v>
          </cell>
        </row>
        <row r="2792">
          <cell r="G2792">
            <v>41612</v>
          </cell>
          <cell r="H2792">
            <v>0.81625000000000003</v>
          </cell>
          <cell r="J2792">
            <v>41612</v>
          </cell>
          <cell r="K2792">
            <v>0.35299999999999998</v>
          </cell>
        </row>
        <row r="2793">
          <cell r="G2793">
            <v>41613</v>
          </cell>
          <cell r="H2793">
            <v>0.82125000000000004</v>
          </cell>
          <cell r="J2793">
            <v>41613</v>
          </cell>
          <cell r="K2793">
            <v>0.36299999999999999</v>
          </cell>
        </row>
        <row r="2794">
          <cell r="G2794">
            <v>41614</v>
          </cell>
          <cell r="H2794">
            <v>0.87</v>
          </cell>
          <cell r="J2794">
            <v>41614</v>
          </cell>
          <cell r="K2794">
            <v>0.38300000000000001</v>
          </cell>
        </row>
        <row r="2795">
          <cell r="G2795">
            <v>41617</v>
          </cell>
          <cell r="H2795">
            <v>0.84375</v>
          </cell>
          <cell r="J2795">
            <v>41617</v>
          </cell>
          <cell r="K2795">
            <v>0.36299999999999999</v>
          </cell>
        </row>
        <row r="2796">
          <cell r="G2796">
            <v>41618</v>
          </cell>
          <cell r="H2796">
            <v>0.84</v>
          </cell>
          <cell r="J2796">
            <v>41618</v>
          </cell>
          <cell r="K2796">
            <v>0.36499999999999999</v>
          </cell>
        </row>
        <row r="2797">
          <cell r="G2797">
            <v>41619</v>
          </cell>
          <cell r="H2797">
            <v>0.83125000000000004</v>
          </cell>
          <cell r="J2797">
            <v>41619</v>
          </cell>
          <cell r="K2797">
            <v>0.36299999999999999</v>
          </cell>
        </row>
        <row r="2798">
          <cell r="G2798">
            <v>41620</v>
          </cell>
          <cell r="H2798">
            <v>0.84750000000000003</v>
          </cell>
          <cell r="J2798">
            <v>41620</v>
          </cell>
          <cell r="K2798">
            <v>0.36549999999999999</v>
          </cell>
        </row>
        <row r="2799">
          <cell r="G2799">
            <v>41621</v>
          </cell>
          <cell r="H2799">
            <v>0.873</v>
          </cell>
          <cell r="J2799">
            <v>41621</v>
          </cell>
          <cell r="K2799">
            <v>0.375</v>
          </cell>
        </row>
        <row r="2800">
          <cell r="G2800">
            <v>41624</v>
          </cell>
          <cell r="H2800">
            <v>0.87749999999999995</v>
          </cell>
          <cell r="J2800">
            <v>41624</v>
          </cell>
          <cell r="K2800">
            <v>0.3775</v>
          </cell>
        </row>
        <row r="2801">
          <cell r="G2801">
            <v>41625</v>
          </cell>
          <cell r="H2801">
            <v>0.85750000000000004</v>
          </cell>
          <cell r="J2801">
            <v>41625</v>
          </cell>
          <cell r="K2801">
            <v>0.36749999999999999</v>
          </cell>
        </row>
        <row r="2802">
          <cell r="G2802">
            <v>41626</v>
          </cell>
          <cell r="H2802">
            <v>0.84624999999999995</v>
          </cell>
          <cell r="J2802">
            <v>41626</v>
          </cell>
          <cell r="K2802">
            <v>0.36</v>
          </cell>
        </row>
        <row r="2803">
          <cell r="G2803">
            <v>41627</v>
          </cell>
          <cell r="H2803">
            <v>0.85875000000000001</v>
          </cell>
          <cell r="J2803">
            <v>41627</v>
          </cell>
          <cell r="K2803">
            <v>0.36499999999999999</v>
          </cell>
        </row>
        <row r="2804">
          <cell r="G2804">
            <v>41628</v>
          </cell>
          <cell r="H2804">
            <v>0.86799999999999999</v>
          </cell>
          <cell r="J2804">
            <v>41628</v>
          </cell>
          <cell r="K2804">
            <v>0.36499999999999999</v>
          </cell>
        </row>
        <row r="2805">
          <cell r="G2805">
            <v>41631</v>
          </cell>
          <cell r="H2805">
            <v>0.86499999999999999</v>
          </cell>
          <cell r="J2805">
            <v>41631</v>
          </cell>
          <cell r="K2805">
            <v>0.36299999999999999</v>
          </cell>
        </row>
        <row r="2806">
          <cell r="G2806">
            <v>41632</v>
          </cell>
          <cell r="H2806">
            <v>0.86124999999999996</v>
          </cell>
          <cell r="J2806">
            <v>41632</v>
          </cell>
          <cell r="K2806">
            <v>0.35880000000000001</v>
          </cell>
        </row>
        <row r="2807">
          <cell r="G2807">
            <v>41633</v>
          </cell>
          <cell r="H2807">
            <v>0.87749999999999995</v>
          </cell>
          <cell r="J2807">
            <v>41633</v>
          </cell>
          <cell r="K2807">
            <v>0.36499999999999999</v>
          </cell>
        </row>
        <row r="2808">
          <cell r="G2808">
            <v>41634</v>
          </cell>
          <cell r="H2808">
            <v>0.89875000000000005</v>
          </cell>
          <cell r="J2808">
            <v>41634</v>
          </cell>
          <cell r="K2808">
            <v>0.37869999999999998</v>
          </cell>
        </row>
        <row r="2809">
          <cell r="G2809">
            <v>41635</v>
          </cell>
          <cell r="H2809">
            <v>0.90800000000000003</v>
          </cell>
          <cell r="J2809">
            <v>41635</v>
          </cell>
          <cell r="K2809">
            <v>0.38300000000000001</v>
          </cell>
        </row>
        <row r="2810">
          <cell r="G2810">
            <v>41638</v>
          </cell>
          <cell r="H2810">
            <v>0.92749999999999999</v>
          </cell>
          <cell r="J2810">
            <v>41638</v>
          </cell>
          <cell r="K2810">
            <v>0.39700000000000002</v>
          </cell>
        </row>
        <row r="2811">
          <cell r="G2811">
            <v>41639</v>
          </cell>
          <cell r="H2811">
            <v>0.92749999999999999</v>
          </cell>
          <cell r="J2811">
            <v>41639</v>
          </cell>
          <cell r="K2811">
            <v>0.39707999999999999</v>
          </cell>
        </row>
        <row r="2812">
          <cell r="G2812">
            <v>41640</v>
          </cell>
          <cell r="H2812">
            <v>0.92749999999999999</v>
          </cell>
          <cell r="J2812">
            <v>41640</v>
          </cell>
          <cell r="K2812">
            <v>0.39750000000000002</v>
          </cell>
        </row>
        <row r="2813">
          <cell r="G2813">
            <v>41641</v>
          </cell>
          <cell r="H2813">
            <v>0.92749999999999999</v>
          </cell>
          <cell r="J2813">
            <v>41641</v>
          </cell>
          <cell r="K2813">
            <v>0.4</v>
          </cell>
        </row>
        <row r="2814">
          <cell r="G2814">
            <v>41642</v>
          </cell>
          <cell r="H2814">
            <v>0.93</v>
          </cell>
          <cell r="J2814">
            <v>41642</v>
          </cell>
          <cell r="K2814">
            <v>0.4</v>
          </cell>
        </row>
        <row r="2815">
          <cell r="G2815">
            <v>41645</v>
          </cell>
          <cell r="H2815">
            <v>0.92874999999999996</v>
          </cell>
          <cell r="J2815">
            <v>41645</v>
          </cell>
          <cell r="K2815">
            <v>0.39800000000000002</v>
          </cell>
        </row>
        <row r="2816">
          <cell r="G2816">
            <v>41646</v>
          </cell>
          <cell r="H2816">
            <v>0.89</v>
          </cell>
          <cell r="J2816">
            <v>41646</v>
          </cell>
          <cell r="K2816">
            <v>0.38</v>
          </cell>
        </row>
        <row r="2817">
          <cell r="G2817">
            <v>41647</v>
          </cell>
          <cell r="H2817">
            <v>0.90249999999999997</v>
          </cell>
          <cell r="J2817">
            <v>41647</v>
          </cell>
          <cell r="K2817">
            <v>0.38500000000000001</v>
          </cell>
        </row>
        <row r="2818">
          <cell r="G2818">
            <v>41648</v>
          </cell>
          <cell r="H2818">
            <v>0.89749999999999996</v>
          </cell>
          <cell r="J2818">
            <v>41648</v>
          </cell>
          <cell r="K2818">
            <v>0.38300000000000001</v>
          </cell>
        </row>
        <row r="2819">
          <cell r="G2819">
            <v>41649</v>
          </cell>
          <cell r="H2819">
            <v>0.88300000000000001</v>
          </cell>
          <cell r="J2819">
            <v>41649</v>
          </cell>
          <cell r="K2819">
            <v>0.36799999999999999</v>
          </cell>
        </row>
        <row r="2820">
          <cell r="G2820">
            <v>41652</v>
          </cell>
          <cell r="H2820">
            <v>0.89749999999999996</v>
          </cell>
          <cell r="J2820">
            <v>41652</v>
          </cell>
          <cell r="K2820">
            <v>0.36799999999999999</v>
          </cell>
        </row>
        <row r="2821">
          <cell r="G2821">
            <v>41653</v>
          </cell>
          <cell r="H2821">
            <v>0.83750000000000002</v>
          </cell>
          <cell r="J2821">
            <v>41653</v>
          </cell>
          <cell r="K2821">
            <v>0.35649999999999998</v>
          </cell>
        </row>
        <row r="2822">
          <cell r="G2822">
            <v>41654</v>
          </cell>
          <cell r="H2822">
            <v>0.84875</v>
          </cell>
          <cell r="J2822">
            <v>41654</v>
          </cell>
          <cell r="K2822">
            <v>0.36</v>
          </cell>
        </row>
        <row r="2823">
          <cell r="G2823">
            <v>41655</v>
          </cell>
          <cell r="H2823">
            <v>0.86124999999999996</v>
          </cell>
          <cell r="J2823">
            <v>41655</v>
          </cell>
          <cell r="K2823">
            <v>0.35499999999999998</v>
          </cell>
        </row>
        <row r="2824">
          <cell r="G2824">
            <v>41656</v>
          </cell>
          <cell r="H2824">
            <v>0.85799999999999998</v>
          </cell>
          <cell r="J2824">
            <v>41656</v>
          </cell>
          <cell r="K2824">
            <v>0.35799999999999998</v>
          </cell>
        </row>
        <row r="2825">
          <cell r="G2825">
            <v>41659</v>
          </cell>
          <cell r="H2825">
            <v>0.85375000000000001</v>
          </cell>
          <cell r="J2825">
            <v>41659</v>
          </cell>
          <cell r="K2825">
            <v>0.35499999999999998</v>
          </cell>
        </row>
        <row r="2826">
          <cell r="G2826">
            <v>41660</v>
          </cell>
          <cell r="H2826">
            <v>0.87875000000000003</v>
          </cell>
          <cell r="J2826">
            <v>41660</v>
          </cell>
          <cell r="K2826">
            <v>0.36749999999999999</v>
          </cell>
        </row>
        <row r="2827">
          <cell r="G2827">
            <v>41661</v>
          </cell>
          <cell r="H2827">
            <v>0.87749999999999995</v>
          </cell>
          <cell r="J2827">
            <v>41661</v>
          </cell>
          <cell r="K2827">
            <v>0.36499999999999999</v>
          </cell>
        </row>
        <row r="2828">
          <cell r="G2828">
            <v>41662</v>
          </cell>
          <cell r="H2828">
            <v>0.85624999999999996</v>
          </cell>
          <cell r="J2828">
            <v>41662</v>
          </cell>
          <cell r="K2828">
            <v>0.34300000000000003</v>
          </cell>
        </row>
        <row r="2829">
          <cell r="G2829">
            <v>41663</v>
          </cell>
          <cell r="H2829">
            <v>0.80800000000000005</v>
          </cell>
          <cell r="J2829">
            <v>41663</v>
          </cell>
          <cell r="K2829">
            <v>0.33</v>
          </cell>
        </row>
        <row r="2830">
          <cell r="G2830">
            <v>41666</v>
          </cell>
          <cell r="H2830">
            <v>0.82</v>
          </cell>
          <cell r="J2830">
            <v>41666</v>
          </cell>
          <cell r="K2830">
            <v>0.33800000000000002</v>
          </cell>
        </row>
        <row r="2831">
          <cell r="G2831">
            <v>41667</v>
          </cell>
          <cell r="H2831">
            <v>0.83750000000000002</v>
          </cell>
          <cell r="J2831">
            <v>41667</v>
          </cell>
          <cell r="K2831">
            <v>0.34799999999999998</v>
          </cell>
        </row>
        <row r="2832">
          <cell r="G2832">
            <v>41668</v>
          </cell>
          <cell r="H2832">
            <v>0.83625000000000005</v>
          </cell>
          <cell r="J2832">
            <v>41668</v>
          </cell>
          <cell r="K2832">
            <v>0.33800000000000002</v>
          </cell>
        </row>
        <row r="2833">
          <cell r="G2833">
            <v>41669</v>
          </cell>
          <cell r="H2833">
            <v>0.82874999999999999</v>
          </cell>
          <cell r="J2833">
            <v>41669</v>
          </cell>
          <cell r="K2833">
            <v>0.35</v>
          </cell>
        </row>
        <row r="2834">
          <cell r="G2834">
            <v>41670</v>
          </cell>
          <cell r="H2834">
            <v>0.81299999999999994</v>
          </cell>
          <cell r="J2834">
            <v>41670</v>
          </cell>
          <cell r="K2834">
            <v>0.33</v>
          </cell>
        </row>
        <row r="2835">
          <cell r="G2835">
            <v>41673</v>
          </cell>
          <cell r="H2835">
            <v>0.8125</v>
          </cell>
          <cell r="J2835">
            <v>41673</v>
          </cell>
          <cell r="K2835">
            <v>0.33</v>
          </cell>
        </row>
        <row r="2836">
          <cell r="G2836">
            <v>41674</v>
          </cell>
          <cell r="H2836">
            <v>0.80374999999999996</v>
          </cell>
          <cell r="J2836">
            <v>41674</v>
          </cell>
          <cell r="K2836">
            <v>0.33300000000000002</v>
          </cell>
        </row>
        <row r="2837">
          <cell r="G2837">
            <v>41675</v>
          </cell>
          <cell r="H2837">
            <v>0.79</v>
          </cell>
          <cell r="J2837">
            <v>41675</v>
          </cell>
          <cell r="K2837">
            <v>0.33300000000000002</v>
          </cell>
        </row>
        <row r="2838">
          <cell r="G2838">
            <v>41676</v>
          </cell>
          <cell r="H2838">
            <v>0.80249999999999999</v>
          </cell>
          <cell r="J2838">
            <v>41676</v>
          </cell>
          <cell r="K2838">
            <v>0.33500000000000002</v>
          </cell>
        </row>
        <row r="2839">
          <cell r="G2839">
            <v>41677</v>
          </cell>
          <cell r="H2839">
            <v>0.81299999999999994</v>
          </cell>
          <cell r="J2839">
            <v>41677</v>
          </cell>
          <cell r="K2839">
            <v>0.33500000000000002</v>
          </cell>
        </row>
        <row r="2840">
          <cell r="G2840">
            <v>41680</v>
          </cell>
          <cell r="H2840">
            <v>0.80374999999999996</v>
          </cell>
          <cell r="J2840">
            <v>41680</v>
          </cell>
          <cell r="K2840">
            <v>0.32800000000000001</v>
          </cell>
        </row>
        <row r="2841">
          <cell r="G2841">
            <v>41681</v>
          </cell>
          <cell r="H2841">
            <v>0.80374999999999996</v>
          </cell>
          <cell r="J2841">
            <v>41681</v>
          </cell>
          <cell r="K2841">
            <v>0.33</v>
          </cell>
        </row>
        <row r="2842">
          <cell r="G2842">
            <v>41682</v>
          </cell>
          <cell r="H2842">
            <v>0.8175</v>
          </cell>
          <cell r="J2842">
            <v>41682</v>
          </cell>
          <cell r="K2842">
            <v>0.34</v>
          </cell>
        </row>
        <row r="2843">
          <cell r="G2843">
            <v>41683</v>
          </cell>
          <cell r="H2843">
            <v>0.80625000000000002</v>
          </cell>
          <cell r="J2843">
            <v>41683</v>
          </cell>
          <cell r="K2843">
            <v>0.33</v>
          </cell>
        </row>
        <row r="2844">
          <cell r="G2844">
            <v>41684</v>
          </cell>
          <cell r="H2844">
            <v>0.80300000000000005</v>
          </cell>
          <cell r="J2844">
            <v>41684</v>
          </cell>
          <cell r="K2844">
            <v>0.32800000000000001</v>
          </cell>
        </row>
        <row r="2845">
          <cell r="G2845">
            <v>41687</v>
          </cell>
          <cell r="H2845">
            <v>0.80500000000000005</v>
          </cell>
          <cell r="J2845">
            <v>41687</v>
          </cell>
          <cell r="K2845">
            <v>0.32900000000000001</v>
          </cell>
        </row>
        <row r="2846">
          <cell r="G2846">
            <v>41688</v>
          </cell>
          <cell r="H2846">
            <v>0.80249999999999999</v>
          </cell>
          <cell r="J2846">
            <v>41688</v>
          </cell>
          <cell r="K2846">
            <v>0.32300000000000001</v>
          </cell>
        </row>
        <row r="2847">
          <cell r="G2847">
            <v>41689</v>
          </cell>
          <cell r="H2847">
            <v>0.79874999999999996</v>
          </cell>
          <cell r="J2847">
            <v>41689</v>
          </cell>
          <cell r="K2847">
            <v>0.30299999999999999</v>
          </cell>
        </row>
        <row r="2848">
          <cell r="G2848">
            <v>41690</v>
          </cell>
          <cell r="H2848">
            <v>0.78249999999999997</v>
          </cell>
          <cell r="J2848">
            <v>41690</v>
          </cell>
          <cell r="K2848">
            <v>0.29799999999999999</v>
          </cell>
        </row>
        <row r="2849">
          <cell r="G2849">
            <v>41691</v>
          </cell>
          <cell r="H2849">
            <v>0.79500000000000004</v>
          </cell>
          <cell r="J2849">
            <v>41691</v>
          </cell>
          <cell r="K2849">
            <v>0.30130000000000001</v>
          </cell>
        </row>
        <row r="2850">
          <cell r="G2850">
            <v>41694</v>
          </cell>
          <cell r="H2850">
            <v>0.79374999999999996</v>
          </cell>
          <cell r="J2850">
            <v>41694</v>
          </cell>
          <cell r="K2850">
            <v>0.30299999999999999</v>
          </cell>
        </row>
        <row r="2851">
          <cell r="G2851">
            <v>41695</v>
          </cell>
          <cell r="H2851">
            <v>0.78500000000000003</v>
          </cell>
          <cell r="J2851">
            <v>41695</v>
          </cell>
          <cell r="K2851">
            <v>0.29499999999999998</v>
          </cell>
        </row>
        <row r="2852">
          <cell r="G2852">
            <v>41696</v>
          </cell>
          <cell r="H2852">
            <v>0.79</v>
          </cell>
          <cell r="J2852">
            <v>41696</v>
          </cell>
          <cell r="K2852">
            <v>0.30199999999999999</v>
          </cell>
        </row>
        <row r="2853">
          <cell r="G2853">
            <v>41697</v>
          </cell>
          <cell r="H2853">
            <v>0.78874999999999995</v>
          </cell>
          <cell r="J2853">
            <v>41697</v>
          </cell>
          <cell r="K2853">
            <v>0.3</v>
          </cell>
        </row>
        <row r="2854">
          <cell r="G2854">
            <v>41698</v>
          </cell>
          <cell r="H2854">
            <v>0.79500000000000004</v>
          </cell>
          <cell r="J2854">
            <v>41698</v>
          </cell>
          <cell r="K2854">
            <v>0.313</v>
          </cell>
        </row>
        <row r="2855">
          <cell r="G2855">
            <v>41701</v>
          </cell>
          <cell r="H2855">
            <v>0.77749999999999997</v>
          </cell>
          <cell r="J2855">
            <v>41701</v>
          </cell>
          <cell r="K2855">
            <v>0.30299999999999999</v>
          </cell>
        </row>
        <row r="2856">
          <cell r="G2856">
            <v>41702</v>
          </cell>
          <cell r="H2856">
            <v>0.78125</v>
          </cell>
          <cell r="J2856">
            <v>41702</v>
          </cell>
          <cell r="K2856">
            <v>0.31</v>
          </cell>
        </row>
        <row r="2857">
          <cell r="G2857">
            <v>41703</v>
          </cell>
          <cell r="H2857">
            <v>0.79874999999999996</v>
          </cell>
          <cell r="J2857">
            <v>41703</v>
          </cell>
          <cell r="K2857">
            <v>0.31619999999999998</v>
          </cell>
        </row>
        <row r="2858">
          <cell r="G2858">
            <v>41704</v>
          </cell>
          <cell r="H2858">
            <v>0.80249999999999999</v>
          </cell>
          <cell r="J2858">
            <v>41704</v>
          </cell>
          <cell r="K2858">
            <v>0.318</v>
          </cell>
        </row>
        <row r="2859">
          <cell r="G2859">
            <v>41705</v>
          </cell>
          <cell r="H2859">
            <v>0.81799999999999995</v>
          </cell>
          <cell r="J2859">
            <v>41705</v>
          </cell>
          <cell r="K2859">
            <v>0.32</v>
          </cell>
        </row>
        <row r="2860">
          <cell r="G2860">
            <v>41708</v>
          </cell>
          <cell r="H2860">
            <v>0.8135</v>
          </cell>
          <cell r="J2860">
            <v>41708</v>
          </cell>
          <cell r="K2860">
            <v>0.31850000000000001</v>
          </cell>
        </row>
        <row r="2861">
          <cell r="G2861">
            <v>41709</v>
          </cell>
          <cell r="H2861">
            <v>0.81</v>
          </cell>
          <cell r="J2861">
            <v>41709</v>
          </cell>
          <cell r="K2861">
            <v>0.32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Inputs"/>
      <sheetName val="Inc Stmt YTD 99"/>
      <sheetName val="Inc Stmt"/>
      <sheetName val="1.Trial Balance"/>
      <sheetName val="KingsPark"/>
      <sheetName val="Sheet1"/>
      <sheetName val="Template"/>
      <sheetName val="061 ProLogis I"/>
      <sheetName val="Sheet3"/>
      <sheetName val="Setting"/>
      <sheetName val="Inputs and outputs"/>
      <sheetName val="Retirement List"/>
      <sheetName val="Portfolio Summary"/>
      <sheetName val="Property Information"/>
      <sheetName val="Graph"/>
      <sheetName val="ドロップダウンリスト"/>
      <sheetName val="IFCW010I・020I(ポイントーク)"/>
      <sheetName val="Ctrl"/>
      <sheetName val="B (V)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Summary "/>
      <sheetName val="Deliquency List"/>
      <sheetName val="Feb‐04 VR"/>
      <sheetName val="Variance"/>
      <sheetName val="Actual"/>
      <sheetName val="RentRoll"/>
      <sheetName val="RentRoll (2)"/>
      <sheetName val="RentRoll(駐） (2)"/>
      <sheetName val="RentRoll(駐）"/>
      <sheetName val="RentRoll（TR）"/>
      <sheetName val="RentRoll（TR） (2)"/>
      <sheetName val="Stacking Plan"/>
      <sheetName val="Sheet1"/>
      <sheetName val="Budget"/>
      <sheetName val="Sheet2"/>
      <sheetName val="A"/>
      <sheetName val="Ctrl"/>
      <sheetName val="B (V)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"/>
      <sheetName val="Input"/>
      <sheetName val="Tenant"/>
      <sheetName val="IP Operation"/>
      <sheetName val="IP Development"/>
      <sheetName val="CF"/>
      <sheetName val="Hold-sell"/>
      <sheetName val="Yield"/>
      <sheetName val="Summary"/>
      <sheetName val="Attach"/>
      <sheetName val="Note"/>
      <sheetName val="Budget"/>
      <sheetName val="A"/>
      <sheetName val="Rent_BJA"/>
      <sheetName val="Inputs"/>
      <sheetName val="Sheet3"/>
      <sheetName val="Inputs and outputs"/>
      <sheetName val="Retirement List"/>
      <sheetName val="Portfolio Summary"/>
      <sheetName val="Property Information"/>
      <sheetName val="Graph"/>
      <sheetName val="ドロップダウンリスト"/>
      <sheetName val="IFCW010I・020I(ポイントーク)"/>
      <sheetName val=""/>
      <sheetName val="Ctrl"/>
    </sheetNames>
    <sheetDataSet>
      <sheetData sheetId="0" refreshError="1"/>
      <sheetData sheetId="1" refreshError="1">
        <row r="4">
          <cell r="O4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put BSIS"/>
      <sheetName val="Input FVIP"/>
      <sheetName val="Input Avg Borrowing Cost"/>
      <sheetName val="NAV recon"/>
      <sheetName val="Pro rata IS"/>
      <sheetName val="FV IP"/>
      <sheetName val="Fin Hig Acq"/>
      <sheetName val="Sheet3"/>
      <sheetName val="JCE BSPL"/>
      <sheetName val="Fund Fee"/>
      <sheetName val="US Seg BSIS"/>
      <sheetName val="JCE prorata"/>
      <sheetName val="JCEWhole"/>
      <sheetName val="Asso prorata"/>
      <sheetName val="Input"/>
    </sheetNames>
    <sheetDataSet>
      <sheetData sheetId="0">
        <row r="38">
          <cell r="D38" t="str">
            <v>GLPEPMCONSOL;Scenario#ACTUAL;View#QTD;Year#2018;Value#USD Total;Custom1#AllFundFee;Period#FM12;Custom4#TOPC4;Custom2#Closing;ICP#[ICP TOP];Entity#US_Seg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Original TB"/>
      <sheetName val="GLPH TB"/>
      <sheetName val="GLPH TB-WK"/>
      <sheetName val="Investment_Common share"/>
      <sheetName val="Deposit"/>
      <sheetName val="Prepayment"/>
      <sheetName val="Bank Recon - Summary"/>
      <sheetName val="Detailed Bank Recon-16100"/>
      <sheetName val="Detailed Bank Recon-16220"/>
      <sheetName val="Detailed Bank Recon-16230"/>
      <sheetName val="Interco-Offshore (Summary)"/>
      <sheetName val="Interco-Offshore (Detailed) "/>
      <sheetName val="Related Parties - Summary"/>
      <sheetName val="Related Parties - Detailed"/>
      <sheetName val="Accruals"/>
      <sheetName val="JV-RECLASSIFICATION 16100"/>
      <sheetName val="JV-Revalue 16100"/>
      <sheetName val="JV-Acc 16210"/>
      <sheetName val="JV-Acc 16220"/>
      <sheetName val="JV-Acc 16100"/>
      <sheetName val="JV-Add Acc 16100"/>
      <sheetName val="JV-Prepaid 16100"/>
      <sheetName val="JV-Prepaid 16220"/>
      <sheetName val="Name List"/>
      <sheetName val="JV-Bank charges 16100"/>
      <sheetName val="JV-Reclass 16100"/>
      <sheetName val="JV-RECLASSIFICATOIN 16220"/>
      <sheetName val="JV-RECLASSIFICATION 16210"/>
      <sheetName val="JV-Mth Mgmt Fee 16100"/>
      <sheetName val="JV-Mth Mgmt Fee 16220"/>
      <sheetName val="16220-5% markup Cal"/>
      <sheetName val="Control"/>
      <sheetName val="Input"/>
      <sheetName val="Budget"/>
      <sheetName val="cover"/>
      <sheetName val="Rent_BJ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">
          <cell r="B1" t="str">
            <v>Angeline Song</v>
          </cell>
        </row>
        <row r="2">
          <cell r="B2" t="str">
            <v>Candice Liow</v>
          </cell>
        </row>
        <row r="3">
          <cell r="B3" t="str">
            <v>Getty Poon</v>
          </cell>
        </row>
        <row r="4">
          <cell r="B4" t="str">
            <v>Janny Zhang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CL_BS"/>
      <sheetName val="RCL_IS"/>
      <sheetName val="BS(R)"/>
      <sheetName val="rate"/>
      <sheetName val="range"/>
      <sheetName val="Sheet1"/>
      <sheetName val="BS get"/>
      <sheetName val="BS_M (set &amp; get)"/>
      <sheetName val="IS"/>
      <sheetName val="IS get"/>
      <sheetName val="IS_M (set&amp;get)"/>
      <sheetName val="Equity movement"/>
      <sheetName val="EM_Set"/>
      <sheetName val="EM_Get"/>
      <sheetName val="Cashflow"/>
      <sheetName val="CF_Set"/>
      <sheetName val="CF_Get"/>
      <sheetName val="Aux"/>
      <sheetName val="Name List"/>
      <sheetName val="Control"/>
      <sheetName val="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E2">
            <v>2009</v>
          </cell>
          <cell r="G2" t="str">
            <v>Periodic</v>
          </cell>
        </row>
        <row r="3">
          <cell r="G3" t="str">
            <v>YTD</v>
          </cell>
        </row>
        <row r="4">
          <cell r="G4" t="str">
            <v>HTD</v>
          </cell>
        </row>
        <row r="5">
          <cell r="G5" t="str">
            <v>QTD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model (2)"/>
      <sheetName val="A"/>
      <sheetName val="Acquisition"/>
      <sheetName val="Input"/>
      <sheetName val="JE"/>
      <sheetName val="Bld Name"/>
      <sheetName val="FED DEPR"/>
      <sheetName val="LOE"/>
      <sheetName val="List_Of_CoBuAcc"/>
      <sheetName val="A - I1 Leadsheet"/>
      <sheetName val="H - I8 Tax rec"/>
      <sheetName val="range"/>
      <sheetName val="Name List"/>
      <sheetName val="cover"/>
      <sheetName val="2005 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Guides"/>
      <sheetName val="cover"/>
      <sheetName val="KPI"/>
      <sheetName val="Operation"/>
      <sheetName val="TB"/>
      <sheetName val="IS"/>
      <sheetName val="IS_Trend"/>
      <sheetName val="New PRC_BS"/>
      <sheetName val="New PRC_BS Trend"/>
      <sheetName val="New PRC_BS Move"/>
      <sheetName val="New PRC_IS Trend"/>
      <sheetName val="Entity NOI"/>
      <sheetName val="NEW PRC_BS(中文报表)"/>
      <sheetName val="NEW PRC_IS(中文报表)"/>
      <sheetName val="1_Bank statement"/>
      <sheetName val="1_1 Bank reconciliation"/>
      <sheetName val="2_AR"/>
      <sheetName val="3_OR &amp; Other Assets"/>
      <sheetName val="4_FA"/>
      <sheetName val="5_DB"/>
      <sheetName val="6_Liability"/>
      <sheetName val="7_Loan Schedule"/>
      <sheetName val="COA mapping"/>
      <sheetName val="HFM COA"/>
      <sheetName val="BU list"/>
      <sheetName val="model"/>
      <sheetName val="range"/>
      <sheetName val="Name List"/>
    </sheetNames>
    <sheetDataSet>
      <sheetData sheetId="0" refreshError="1">
        <row r="2">
          <cell r="A2">
            <v>2010</v>
          </cell>
        </row>
        <row r="3">
          <cell r="A3">
            <v>2011</v>
          </cell>
        </row>
        <row r="4">
          <cell r="A4">
            <v>2012</v>
          </cell>
        </row>
        <row r="5">
          <cell r="A5">
            <v>2013</v>
          </cell>
        </row>
        <row r="6">
          <cell r="A6">
            <v>2014</v>
          </cell>
        </row>
        <row r="7">
          <cell r="A7">
            <v>2015</v>
          </cell>
        </row>
        <row r="8">
          <cell r="A8">
            <v>0</v>
          </cell>
        </row>
        <row r="9">
          <cell r="A9">
            <v>0</v>
          </cell>
        </row>
        <row r="10">
          <cell r="A1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封面"/>
      <sheetName val="Budget Summary"/>
      <sheetName val="2010 NCF fcst"/>
      <sheetName val="2010 NCF fcst adj-JV only"/>
      <sheetName val="2010 IS fcst(IFRS)"/>
      <sheetName val="NCF or NCF adj converted to IS"/>
      <sheetName val="Old IS converted to updated IS"/>
      <sheetName val="IFRS"/>
      <sheetName val="updated IS"/>
      <sheetName val="2011 NCF bgt"/>
      <sheetName val="2011 NCF bgt adj-JV only"/>
      <sheetName val="2011 IS bgt(IFRS)"/>
      <sheetName val="1-Land"/>
      <sheetName val="2-Project &amp; Leasing"/>
      <sheetName val="3-Tenant"/>
      <sheetName val="4-Rental Leveling per property"/>
      <sheetName val="5-Opex per property"/>
      <sheetName val="6-Repair Cost per property"/>
      <sheetName val="7-Real Estate tax"/>
      <sheetName val="8-Owner's expense"/>
      <sheetName val="9-Subsidy Summary"/>
      <sheetName val="9-1 Rent Subsidy"/>
      <sheetName val="9-2 Business Tax Subsidy"/>
      <sheetName val="9-3 Real Eastate Tax Subsidy"/>
      <sheetName val="10 Financing Income&amp;Expense"/>
      <sheetName val="11 Other Expense-Other"/>
      <sheetName val="12 Project milestone"/>
      <sheetName val="Lease Trend"/>
      <sheetName val="revenue-rent"/>
      <sheetName val="revenue-mgt fee"/>
      <sheetName val="insurance"/>
      <sheetName val="insurance-1"/>
      <sheetName val="insurance-2"/>
      <sheetName val="business tax"/>
      <sheetName val="Land Roll Forward"/>
      <sheetName val="land use tax"/>
      <sheetName val="land tax subsidiary allocation"/>
      <sheetName val="Asset base per month"/>
      <sheetName val="Audit fee allocation"/>
      <sheetName val="fund fee - land"/>
      <sheetName val="fund fee - property"/>
      <sheetName val="2010 Property NOI output"/>
      <sheetName val="parameter"/>
      <sheetName val="model"/>
      <sheetName val="ran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科目ﾘｽﾄ"/>
      <sheetName val="7月請求書に基づくリスト"/>
      <sheetName val="貼付用（ﾘｽﾄ）"/>
      <sheetName val="修正1"/>
      <sheetName val="貼付用（修正1）"/>
      <sheetName val="修正2･5"/>
      <sheetName val="修正9（歌代さん作成）"/>
      <sheetName val="貼付用（2･5･9）"/>
      <sheetName val="ｱｸｻ精算"/>
      <sheetName val="ｱｸｻ→GE"/>
      <sheetName val="ﾘｽﾄ"/>
      <sheetName val="貼付用"/>
      <sheetName val="Sheet3"/>
      <sheetName val="Sheet1"/>
      <sheetName val="修正1･8"/>
      <sheetName val="貼付用（修正1･8）"/>
      <sheetName val="修正2･5（ﾘｽﾄ反映済）"/>
      <sheetName val="貼付用ｲﾚ交水"/>
      <sheetName val="ｲﾚｷﾞｭﾗｰと交互精算"/>
      <sheetName val="Sheet4"/>
      <sheetName val="貼付用1Rent"/>
      <sheetName val="貼付用2ｲﾚ5交と水"/>
      <sheetName val="2-Project &amp; Leasing"/>
      <sheetName val="parameter"/>
      <sheetName val="model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">
          <cell r="D3" t="str">
            <v>賃料</v>
          </cell>
        </row>
        <row r="4">
          <cell r="D4" t="str">
            <v>共益費</v>
          </cell>
        </row>
        <row r="5">
          <cell r="D5" t="str">
            <v>駐車場使用料</v>
          </cell>
        </row>
        <row r="6">
          <cell r="D6" t="str">
            <v>駐輪場使用料</v>
          </cell>
        </row>
        <row r="7">
          <cell r="D7" t="str">
            <v>看板使用料</v>
          </cell>
        </row>
        <row r="8">
          <cell r="D8" t="str">
            <v>倉庫使用料</v>
          </cell>
        </row>
        <row r="9">
          <cell r="D9" t="str">
            <v>アンテナ</v>
          </cell>
        </row>
        <row r="10">
          <cell r="D10" t="str">
            <v>カメラ設置料</v>
          </cell>
        </row>
        <row r="11">
          <cell r="D11" t="str">
            <v>会議室使用料</v>
          </cell>
        </row>
        <row r="12">
          <cell r="D12" t="str">
            <v>電気料</v>
          </cell>
        </row>
        <row r="13">
          <cell r="D13" t="str">
            <v>電気料2（空調費）</v>
          </cell>
        </row>
        <row r="14">
          <cell r="D14" t="str">
            <v>空調費</v>
          </cell>
        </row>
        <row r="15">
          <cell r="D15" t="str">
            <v>時間外空調料</v>
          </cell>
        </row>
        <row r="16">
          <cell r="D16" t="str">
            <v>水道料</v>
          </cell>
        </row>
        <row r="17">
          <cell r="D17" t="str">
            <v>蛍光灯代</v>
          </cell>
        </row>
        <row r="18">
          <cell r="D18" t="str">
            <v>ガス料</v>
          </cell>
        </row>
        <row r="19">
          <cell r="D19" t="str">
            <v>日曜送気</v>
          </cell>
        </row>
        <row r="20">
          <cell r="D20" t="str">
            <v>自販機電気料</v>
          </cell>
        </row>
        <row r="21">
          <cell r="D21" t="str">
            <v>自販機収入</v>
          </cell>
        </row>
        <row r="22">
          <cell r="D22" t="str">
            <v>貸室敷金</v>
          </cell>
        </row>
        <row r="23">
          <cell r="D23" t="str">
            <v>駐車場敷金</v>
          </cell>
        </row>
        <row r="24">
          <cell r="D24" t="str">
            <v>電柱敷地料</v>
          </cell>
        </row>
        <row r="25">
          <cell r="D25" t="str">
            <v>公衆電話収入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レポート一覧"/>
      <sheetName val="(Monthly)"/>
      <sheetName val="疑問点"/>
      <sheetName val="PL・RB 編集仕様"/>
      <sheetName val="レントロール仕様"/>
      <sheetName val="未払・滞納仕様"/>
      <sheetName val="費用明細編集仕様"/>
      <sheetName val="費用明細キャッシュフロー外仕様"/>
      <sheetName val="敷金"/>
      <sheetName val="費用明細  (2)"/>
      <sheetName val="発生する作業"/>
      <sheetName val="Sheet3"/>
      <sheetName val="ﾘｽﾄ"/>
      <sheetName val="2-Project &amp; Leasing"/>
      <sheetName val="paramet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テーブル"/>
      <sheetName val="mt_buill"/>
      <sheetName val="mt_buill_kei"/>
      <sheetName val="mt_buill_setb"/>
      <sheetName val="mt_buill_furoa"/>
      <sheetName val="mt_buill_biko"/>
      <sheetName val="mt_buill_houkok"/>
      <sheetName val="mt_keiyaku"/>
      <sheetName val="mt_kei_seik"/>
      <sheetName val="mt_keiyakukin"/>
      <sheetName val="mt_kaiyaku"/>
      <sheetName val="mt_kai_seik"/>
      <sheetName val="tr_seikyu"/>
      <sheetName val="tr_nyukin"/>
      <sheetName val="tr_siharai"/>
      <sheetName val="MT_BUDGET"/>
      <sheetName val="MT_ACTUAL"/>
      <sheetName val="mt_lisk"/>
      <sheetName val="mt_syuzen"/>
      <sheetName val="mt_jyokyo"/>
      <sheetName val="mt_jyokyo_biko"/>
      <sheetName val="mt_tenanto"/>
      <sheetName val="mt_gyos"/>
      <sheetName val="mt_bank"/>
      <sheetName val="mt_banks"/>
      <sheetName val="mt_koza_sb"/>
      <sheetName val="mt_himok_dai"/>
      <sheetName val="mt_himok_tyu"/>
      <sheetName val="mt_himok_syo"/>
      <sheetName val="mt_himok_out"/>
      <sheetName val="mt_kjkamk"/>
      <sheetName val="mt_kanren"/>
      <sheetName val="mt_eki"/>
      <sheetName val="mt_ensn"/>
      <sheetName val="mt_jyoho"/>
      <sheetName val="mt_jyohokbn"/>
      <sheetName val="mt_tax"/>
      <sheetName val="mt_yubin_ken"/>
      <sheetName val="mt_yubin_siku"/>
      <sheetName val="mt_yubin_cyouiki"/>
      <sheetName val="FB_CNTM"/>
      <sheetName val="FB_NAYOSE_WK"/>
      <sheetName val="FB_SEVS"/>
      <sheetName val="FB_WORK1"/>
      <sheetName val="FB_WORK2"/>
      <sheetName val="FB_WORK3"/>
      <sheetName val="FB_WORK4"/>
      <sheetName val="FB_WORK5"/>
      <sheetName val="FB_WORK6"/>
      <sheetName val="mt_variable"/>
      <sheetName val="mt_menu_name"/>
      <sheetName val="mt_use_kengen"/>
      <sheetName val="mt_password"/>
      <sheetName val="mt_license"/>
      <sheetName val="mt_bosyu_tin"/>
      <sheetName val="mt_owner"/>
      <sheetName val="mt_buill_kanr"/>
      <sheetName val="mt_buill_ins"/>
      <sheetName val="mt_himok_kb"/>
      <sheetName val="mt_tytle"/>
      <sheetName val="mt_tyohyo_kb"/>
      <sheetName val="mt_system"/>
      <sheetName val="mt_houkoku"/>
      <sheetName val="tr_owner_siha"/>
      <sheetName val="雛形"/>
      <sheetName val="リスト"/>
      <sheetName val="(Monthly)"/>
      <sheetName val="ﾘｽﾄ"/>
      <sheetName val="2-Project &amp; Leas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>
        <row r="2">
          <cell r="B2" t="str">
            <v>numeric</v>
          </cell>
        </row>
        <row r="3">
          <cell r="B3" t="str">
            <v>char</v>
          </cell>
        </row>
        <row r="4">
          <cell r="B4" t="str">
            <v>date</v>
          </cell>
        </row>
        <row r="5">
          <cell r="B5" t="str">
            <v>long varchar</v>
          </cell>
        </row>
        <row r="6">
          <cell r="B6" t="str">
            <v>varchar</v>
          </cell>
        </row>
        <row r="7">
          <cell r="B7" t="str">
            <v>time</v>
          </cell>
        </row>
        <row r="8">
          <cell r="B8" t="str">
            <v>datetime</v>
          </cell>
        </row>
        <row r="10">
          <cell r="B10" t="str">
            <v>新規</v>
          </cell>
        </row>
        <row r="11">
          <cell r="B11" t="str">
            <v>追加</v>
          </cell>
        </row>
        <row r="12">
          <cell r="B12" t="str">
            <v>変更</v>
          </cell>
        </row>
        <row r="14">
          <cell r="B14" t="str">
            <v>1、課税(外) 2、課税(内) 3、非課税 4、対象外</v>
          </cell>
        </row>
      </sheetData>
      <sheetData sheetId="66" refreshError="1"/>
      <sheetData sheetId="67" refreshError="1"/>
      <sheetData sheetId="68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공문 "/>
      <sheetName val="1 건물개요"/>
      <sheetName val="2 건축-1"/>
      <sheetName val="건축-2"/>
      <sheetName val="전기-1"/>
      <sheetName val="설비"/>
      <sheetName val="소방"/>
      <sheetName val="3 사진"/>
      <sheetName val="표지"/>
      <sheetName val="목차"/>
      <sheetName val="목차 (2)"/>
      <sheetName val="조직표"/>
      <sheetName val="입주사현황"/>
      <sheetName val="업무실적1"/>
      <sheetName val="2"/>
      <sheetName val="3"/>
      <sheetName val="4"/>
      <sheetName val="익월작업계힉"/>
      <sheetName val="기타문제점"/>
      <sheetName val="リスト"/>
      <sheetName val="(Monthly)"/>
      <sheetName val="ﾘｽ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物件概要"/>
      <sheetName val="入居状況"/>
      <sheetName val="賃料等一覧"/>
      <sheetName val="損益計算書"/>
      <sheetName val="実績･予算（年間予算表）"/>
      <sheetName val="市場概要"/>
      <sheetName val="新規契約"/>
      <sheetName val="類似比較"/>
      <sheetName val="契約改定"/>
      <sheetName val="解約"/>
      <sheetName val="管理概要"/>
      <sheetName val="修繕"/>
      <sheetName val="工事･改修"/>
      <sheetName val="委託業者"/>
      <sheetName val="管理作業"/>
      <sheetName val="委託手数料"/>
      <sheetName val="手数料明細"/>
      <sheetName val="未払・滞納"/>
      <sheetName val="敷金"/>
      <sheetName val="領収明細"/>
      <sheetName val="費用明細"/>
      <sheetName val="相場賃料算出"/>
      <sheetName val="익월작업계힉"/>
      <sheetName val="リスト"/>
      <sheetName val="(Monthly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A5">
            <v>201</v>
          </cell>
          <cell r="B5" t="str">
            <v>3LDK</v>
          </cell>
          <cell r="C5">
            <v>95.53</v>
          </cell>
          <cell r="D5">
            <v>28.89</v>
          </cell>
          <cell r="E5" t="str">
            <v>医療法人社団 野口クリニック</v>
          </cell>
          <cell r="F5">
            <v>37003</v>
          </cell>
          <cell r="G5">
            <v>37003</v>
          </cell>
          <cell r="H5">
            <v>37003</v>
          </cell>
          <cell r="I5">
            <v>37732</v>
          </cell>
          <cell r="J5">
            <v>2</v>
          </cell>
          <cell r="K5" t="str">
            <v>新1</v>
          </cell>
          <cell r="L5">
            <v>325000</v>
          </cell>
          <cell r="M5">
            <v>11249</v>
          </cell>
          <cell r="N5">
            <v>22000</v>
          </cell>
          <cell r="O5">
            <v>761</v>
          </cell>
          <cell r="P5">
            <v>347000</v>
          </cell>
          <cell r="Q5">
            <v>12011</v>
          </cell>
          <cell r="R5">
            <v>650000</v>
          </cell>
          <cell r="S5">
            <v>2</v>
          </cell>
        </row>
        <row r="6">
          <cell r="A6">
            <v>202</v>
          </cell>
          <cell r="B6" t="str">
            <v>3LDK</v>
          </cell>
          <cell r="C6">
            <v>94.56</v>
          </cell>
          <cell r="D6">
            <v>28.6</v>
          </cell>
          <cell r="E6" t="str">
            <v>伊東 律子</v>
          </cell>
          <cell r="F6">
            <v>37565</v>
          </cell>
          <cell r="G6">
            <v>37583</v>
          </cell>
          <cell r="H6">
            <v>37583</v>
          </cell>
          <cell r="I6">
            <v>38321</v>
          </cell>
          <cell r="J6">
            <v>2</v>
          </cell>
          <cell r="K6" t="str">
            <v>新1</v>
          </cell>
          <cell r="L6">
            <v>355000</v>
          </cell>
          <cell r="M6">
            <v>12412</v>
          </cell>
          <cell r="N6">
            <v>0</v>
          </cell>
          <cell r="O6">
            <v>0</v>
          </cell>
          <cell r="P6">
            <v>355000</v>
          </cell>
          <cell r="Q6">
            <v>12412</v>
          </cell>
          <cell r="R6">
            <v>710000</v>
          </cell>
          <cell r="S6">
            <v>2</v>
          </cell>
        </row>
        <row r="7">
          <cell r="A7">
            <v>203</v>
          </cell>
          <cell r="B7" t="str">
            <v>2LDK</v>
          </cell>
          <cell r="C7">
            <v>62.27</v>
          </cell>
          <cell r="D7">
            <v>18.829999999999998</v>
          </cell>
          <cell r="E7" t="str">
            <v>白石 哲也</v>
          </cell>
          <cell r="F7">
            <v>36885</v>
          </cell>
          <cell r="G7">
            <v>37631</v>
          </cell>
          <cell r="H7">
            <v>37631</v>
          </cell>
          <cell r="I7">
            <v>38383</v>
          </cell>
          <cell r="J7">
            <v>2</v>
          </cell>
          <cell r="K7" t="str">
            <v>新1</v>
          </cell>
          <cell r="L7">
            <v>220000</v>
          </cell>
          <cell r="M7">
            <v>11683</v>
          </cell>
          <cell r="N7">
            <v>17000</v>
          </cell>
          <cell r="O7">
            <v>902</v>
          </cell>
          <cell r="P7">
            <v>237000</v>
          </cell>
          <cell r="Q7">
            <v>12586</v>
          </cell>
          <cell r="R7">
            <v>440000</v>
          </cell>
          <cell r="S7">
            <v>2</v>
          </cell>
        </row>
        <row r="8">
          <cell r="A8">
            <v>301</v>
          </cell>
          <cell r="B8" t="str">
            <v>3LDK</v>
          </cell>
          <cell r="C8">
            <v>95.53</v>
          </cell>
          <cell r="D8">
            <v>28.89</v>
          </cell>
          <cell r="E8" t="str">
            <v>片山 進平</v>
          </cell>
          <cell r="F8">
            <v>36250</v>
          </cell>
          <cell r="G8">
            <v>36251</v>
          </cell>
          <cell r="H8">
            <v>36982</v>
          </cell>
          <cell r="I8">
            <v>37711</v>
          </cell>
          <cell r="J8">
            <v>2</v>
          </cell>
          <cell r="K8" t="str">
            <v>新1</v>
          </cell>
          <cell r="L8">
            <v>335000</v>
          </cell>
          <cell r="M8">
            <v>11595</v>
          </cell>
          <cell r="N8">
            <v>22000</v>
          </cell>
          <cell r="O8">
            <v>761</v>
          </cell>
          <cell r="P8">
            <v>357000</v>
          </cell>
          <cell r="Q8">
            <v>12357</v>
          </cell>
          <cell r="R8">
            <v>670000</v>
          </cell>
          <cell r="S8">
            <v>2</v>
          </cell>
        </row>
        <row r="9">
          <cell r="A9">
            <v>302</v>
          </cell>
          <cell r="B9" t="str">
            <v>3LDK</v>
          </cell>
          <cell r="C9">
            <v>94.56</v>
          </cell>
          <cell r="D9">
            <v>28.6</v>
          </cell>
          <cell r="E9" t="str">
            <v>森田 雅之</v>
          </cell>
          <cell r="F9">
            <v>37369</v>
          </cell>
          <cell r="G9">
            <v>37371</v>
          </cell>
          <cell r="H9">
            <v>37371</v>
          </cell>
          <cell r="I9">
            <v>38101</v>
          </cell>
          <cell r="J9">
            <v>2</v>
          </cell>
          <cell r="K9" t="str">
            <v>新1</v>
          </cell>
          <cell r="L9">
            <v>332000</v>
          </cell>
          <cell r="M9">
            <v>11608</v>
          </cell>
          <cell r="N9">
            <v>22000</v>
          </cell>
          <cell r="O9">
            <v>769</v>
          </cell>
          <cell r="P9">
            <v>354000</v>
          </cell>
          <cell r="Q9">
            <v>12377</v>
          </cell>
          <cell r="R9">
            <v>664000</v>
          </cell>
          <cell r="S9">
            <v>2</v>
          </cell>
        </row>
        <row r="10">
          <cell r="A10">
            <v>303</v>
          </cell>
          <cell r="B10" t="str">
            <v>2LDK</v>
          </cell>
          <cell r="C10">
            <v>62.27</v>
          </cell>
          <cell r="D10">
            <v>18.829999999999998</v>
          </cell>
          <cell r="E10" t="str">
            <v>大野 恒昭</v>
          </cell>
          <cell r="F10">
            <v>37099</v>
          </cell>
          <cell r="G10">
            <v>37102</v>
          </cell>
          <cell r="H10">
            <v>37102</v>
          </cell>
          <cell r="I10">
            <v>37831</v>
          </cell>
          <cell r="J10">
            <v>2</v>
          </cell>
          <cell r="K10" t="str">
            <v>新1</v>
          </cell>
          <cell r="L10">
            <v>230000</v>
          </cell>
          <cell r="M10">
            <v>12214</v>
          </cell>
          <cell r="N10">
            <v>17000</v>
          </cell>
          <cell r="O10">
            <v>902</v>
          </cell>
          <cell r="P10">
            <v>247000</v>
          </cell>
          <cell r="Q10">
            <v>13117</v>
          </cell>
          <cell r="R10">
            <v>460000</v>
          </cell>
          <cell r="S10">
            <v>2</v>
          </cell>
        </row>
        <row r="11">
          <cell r="A11">
            <v>401</v>
          </cell>
          <cell r="B11" t="str">
            <v>3LDK</v>
          </cell>
          <cell r="C11">
            <v>95.53</v>
          </cell>
          <cell r="D11">
            <v>28.89</v>
          </cell>
          <cell r="E11" t="str">
            <v>メリルリンチ日本証券株式会社</v>
          </cell>
          <cell r="F11">
            <v>36843</v>
          </cell>
          <cell r="G11">
            <v>36855</v>
          </cell>
          <cell r="H11">
            <v>37585</v>
          </cell>
          <cell r="I11">
            <v>38321</v>
          </cell>
          <cell r="J11">
            <v>2</v>
          </cell>
          <cell r="K11" t="str">
            <v>新1</v>
          </cell>
          <cell r="L11">
            <v>339000</v>
          </cell>
          <cell r="M11">
            <v>11734</v>
          </cell>
          <cell r="N11">
            <v>22000</v>
          </cell>
          <cell r="O11">
            <v>761</v>
          </cell>
          <cell r="P11">
            <v>361000</v>
          </cell>
          <cell r="Q11">
            <v>12495</v>
          </cell>
          <cell r="R11">
            <v>678000</v>
          </cell>
          <cell r="S11">
            <v>2</v>
          </cell>
        </row>
        <row r="12">
          <cell r="A12">
            <v>402</v>
          </cell>
          <cell r="B12" t="str">
            <v>3LDK</v>
          </cell>
          <cell r="C12">
            <v>94.56</v>
          </cell>
          <cell r="D12">
            <v>28.6</v>
          </cell>
          <cell r="E12" t="str">
            <v>メリルリンチ日本証券株式会社</v>
          </cell>
          <cell r="F12">
            <v>36229</v>
          </cell>
          <cell r="G12">
            <v>36229</v>
          </cell>
          <cell r="H12">
            <v>36982</v>
          </cell>
          <cell r="I12">
            <v>37711</v>
          </cell>
          <cell r="J12">
            <v>2</v>
          </cell>
          <cell r="K12" t="str">
            <v>新1</v>
          </cell>
          <cell r="L12">
            <v>336000</v>
          </cell>
          <cell r="M12">
            <v>11748</v>
          </cell>
          <cell r="N12">
            <v>22000</v>
          </cell>
          <cell r="O12">
            <v>769</v>
          </cell>
          <cell r="P12">
            <v>358000</v>
          </cell>
          <cell r="Q12">
            <v>12517</v>
          </cell>
          <cell r="R12">
            <v>672000</v>
          </cell>
          <cell r="S12">
            <v>2</v>
          </cell>
        </row>
        <row r="13">
          <cell r="A13">
            <v>403</v>
          </cell>
          <cell r="B13" t="str">
            <v>2LDK</v>
          </cell>
          <cell r="C13">
            <v>62.27</v>
          </cell>
          <cell r="D13">
            <v>18.829999999999998</v>
          </cell>
          <cell r="E13" t="str">
            <v>浅川太</v>
          </cell>
          <cell r="F13">
            <v>37533</v>
          </cell>
          <cell r="G13">
            <v>37533</v>
          </cell>
          <cell r="H13">
            <v>37533</v>
          </cell>
          <cell r="I13">
            <v>38291</v>
          </cell>
          <cell r="J13">
            <v>2</v>
          </cell>
          <cell r="K13" t="str">
            <v>新1</v>
          </cell>
          <cell r="L13">
            <v>267000</v>
          </cell>
          <cell r="M13">
            <v>14179</v>
          </cell>
          <cell r="N13">
            <v>0</v>
          </cell>
          <cell r="O13">
            <v>0</v>
          </cell>
          <cell r="P13">
            <v>267000</v>
          </cell>
          <cell r="Q13">
            <v>14179</v>
          </cell>
          <cell r="R13">
            <v>534000</v>
          </cell>
          <cell r="S13">
            <v>2</v>
          </cell>
        </row>
        <row r="14">
          <cell r="A14">
            <v>501</v>
          </cell>
          <cell r="B14" t="str">
            <v>3LDK</v>
          </cell>
          <cell r="C14">
            <v>95.53</v>
          </cell>
          <cell r="D14">
            <v>28.89</v>
          </cell>
          <cell r="E14" t="str">
            <v>クレディ・リヨネ銀行 東京支店</v>
          </cell>
          <cell r="F14">
            <v>36231</v>
          </cell>
          <cell r="G14">
            <v>36232</v>
          </cell>
          <cell r="H14">
            <v>36982</v>
          </cell>
          <cell r="I14">
            <v>37711</v>
          </cell>
          <cell r="J14">
            <v>2</v>
          </cell>
          <cell r="K14" t="str">
            <v>なし</v>
          </cell>
          <cell r="L14">
            <v>392500</v>
          </cell>
          <cell r="M14">
            <v>13586</v>
          </cell>
          <cell r="O14">
            <v>0</v>
          </cell>
          <cell r="P14">
            <v>392500</v>
          </cell>
          <cell r="Q14">
            <v>13586</v>
          </cell>
          <cell r="R14">
            <v>785000</v>
          </cell>
          <cell r="S14">
            <v>2</v>
          </cell>
        </row>
        <row r="15">
          <cell r="A15">
            <v>502</v>
          </cell>
          <cell r="B15" t="str">
            <v>3LDK</v>
          </cell>
          <cell r="C15">
            <v>94.56</v>
          </cell>
          <cell r="D15">
            <v>28.6</v>
          </cell>
          <cell r="E15" t="str">
            <v>辻 秀一</v>
          </cell>
          <cell r="F15">
            <v>36217</v>
          </cell>
          <cell r="G15">
            <v>36982</v>
          </cell>
          <cell r="H15">
            <v>36982</v>
          </cell>
          <cell r="I15">
            <v>37711</v>
          </cell>
          <cell r="J15">
            <v>2</v>
          </cell>
          <cell r="K15" t="str">
            <v>新1</v>
          </cell>
          <cell r="L15">
            <v>340000</v>
          </cell>
          <cell r="M15">
            <v>11888</v>
          </cell>
          <cell r="N15">
            <v>22000</v>
          </cell>
          <cell r="O15">
            <v>769</v>
          </cell>
          <cell r="P15">
            <v>362000</v>
          </cell>
          <cell r="Q15">
            <v>12657</v>
          </cell>
          <cell r="R15">
            <v>680000</v>
          </cell>
          <cell r="S15">
            <v>2</v>
          </cell>
        </row>
        <row r="16">
          <cell r="A16">
            <v>503</v>
          </cell>
          <cell r="B16" t="str">
            <v>2LDK</v>
          </cell>
          <cell r="C16">
            <v>62.27</v>
          </cell>
          <cell r="D16">
            <v>18.829999999999998</v>
          </cell>
          <cell r="E16" t="str">
            <v>栗原 美里</v>
          </cell>
          <cell r="F16">
            <v>37007</v>
          </cell>
          <cell r="G16">
            <v>36229</v>
          </cell>
          <cell r="H16">
            <v>37019</v>
          </cell>
          <cell r="I16">
            <v>37748</v>
          </cell>
          <cell r="J16">
            <v>2</v>
          </cell>
          <cell r="K16" t="str">
            <v>新1</v>
          </cell>
          <cell r="L16">
            <v>234000</v>
          </cell>
          <cell r="M16">
            <v>12426</v>
          </cell>
          <cell r="N16">
            <v>17000</v>
          </cell>
          <cell r="O16">
            <v>902</v>
          </cell>
          <cell r="P16">
            <v>251000</v>
          </cell>
          <cell r="Q16">
            <v>13329</v>
          </cell>
          <cell r="R16">
            <v>468000</v>
          </cell>
          <cell r="S16">
            <v>2</v>
          </cell>
        </row>
        <row r="17">
          <cell r="A17">
            <v>601</v>
          </cell>
          <cell r="B17" t="str">
            <v>3LDK</v>
          </cell>
          <cell r="C17">
            <v>95.53</v>
          </cell>
          <cell r="D17">
            <v>28.89</v>
          </cell>
          <cell r="E17" t="str">
            <v>㈱ｴﾑ･ｴｽ･ﾄｰｷｮｰ･ﾌﾟﾛﾊﾟﾃｨｰｽﾞ</v>
          </cell>
          <cell r="F17">
            <v>36210</v>
          </cell>
          <cell r="G17">
            <v>36229</v>
          </cell>
          <cell r="H17">
            <v>36982</v>
          </cell>
          <cell r="I17">
            <v>37711</v>
          </cell>
          <cell r="J17">
            <v>2</v>
          </cell>
          <cell r="K17" t="str">
            <v>新1</v>
          </cell>
          <cell r="L17">
            <v>346000</v>
          </cell>
          <cell r="M17">
            <v>11976</v>
          </cell>
          <cell r="N17">
            <v>22000</v>
          </cell>
          <cell r="O17">
            <v>761</v>
          </cell>
          <cell r="P17">
            <v>368000</v>
          </cell>
          <cell r="Q17">
            <v>12737</v>
          </cell>
          <cell r="R17">
            <v>692000</v>
          </cell>
          <cell r="S17">
            <v>2</v>
          </cell>
        </row>
        <row r="18">
          <cell r="A18">
            <v>602</v>
          </cell>
          <cell r="B18" t="str">
            <v>3LDK</v>
          </cell>
          <cell r="C18">
            <v>94.56</v>
          </cell>
          <cell r="D18">
            <v>28.6</v>
          </cell>
          <cell r="E18" t="str">
            <v>石井 弘寿</v>
          </cell>
          <cell r="F18">
            <v>37617</v>
          </cell>
          <cell r="G18">
            <v>37617</v>
          </cell>
          <cell r="H18">
            <v>37617</v>
          </cell>
          <cell r="I18">
            <v>38352</v>
          </cell>
          <cell r="J18">
            <v>2</v>
          </cell>
          <cell r="K18" t="str">
            <v>新1</v>
          </cell>
          <cell r="L18">
            <v>380000</v>
          </cell>
          <cell r="M18">
            <v>13286</v>
          </cell>
          <cell r="N18">
            <v>0</v>
          </cell>
          <cell r="O18">
            <v>0</v>
          </cell>
          <cell r="P18">
            <v>380000</v>
          </cell>
          <cell r="Q18">
            <v>13286</v>
          </cell>
          <cell r="R18">
            <v>760000</v>
          </cell>
          <cell r="S18">
            <v>2</v>
          </cell>
        </row>
        <row r="19">
          <cell r="A19">
            <v>603</v>
          </cell>
          <cell r="B19" t="str">
            <v>2LDK</v>
          </cell>
          <cell r="C19">
            <v>62.27</v>
          </cell>
          <cell r="D19">
            <v>18.829999999999998</v>
          </cell>
          <cell r="E19" t="str">
            <v>㈱新宿丸正 梁瀬</v>
          </cell>
          <cell r="F19">
            <v>36208</v>
          </cell>
          <cell r="G19">
            <v>36229</v>
          </cell>
          <cell r="H19">
            <v>36982</v>
          </cell>
          <cell r="I19">
            <v>37711</v>
          </cell>
          <cell r="J19">
            <v>2</v>
          </cell>
          <cell r="K19" t="str">
            <v>新1</v>
          </cell>
          <cell r="L19">
            <v>236000</v>
          </cell>
          <cell r="M19">
            <v>12533</v>
          </cell>
          <cell r="N19">
            <v>17000</v>
          </cell>
          <cell r="O19">
            <v>902</v>
          </cell>
          <cell r="P19">
            <v>253000</v>
          </cell>
          <cell r="Q19">
            <v>13436</v>
          </cell>
          <cell r="R19">
            <v>472000</v>
          </cell>
          <cell r="S19">
            <v>2</v>
          </cell>
        </row>
        <row r="20">
          <cell r="A20">
            <v>701</v>
          </cell>
          <cell r="B20" t="str">
            <v>3LDK</v>
          </cell>
          <cell r="C20">
            <v>95.53</v>
          </cell>
          <cell r="D20">
            <v>28.89</v>
          </cell>
          <cell r="E20" t="str">
            <v>コミーインターナショナル㈱</v>
          </cell>
          <cell r="F20">
            <v>36238</v>
          </cell>
          <cell r="G20">
            <v>36239</v>
          </cell>
          <cell r="H20">
            <v>36982</v>
          </cell>
          <cell r="I20">
            <v>37711</v>
          </cell>
          <cell r="J20">
            <v>2</v>
          </cell>
          <cell r="K20" t="str">
            <v>新1</v>
          </cell>
          <cell r="L20">
            <v>350000</v>
          </cell>
          <cell r="M20">
            <v>12114</v>
          </cell>
          <cell r="N20">
            <v>22000</v>
          </cell>
          <cell r="O20">
            <v>761</v>
          </cell>
          <cell r="P20">
            <v>372000</v>
          </cell>
          <cell r="Q20">
            <v>12876</v>
          </cell>
          <cell r="R20">
            <v>700000</v>
          </cell>
          <cell r="S20">
            <v>2</v>
          </cell>
        </row>
        <row r="21">
          <cell r="A21">
            <v>702</v>
          </cell>
          <cell r="B21" t="str">
            <v>3LDK</v>
          </cell>
          <cell r="C21">
            <v>94.56</v>
          </cell>
          <cell r="D21">
            <v>28.6</v>
          </cell>
          <cell r="E21" t="str">
            <v>日興ｿﾛﾓﾝ･ｽﾐｽ･ﾊﾞｰﾆｰ証券会社</v>
          </cell>
          <cell r="F21">
            <v>36228</v>
          </cell>
          <cell r="G21">
            <v>36229</v>
          </cell>
          <cell r="H21">
            <v>36982</v>
          </cell>
          <cell r="I21">
            <v>37711</v>
          </cell>
          <cell r="J21">
            <v>2</v>
          </cell>
          <cell r="K21" t="str">
            <v>新1</v>
          </cell>
          <cell r="L21">
            <v>370250</v>
          </cell>
          <cell r="M21">
            <v>12945</v>
          </cell>
          <cell r="O21">
            <v>0</v>
          </cell>
          <cell r="P21">
            <v>370250</v>
          </cell>
          <cell r="Q21">
            <v>12945</v>
          </cell>
          <cell r="R21">
            <v>740500</v>
          </cell>
          <cell r="S21">
            <v>2</v>
          </cell>
        </row>
        <row r="22">
          <cell r="A22">
            <v>703</v>
          </cell>
          <cell r="B22" t="str">
            <v>2LDK</v>
          </cell>
          <cell r="C22">
            <v>62.27</v>
          </cell>
          <cell r="D22">
            <v>18.829999999999998</v>
          </cell>
          <cell r="E22" t="str">
            <v>㈱カーギルジャパン</v>
          </cell>
          <cell r="F22">
            <v>37242</v>
          </cell>
          <cell r="G22">
            <v>36229</v>
          </cell>
          <cell r="H22">
            <v>37257</v>
          </cell>
          <cell r="I22">
            <v>37986</v>
          </cell>
          <cell r="J22">
            <v>2</v>
          </cell>
          <cell r="K22" t="str">
            <v>新1</v>
          </cell>
          <cell r="L22">
            <v>238000</v>
          </cell>
          <cell r="M22">
            <v>12639</v>
          </cell>
          <cell r="N22">
            <v>17000</v>
          </cell>
          <cell r="O22">
            <v>902</v>
          </cell>
          <cell r="P22">
            <v>255000</v>
          </cell>
          <cell r="Q22">
            <v>13542</v>
          </cell>
          <cell r="R22">
            <v>476000</v>
          </cell>
          <cell r="S22">
            <v>2</v>
          </cell>
        </row>
        <row r="23">
          <cell r="A23">
            <v>801</v>
          </cell>
          <cell r="B23" t="str">
            <v>3LDK</v>
          </cell>
          <cell r="C23">
            <v>89.96</v>
          </cell>
          <cell r="D23">
            <v>27.21</v>
          </cell>
          <cell r="E23" t="str">
            <v>冨田 芳正</v>
          </cell>
          <cell r="F23">
            <v>36210</v>
          </cell>
          <cell r="G23">
            <v>36229</v>
          </cell>
          <cell r="H23">
            <v>36982</v>
          </cell>
          <cell r="I23">
            <v>37711</v>
          </cell>
          <cell r="J23">
            <v>2</v>
          </cell>
          <cell r="K23" t="str">
            <v>新1</v>
          </cell>
          <cell r="L23">
            <v>340000</v>
          </cell>
          <cell r="M23">
            <v>12495</v>
          </cell>
          <cell r="N23">
            <v>22000</v>
          </cell>
          <cell r="O23">
            <v>808</v>
          </cell>
          <cell r="P23">
            <v>362000</v>
          </cell>
          <cell r="Q23">
            <v>13303</v>
          </cell>
          <cell r="R23">
            <v>680000</v>
          </cell>
          <cell r="S23">
            <v>2</v>
          </cell>
        </row>
        <row r="24">
          <cell r="A24">
            <v>802</v>
          </cell>
          <cell r="B24" t="str">
            <v>3LDK</v>
          </cell>
          <cell r="C24">
            <v>94.56</v>
          </cell>
          <cell r="D24">
            <v>28.6</v>
          </cell>
          <cell r="E24" t="str">
            <v>日興ｿﾛﾓﾝ･ｽﾐｽ･ﾊﾞｰﾆｰ･ｻｰﾋﾞｽ･ﾘﾐﾃｯﾄﾞ</v>
          </cell>
          <cell r="F24">
            <v>36207</v>
          </cell>
          <cell r="G24">
            <v>36229</v>
          </cell>
          <cell r="H24">
            <v>36982</v>
          </cell>
          <cell r="I24">
            <v>37711</v>
          </cell>
          <cell r="J24">
            <v>2</v>
          </cell>
          <cell r="K24" t="str">
            <v>新1</v>
          </cell>
          <cell r="L24">
            <v>353250</v>
          </cell>
          <cell r="M24">
            <v>12351</v>
          </cell>
          <cell r="N24">
            <v>22000</v>
          </cell>
          <cell r="O24">
            <v>769</v>
          </cell>
          <cell r="P24">
            <v>375250</v>
          </cell>
          <cell r="Q24">
            <v>13120</v>
          </cell>
          <cell r="R24">
            <v>706500</v>
          </cell>
          <cell r="S24">
            <v>2</v>
          </cell>
        </row>
        <row r="25">
          <cell r="A25">
            <v>803</v>
          </cell>
          <cell r="B25" t="str">
            <v>2LDK</v>
          </cell>
          <cell r="C25">
            <v>62.27</v>
          </cell>
          <cell r="D25">
            <v>18.829999999999998</v>
          </cell>
          <cell r="E25" t="str">
            <v>鶴 ひろみ</v>
          </cell>
          <cell r="F25">
            <v>36215</v>
          </cell>
          <cell r="G25">
            <v>36229</v>
          </cell>
          <cell r="H25">
            <v>36982</v>
          </cell>
          <cell r="I25">
            <v>37711</v>
          </cell>
          <cell r="J25">
            <v>2</v>
          </cell>
          <cell r="K25" t="str">
            <v>新1</v>
          </cell>
          <cell r="L25">
            <v>240000</v>
          </cell>
          <cell r="M25">
            <v>12745</v>
          </cell>
          <cell r="N25">
            <v>17000</v>
          </cell>
          <cell r="O25">
            <v>902</v>
          </cell>
          <cell r="P25">
            <v>257000</v>
          </cell>
          <cell r="Q25">
            <v>13648</v>
          </cell>
          <cell r="R25">
            <v>480000</v>
          </cell>
          <cell r="S25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入力用(家賃)"/>
      <sheetName val="入力用(駐車)"/>
      <sheetName val="Cover"/>
      <sheetName val="Contents"/>
      <sheetName val="Outline"/>
      <sheetName val="Stacking Plan"/>
      <sheetName val="Property Status"/>
      <sheetName val="Rent roll"/>
      <sheetName val="Security Deposit"/>
      <sheetName val="Variance Report"/>
      <sheetName val="CAPEX"/>
      <sheetName val="CAPEX Tracking"/>
      <sheetName val="Market Analysis"/>
      <sheetName val="Leasing Status"/>
      <sheetName val="Lease Abstract701"/>
      <sheetName val="Lease Abstract601"/>
      <sheetName val="Lease Abstract501"/>
      <sheetName val="Lease Abstract401"/>
      <sheetName val="Lease Abstract402"/>
      <sheetName val="Lease Abstract301"/>
      <sheetName val="Lease Abstract302"/>
      <sheetName val="Lease Abstract101"/>
      <sheetName val="Aged delinquency"/>
      <sheetName val="Maintenance Schedule"/>
      <sheetName val="Fee Summary"/>
      <sheetName val="賃料等一覧"/>
      <sheetName val="익월작업계힉"/>
      <sheetName val="リスト"/>
    </sheetNames>
    <sheetDataSet>
      <sheetData sheetId="0" refreshError="1">
        <row r="1">
          <cell r="A1" t="str">
            <v>部屋番号</v>
          </cell>
          <cell r="B1" t="str">
            <v>Floor</v>
          </cell>
          <cell r="C1" t="str">
            <v>用途(日)</v>
          </cell>
          <cell r="D1" t="str">
            <v>用途(英)</v>
          </cell>
          <cell r="E1" t="str">
            <v>間取</v>
          </cell>
          <cell r="F1" t="str">
            <v>㎡</v>
          </cell>
          <cell r="G1" t="str">
            <v>坪</v>
          </cell>
          <cell r="H1" t="str">
            <v>方角</v>
          </cell>
          <cell r="I1" t="str">
            <v>Dir</v>
          </cell>
          <cell r="J1" t="str">
            <v>契約形態</v>
          </cell>
          <cell r="K1" t="str">
            <v>契約形態(英)</v>
          </cell>
          <cell r="L1" t="str">
            <v>募集賃料</v>
          </cell>
          <cell r="M1" t="str">
            <v>契約賃料</v>
          </cell>
          <cell r="N1" t="str">
            <v>敷金</v>
          </cell>
          <cell r="O1" t="str">
            <v>月</v>
          </cell>
          <cell r="P1" t="str">
            <v>契約一時金</v>
          </cell>
          <cell r="Q1" t="str">
            <v>管理費</v>
          </cell>
          <cell r="R1" t="str">
            <v>駐車場No.</v>
          </cell>
          <cell r="S1" t="str">
            <v>駐車料</v>
          </cell>
          <cell r="T1" t="str">
            <v>駐車料(英)</v>
          </cell>
          <cell r="U1" t="str">
            <v>契約締結日</v>
          </cell>
          <cell r="V1" t="str">
            <v>開始日</v>
          </cell>
          <cell r="W1" t="str">
            <v>終了日</v>
          </cell>
          <cell r="X1" t="str">
            <v>期間(年)</v>
          </cell>
          <cell r="Y1" t="str">
            <v>解約通知(貸)</v>
          </cell>
          <cell r="Z1" t="str">
            <v>解約通知(借)</v>
          </cell>
          <cell r="AA1" t="str">
            <v>違約金発生期限</v>
          </cell>
          <cell r="AB1" t="str">
            <v>違約金(月）</v>
          </cell>
          <cell r="AC1" t="str">
            <v>連帯保証人</v>
          </cell>
          <cell r="AD1" t="str">
            <v>連帯保証人(英)</v>
          </cell>
          <cell r="AF1" t="str">
            <v>契約者</v>
          </cell>
          <cell r="AG1" t="str">
            <v>契約者(英)</v>
          </cell>
          <cell r="AH1" t="str">
            <v>契約者住所</v>
          </cell>
          <cell r="AI1" t="str">
            <v>契約者住所(英)</v>
          </cell>
          <cell r="AJ1" t="str">
            <v>業種</v>
          </cell>
          <cell r="AK1" t="str">
            <v>業種(英)</v>
          </cell>
          <cell r="AL1" t="str">
            <v>設立</v>
          </cell>
          <cell r="AM1" t="str">
            <v>代表者</v>
          </cell>
          <cell r="AN1" t="str">
            <v>代表者(英)</v>
          </cell>
          <cell r="AO1" t="str">
            <v>資本金</v>
          </cell>
          <cell r="AP1" t="str">
            <v>売上高(百万)</v>
          </cell>
          <cell r="AQ1" t="str">
            <v>従業員数</v>
          </cell>
          <cell r="AR1" t="str">
            <v>取引先</v>
          </cell>
          <cell r="AS1" t="str">
            <v>取引先(英)</v>
          </cell>
          <cell r="AT1" t="str">
            <v>取引銀行</v>
          </cell>
          <cell r="AU1" t="str">
            <v>取引銀行(英)</v>
          </cell>
          <cell r="AV1" t="str">
            <v>評点(帝D)</v>
          </cell>
          <cell r="AW1" t="str">
            <v>入居者</v>
          </cell>
          <cell r="AX1" t="str">
            <v>入居者(英)</v>
          </cell>
          <cell r="AY1" t="str">
            <v>仲介</v>
          </cell>
          <cell r="AZ1" t="str">
            <v>仲介(英)</v>
          </cell>
          <cell r="BA1" t="str">
            <v>特殊条件</v>
          </cell>
          <cell r="BB1" t="str">
            <v>特殊条件(英)</v>
          </cell>
        </row>
        <row r="2">
          <cell r="A2">
            <v>101</v>
          </cell>
          <cell r="B2" t="str">
            <v>1F</v>
          </cell>
          <cell r="C2" t="str">
            <v>住居</v>
          </cell>
          <cell r="D2" t="str">
            <v>Residence</v>
          </cell>
          <cell r="E2" t="str">
            <v>4Bed＋Guest</v>
          </cell>
          <cell r="F2">
            <v>291.27</v>
          </cell>
          <cell r="G2">
            <v>88.1</v>
          </cell>
          <cell r="H2" t="str">
            <v>南西</v>
          </cell>
          <cell r="I2" t="str">
            <v>SW</v>
          </cell>
          <cell r="J2" t="str">
            <v>定期建物賃貸借</v>
          </cell>
          <cell r="K2" t="str">
            <v>Fixed Term</v>
          </cell>
          <cell r="L2">
            <v>1900000</v>
          </cell>
          <cell r="M2">
            <v>1700000</v>
          </cell>
          <cell r="N2">
            <v>6800000</v>
          </cell>
          <cell r="O2">
            <v>4</v>
          </cell>
          <cell r="Q2" t="str">
            <v>Included in Rent</v>
          </cell>
          <cell r="R2" t="str">
            <v>No.4</v>
          </cell>
          <cell r="S2" t="str">
            <v>賃料込</v>
          </cell>
          <cell r="T2" t="str">
            <v>Included in Rent</v>
          </cell>
          <cell r="U2">
            <v>37188</v>
          </cell>
          <cell r="V2">
            <v>37194</v>
          </cell>
          <cell r="W2">
            <v>37923</v>
          </cell>
          <cell r="X2">
            <v>2</v>
          </cell>
          <cell r="Y2">
            <v>2</v>
          </cell>
          <cell r="Z2">
            <v>2</v>
          </cell>
          <cell r="AA2">
            <v>37558</v>
          </cell>
          <cell r="AB2">
            <v>1</v>
          </cell>
          <cell r="AF2" t="str">
            <v>㈱エム・エス・トーキョープロパティーズ</v>
          </cell>
          <cell r="AG2" t="str">
            <v>M S Tokyo Properties Co.,Ltd</v>
          </cell>
          <cell r="AH2" t="str">
            <v>東京都渋谷区恵比寿4-20-3　恵比寿ｶﾞｰﾃﾞﾝﾌﾟﾚｲｽﾀﾜｰ</v>
          </cell>
          <cell r="AI2" t="str">
            <v>4-20-3,Ebisu,Shibuya-ku,Tokyo,Japan</v>
          </cell>
          <cell r="AJ2" t="str">
            <v>資産運用、管理</v>
          </cell>
          <cell r="AK2" t="str">
            <v>Property Management</v>
          </cell>
          <cell r="AL2">
            <v>32756</v>
          </cell>
          <cell r="AM2" t="str">
            <v>トーマス・ライリー</v>
          </cell>
          <cell r="AN2" t="str">
            <v>Thomas Riley</v>
          </cell>
          <cell r="AO2" t="str">
            <v>JPY10,000,000</v>
          </cell>
          <cell r="AR2" t="str">
            <v>モルガンスタンレー証券会社</v>
          </cell>
          <cell r="AS2" t="str">
            <v>Morgan　Stanley Dean Witter&amp;Co</v>
          </cell>
          <cell r="AT2" t="str">
            <v>三和銀行</v>
          </cell>
          <cell r="AU2" t="str">
            <v>Sanwa Bank</v>
          </cell>
          <cell r="AW2" t="str">
            <v>トーマス・ライリー</v>
          </cell>
          <cell r="AX2" t="str">
            <v>Thomas Riley</v>
          </cell>
          <cell r="AY2" t="str">
            <v>スカイ　リアルティ㈱</v>
          </cell>
          <cell r="AZ2" t="str">
            <v>Sky Realty Co.,LTD.</v>
          </cell>
        </row>
        <row r="3">
          <cell r="A3">
            <v>201</v>
          </cell>
          <cell r="B3" t="str">
            <v>2F</v>
          </cell>
          <cell r="C3" t="str">
            <v>住居</v>
          </cell>
          <cell r="D3" t="str">
            <v>Residence</v>
          </cell>
          <cell r="E3" t="str">
            <v>4Bed</v>
          </cell>
          <cell r="F3">
            <v>204.43</v>
          </cell>
          <cell r="G3">
            <v>61.84</v>
          </cell>
          <cell r="H3" t="str">
            <v>南西</v>
          </cell>
          <cell r="I3" t="str">
            <v>SW</v>
          </cell>
          <cell r="J3" t="str">
            <v>定期建物賃貸借</v>
          </cell>
          <cell r="K3" t="str">
            <v>Fixed Term</v>
          </cell>
          <cell r="L3">
            <v>1400000</v>
          </cell>
        </row>
        <row r="4">
          <cell r="A4">
            <v>202</v>
          </cell>
          <cell r="B4" t="str">
            <v>2F</v>
          </cell>
          <cell r="C4" t="str">
            <v>住居</v>
          </cell>
          <cell r="D4" t="str">
            <v>Residence</v>
          </cell>
          <cell r="E4" t="str">
            <v>3Bed</v>
          </cell>
          <cell r="F4">
            <v>197.78</v>
          </cell>
          <cell r="G4">
            <v>59.82</v>
          </cell>
          <cell r="H4" t="str">
            <v>南西</v>
          </cell>
          <cell r="I4" t="str">
            <v>SW</v>
          </cell>
          <cell r="J4" t="str">
            <v>定期建物賃貸借</v>
          </cell>
          <cell r="K4" t="str">
            <v>Fixed Term</v>
          </cell>
          <cell r="L4">
            <v>1320000</v>
          </cell>
        </row>
        <row r="5">
          <cell r="A5">
            <v>301</v>
          </cell>
          <cell r="B5" t="str">
            <v>3F</v>
          </cell>
          <cell r="C5" t="str">
            <v>住居</v>
          </cell>
          <cell r="D5" t="str">
            <v>Residence</v>
          </cell>
          <cell r="E5" t="str">
            <v>4Bed</v>
          </cell>
          <cell r="F5">
            <v>205.08</v>
          </cell>
          <cell r="G5">
            <v>62.03</v>
          </cell>
          <cell r="H5" t="str">
            <v>南西</v>
          </cell>
          <cell r="I5" t="str">
            <v>SW</v>
          </cell>
          <cell r="J5" t="str">
            <v>定期建物賃貸借</v>
          </cell>
          <cell r="K5" t="str">
            <v>Fixed Term</v>
          </cell>
          <cell r="L5">
            <v>1470000</v>
          </cell>
          <cell r="M5">
            <v>1420000</v>
          </cell>
          <cell r="N5">
            <v>5680000</v>
          </cell>
          <cell r="O5">
            <v>4</v>
          </cell>
          <cell r="Q5" t="str">
            <v>Included in Rent</v>
          </cell>
          <cell r="R5" t="str">
            <v>No.2</v>
          </cell>
          <cell r="S5" t="str">
            <v>賃料込</v>
          </cell>
          <cell r="T5" t="str">
            <v>Included in Rent</v>
          </cell>
          <cell r="U5">
            <v>37180</v>
          </cell>
          <cell r="V5">
            <v>37180</v>
          </cell>
          <cell r="W5">
            <v>38640</v>
          </cell>
          <cell r="X5">
            <v>4</v>
          </cell>
          <cell r="Y5">
            <v>2</v>
          </cell>
          <cell r="Z5">
            <v>2</v>
          </cell>
          <cell r="AA5">
            <v>37544</v>
          </cell>
          <cell r="AB5">
            <v>1</v>
          </cell>
          <cell r="AF5" t="str">
            <v>ﾄｴﾝﾃｨｰｽ･ｾﾝﾁｭﾘｰ・ﾌｵｯｸｽ(ﾌｧｰ･ｲｰｽﾄ)ｲﾝｺｰﾎﾟﾚｰﾃｯﾄﾞ</v>
          </cell>
          <cell r="AG5" t="str">
            <v>20th Century Fox(Far East),Inc.</v>
          </cell>
          <cell r="AH5" t="str">
            <v>東京都港区六本木3-16-33青葉六本木ﾋﾞﾙ</v>
          </cell>
          <cell r="AI5" t="str">
            <v>3-16-33,Roppongi,Minato-ku,Tokyo,Japan</v>
          </cell>
          <cell r="AJ5" t="str">
            <v>映画配給</v>
          </cell>
          <cell r="AK5" t="str">
            <v>Film Distribution</v>
          </cell>
          <cell r="AL5">
            <v>8553</v>
          </cell>
          <cell r="AM5" t="str">
            <v>ジェフリー・ポール・ボシェール</v>
          </cell>
          <cell r="AN5" t="str">
            <v>Jeffrey Paul</v>
          </cell>
          <cell r="AO5" t="str">
            <v>US$25,000</v>
          </cell>
          <cell r="AP5" t="str">
            <v>JPY7,884,000,000</v>
          </cell>
          <cell r="AW5" t="str">
            <v>ロバート・ジェイ・ジラルド</v>
          </cell>
          <cell r="AX5" t="str">
            <v>Robert J. Girard</v>
          </cell>
          <cell r="AY5" t="str">
            <v>㈱ケン・コーポレーション</v>
          </cell>
          <cell r="AZ5" t="str">
            <v>Ken Corporation Ltd.</v>
          </cell>
        </row>
        <row r="6">
          <cell r="A6">
            <v>302</v>
          </cell>
          <cell r="B6" t="str">
            <v>3F</v>
          </cell>
          <cell r="C6" t="str">
            <v>住居</v>
          </cell>
          <cell r="D6" t="str">
            <v>Residence</v>
          </cell>
          <cell r="E6" t="str">
            <v>3Bed</v>
          </cell>
          <cell r="F6">
            <v>197.78</v>
          </cell>
          <cell r="G6">
            <v>59.82</v>
          </cell>
          <cell r="H6" t="str">
            <v>南西</v>
          </cell>
          <cell r="I6" t="str">
            <v>SW</v>
          </cell>
          <cell r="J6" t="str">
            <v>定期建物賃貸借</v>
          </cell>
          <cell r="K6" t="str">
            <v>Fixed Term</v>
          </cell>
          <cell r="L6">
            <v>1370000</v>
          </cell>
          <cell r="M6">
            <v>1350000</v>
          </cell>
          <cell r="N6">
            <v>8100000</v>
          </cell>
          <cell r="O6">
            <v>6</v>
          </cell>
          <cell r="Q6" t="str">
            <v>Included in Rent</v>
          </cell>
          <cell r="R6" t="str">
            <v>No.5</v>
          </cell>
          <cell r="S6" t="str">
            <v>賃料込</v>
          </cell>
          <cell r="T6" t="str">
            <v>Included in Rent</v>
          </cell>
          <cell r="U6">
            <v>37173</v>
          </cell>
          <cell r="V6">
            <v>37184</v>
          </cell>
          <cell r="W6">
            <v>37913</v>
          </cell>
          <cell r="X6">
            <v>2</v>
          </cell>
          <cell r="Y6">
            <v>2</v>
          </cell>
          <cell r="Z6">
            <v>2</v>
          </cell>
          <cell r="AA6">
            <v>37548</v>
          </cell>
          <cell r="AB6" t="str">
            <v>12mth　guaranteed</v>
          </cell>
          <cell r="AC6" t="str">
            <v>国本　幸司</v>
          </cell>
          <cell r="AD6" t="str">
            <v>Koji Kunimoto</v>
          </cell>
          <cell r="AF6" t="str">
            <v>㈱ネット</v>
          </cell>
          <cell r="AG6" t="str">
            <v>NET Co.,LTD.</v>
          </cell>
          <cell r="AH6" t="str">
            <v>大阪府堺市旭ヶ丘北町1-4-5</v>
          </cell>
          <cell r="AI6" t="str">
            <v>1-4-5,Asahigaoka-Kitamachi,Sakai-city,Tokyo,Japan</v>
          </cell>
          <cell r="AJ6" t="str">
            <v>遊戯器製造</v>
          </cell>
          <cell r="AK6" t="str">
            <v>Manufacturer</v>
          </cell>
          <cell r="AL6">
            <v>24715</v>
          </cell>
          <cell r="AM6" t="str">
            <v>国本　幸司</v>
          </cell>
          <cell r="AN6" t="str">
            <v>Koji Kunimoto</v>
          </cell>
          <cell r="AO6" t="str">
            <v>JPY96,000,000</v>
          </cell>
          <cell r="AP6" t="str">
            <v>JPY11,000,000,000</v>
          </cell>
          <cell r="AQ6">
            <v>60</v>
          </cell>
          <cell r="AT6" t="str">
            <v>三和銀行</v>
          </cell>
          <cell r="AU6" t="str">
            <v>Sanwa Bank</v>
          </cell>
          <cell r="AW6" t="str">
            <v>国本　貴志</v>
          </cell>
          <cell r="AX6" t="str">
            <v>Takashi Kunimoto</v>
          </cell>
          <cell r="AY6" t="str">
            <v>㈱ケン・コーポレーション</v>
          </cell>
          <cell r="AZ6" t="str">
            <v>Ken Corporation Ltd.</v>
          </cell>
        </row>
        <row r="7">
          <cell r="A7">
            <v>401</v>
          </cell>
          <cell r="B7" t="str">
            <v>4F</v>
          </cell>
          <cell r="C7" t="str">
            <v>住居</v>
          </cell>
          <cell r="D7" t="str">
            <v>Residence</v>
          </cell>
          <cell r="E7" t="str">
            <v>3Bed＋Family</v>
          </cell>
          <cell r="F7">
            <v>179.62</v>
          </cell>
          <cell r="G7">
            <v>54.33</v>
          </cell>
          <cell r="H7" t="str">
            <v>南西</v>
          </cell>
          <cell r="I7" t="str">
            <v>SW</v>
          </cell>
          <cell r="J7" t="str">
            <v>定期建物賃貸借</v>
          </cell>
          <cell r="K7" t="str">
            <v>Fixed Term</v>
          </cell>
          <cell r="L7">
            <v>1300000</v>
          </cell>
          <cell r="M7">
            <v>1200000</v>
          </cell>
          <cell r="N7">
            <v>4800000</v>
          </cell>
          <cell r="O7">
            <v>4</v>
          </cell>
          <cell r="Q7" t="str">
            <v>Included in Rent</v>
          </cell>
          <cell r="R7" t="str">
            <v>No.1</v>
          </cell>
          <cell r="S7" t="str">
            <v>賃料込</v>
          </cell>
          <cell r="T7" t="str">
            <v>Included in Rent</v>
          </cell>
          <cell r="U7">
            <v>37195</v>
          </cell>
          <cell r="V7">
            <v>37195</v>
          </cell>
          <cell r="W7">
            <v>37924</v>
          </cell>
          <cell r="X7">
            <v>2</v>
          </cell>
          <cell r="Y7">
            <v>6</v>
          </cell>
          <cell r="Z7">
            <v>2</v>
          </cell>
          <cell r="AA7">
            <v>37559</v>
          </cell>
          <cell r="AB7">
            <v>1</v>
          </cell>
          <cell r="AF7" t="str">
            <v>メリルリンチ日本証券㈱</v>
          </cell>
          <cell r="AG7" t="str">
            <v xml:space="preserve">Merrill Lynch Japan Securities Co., Ltd. </v>
          </cell>
          <cell r="AH7" t="str">
            <v>東京都千代田区大手町1-5-1　大手町ﾌｧｰｽﾄｽｸｳｪｱ</v>
          </cell>
          <cell r="AI7" t="str">
            <v>1-5-1, Otemachi,Chiyda-ku,Tokyo,Japan</v>
          </cell>
          <cell r="AJ7" t="str">
            <v>証券</v>
          </cell>
          <cell r="AK7" t="str">
            <v>Securities Broker</v>
          </cell>
          <cell r="AL7">
            <v>35852</v>
          </cell>
          <cell r="AM7" t="str">
            <v>ジョン・シーブライト</v>
          </cell>
          <cell r="AN7" t="str">
            <v>John Seabright</v>
          </cell>
          <cell r="AO7" t="str">
            <v>JPY64,600,000,000</v>
          </cell>
          <cell r="AQ7">
            <v>3400</v>
          </cell>
          <cell r="AR7" t="str">
            <v>メリルリンチ証券</v>
          </cell>
          <cell r="AS7" t="str">
            <v xml:space="preserve">Merrill Lynch Securities </v>
          </cell>
          <cell r="AW7" t="str">
            <v>トビー・ウィリアムズ</v>
          </cell>
          <cell r="AX7" t="str">
            <v>Toby Williams</v>
          </cell>
          <cell r="BA7" t="str">
            <v>覚書</v>
          </cell>
          <cell r="BB7" t="str">
            <v>Subcontract</v>
          </cell>
        </row>
        <row r="8">
          <cell r="A8">
            <v>402</v>
          </cell>
          <cell r="B8" t="str">
            <v>4F</v>
          </cell>
          <cell r="C8" t="str">
            <v>住居</v>
          </cell>
          <cell r="D8" t="str">
            <v>Residence</v>
          </cell>
          <cell r="E8" t="str">
            <v>3Bed</v>
          </cell>
          <cell r="F8">
            <v>197.78</v>
          </cell>
          <cell r="G8">
            <v>59.82</v>
          </cell>
          <cell r="H8" t="str">
            <v>南西</v>
          </cell>
          <cell r="I8" t="str">
            <v>SW</v>
          </cell>
          <cell r="J8" t="str">
            <v>定期建物賃貸借</v>
          </cell>
          <cell r="K8" t="str">
            <v>Fixed Term</v>
          </cell>
          <cell r="L8">
            <v>1400000</v>
          </cell>
          <cell r="M8">
            <v>1400000</v>
          </cell>
          <cell r="N8">
            <v>8400000</v>
          </cell>
          <cell r="O8">
            <v>6</v>
          </cell>
          <cell r="Q8" t="str">
            <v>Included in Rent</v>
          </cell>
          <cell r="R8" t="str">
            <v>No.8</v>
          </cell>
          <cell r="S8" t="str">
            <v>賃料込</v>
          </cell>
          <cell r="T8" t="str">
            <v>Included in Rent</v>
          </cell>
          <cell r="U8">
            <v>37153</v>
          </cell>
          <cell r="V8">
            <v>37154</v>
          </cell>
          <cell r="W8">
            <v>37883</v>
          </cell>
          <cell r="X8">
            <v>2</v>
          </cell>
          <cell r="Y8">
            <v>2</v>
          </cell>
          <cell r="Z8">
            <v>2</v>
          </cell>
          <cell r="AA8">
            <v>37518</v>
          </cell>
          <cell r="AB8">
            <v>1</v>
          </cell>
          <cell r="AF8" t="str">
            <v>ニューヨーク銀行東京支店</v>
          </cell>
          <cell r="AG8" t="str">
            <v>The Bank of New York, Tokyo Branch</v>
          </cell>
          <cell r="AH8" t="str">
            <v>東京都千代田区内幸町2-2-2　富国生命ﾋﾞﾙ6F</v>
          </cell>
          <cell r="AI8" t="str">
            <v>2-2-2,Uchisaiwai-cho,Chiyoda-ku,Tokyo,Japan</v>
          </cell>
          <cell r="AJ8" t="str">
            <v>銀行</v>
          </cell>
          <cell r="AK8" t="str">
            <v>Bank</v>
          </cell>
          <cell r="AL8" t="str">
            <v>1871/04/19</v>
          </cell>
          <cell r="AM8" t="str">
            <v>アンドリュー・エム・ゴードン</v>
          </cell>
          <cell r="AN8" t="str">
            <v>Andrew M Gordon</v>
          </cell>
          <cell r="AO8" t="str">
            <v>US$404,875,736</v>
          </cell>
          <cell r="AW8" t="str">
            <v>ジェフリー・スコット・ラムキン</v>
          </cell>
          <cell r="AX8" t="str">
            <v>Jeffrey Scott Lamkin</v>
          </cell>
          <cell r="AY8" t="str">
            <v>㈱トライスター・コーポレーション</v>
          </cell>
          <cell r="AZ8" t="str">
            <v>Tristar Corporation Ltd.</v>
          </cell>
        </row>
        <row r="9">
          <cell r="A9">
            <v>501</v>
          </cell>
          <cell r="B9" t="str">
            <v>5F</v>
          </cell>
          <cell r="C9" t="str">
            <v>住居</v>
          </cell>
          <cell r="D9" t="str">
            <v>Residence</v>
          </cell>
          <cell r="E9" t="str">
            <v>4Bed＋Storage</v>
          </cell>
          <cell r="F9">
            <v>277.79000000000002</v>
          </cell>
          <cell r="G9">
            <v>84.03</v>
          </cell>
          <cell r="H9" t="str">
            <v>北西</v>
          </cell>
          <cell r="I9" t="str">
            <v>NW</v>
          </cell>
          <cell r="J9" t="str">
            <v>定期建物賃貸借</v>
          </cell>
          <cell r="K9" t="str">
            <v>Fixed Term</v>
          </cell>
          <cell r="L9">
            <v>2100000</v>
          </cell>
          <cell r="M9">
            <v>1950000</v>
          </cell>
          <cell r="N9">
            <v>7800000</v>
          </cell>
          <cell r="O9">
            <v>4</v>
          </cell>
          <cell r="Q9" t="str">
            <v>Included in Rent</v>
          </cell>
          <cell r="R9" t="str">
            <v>No.6</v>
          </cell>
          <cell r="S9" t="str">
            <v>賃料込</v>
          </cell>
          <cell r="T9" t="str">
            <v>Included in Rent</v>
          </cell>
          <cell r="U9">
            <v>37194</v>
          </cell>
          <cell r="V9">
            <v>37195</v>
          </cell>
          <cell r="W9">
            <v>37924</v>
          </cell>
          <cell r="X9">
            <v>2</v>
          </cell>
          <cell r="Y9">
            <v>2</v>
          </cell>
          <cell r="Z9">
            <v>2</v>
          </cell>
          <cell r="AA9">
            <v>37559</v>
          </cell>
          <cell r="AB9">
            <v>1</v>
          </cell>
          <cell r="AF9" t="str">
            <v>ドイチェ信託銀行㈱</v>
          </cell>
          <cell r="AG9" t="str">
            <v>Deutche Trust Bank</v>
          </cell>
          <cell r="AH9" t="str">
            <v>東京都千代田区永田町2-11-1　山王ﾊﾟｰｸﾀﾜｰ</v>
          </cell>
          <cell r="AI9" t="str">
            <v>2-11-1,Nagata-cho,Chiyoda-ku,Tokyo,Japan</v>
          </cell>
          <cell r="AJ9" t="str">
            <v>銀行</v>
          </cell>
          <cell r="AK9" t="str">
            <v>Bank</v>
          </cell>
          <cell r="AL9">
            <v>31337</v>
          </cell>
          <cell r="AM9" t="str">
            <v>中尾　邦彦</v>
          </cell>
          <cell r="AN9" t="str">
            <v>Kunihiko Nakao</v>
          </cell>
          <cell r="AO9" t="str">
            <v>JPY2,000,000,000</v>
          </cell>
          <cell r="AR9" t="str">
            <v>ドイツ銀行</v>
          </cell>
          <cell r="AS9" t="str">
            <v>Deutche Bank</v>
          </cell>
          <cell r="AT9" t="str">
            <v>ドイツ銀行</v>
          </cell>
          <cell r="AU9" t="str">
            <v>Deutche Bank</v>
          </cell>
          <cell r="AW9" t="str">
            <v>マイケル・ジョン・モナハン</v>
          </cell>
          <cell r="AX9" t="str">
            <v>Michael John Monaghan</v>
          </cell>
          <cell r="AY9" t="str">
            <v>㈱ウィンズ・プロモーション</v>
          </cell>
          <cell r="AZ9" t="str">
            <v>Wins Promotion Co.,Ltd.</v>
          </cell>
        </row>
        <row r="10">
          <cell r="A10">
            <v>601</v>
          </cell>
          <cell r="B10" t="str">
            <v>6F</v>
          </cell>
          <cell r="C10" t="str">
            <v>住居</v>
          </cell>
          <cell r="D10" t="str">
            <v>Residence</v>
          </cell>
          <cell r="E10" t="str">
            <v>3Bed＋Ｇｕｅｓｔ</v>
          </cell>
          <cell r="F10">
            <v>214.18</v>
          </cell>
          <cell r="G10">
            <v>64.78</v>
          </cell>
          <cell r="H10" t="str">
            <v>北西</v>
          </cell>
          <cell r="I10" t="str">
            <v>NW</v>
          </cell>
          <cell r="J10" t="str">
            <v>定期建物賃貸借</v>
          </cell>
          <cell r="K10" t="str">
            <v>Fixed Term</v>
          </cell>
          <cell r="L10">
            <v>1600000</v>
          </cell>
          <cell r="M10">
            <v>1730000</v>
          </cell>
          <cell r="N10">
            <v>6920000</v>
          </cell>
          <cell r="O10">
            <v>4</v>
          </cell>
          <cell r="Q10" t="str">
            <v>Included in Rent</v>
          </cell>
          <cell r="R10" t="str">
            <v>No.3+No.9</v>
          </cell>
          <cell r="S10">
            <v>50000</v>
          </cell>
          <cell r="T10">
            <v>50000</v>
          </cell>
          <cell r="U10">
            <v>37161</v>
          </cell>
          <cell r="V10">
            <v>37162</v>
          </cell>
          <cell r="W10">
            <v>37891</v>
          </cell>
          <cell r="X10">
            <v>2</v>
          </cell>
          <cell r="Y10">
            <v>2</v>
          </cell>
          <cell r="Z10">
            <v>2</v>
          </cell>
          <cell r="AA10">
            <v>37526</v>
          </cell>
          <cell r="AB10" t="str">
            <v>12mth　guaranteed</v>
          </cell>
          <cell r="AF10" t="str">
            <v>㈲エムドリーム</v>
          </cell>
          <cell r="AG10" t="str">
            <v>M Dream, Ltd.</v>
          </cell>
          <cell r="AH10" t="str">
            <v>兵庫県尼崎市塚口町5-36-28</v>
          </cell>
          <cell r="AI10" t="str">
            <v>5-26-28,Tsugakuchi-machi,Amagasaki-city,Hyogo,Japan</v>
          </cell>
          <cell r="AJ10" t="str">
            <v>芸能プロダクション</v>
          </cell>
          <cell r="AK10" t="str">
            <v>Talent Agency</v>
          </cell>
          <cell r="AL10">
            <v>35352</v>
          </cell>
          <cell r="AM10" t="str">
            <v>松本　秋子</v>
          </cell>
          <cell r="AN10" t="str">
            <v>Akiko Matsumoto</v>
          </cell>
          <cell r="AO10" t="str">
            <v>JPY80,000,000</v>
          </cell>
          <cell r="AR10" t="str">
            <v>NHK、フジテレビ他</v>
          </cell>
          <cell r="AS10" t="str">
            <v>NHK, Fuji-Television</v>
          </cell>
          <cell r="AT10" t="str">
            <v>三和銀行</v>
          </cell>
          <cell r="AU10" t="str">
            <v>Sanwa Bank</v>
          </cell>
          <cell r="AW10" t="str">
            <v>松本　人志</v>
          </cell>
          <cell r="AX10" t="str">
            <v>Hitoshi Matsumoto</v>
          </cell>
          <cell r="AY10" t="str">
            <v>㈱ケン・コーポレーション</v>
          </cell>
          <cell r="AZ10" t="str">
            <v>Ken Corporation Ltd.</v>
          </cell>
        </row>
        <row r="11">
          <cell r="A11">
            <v>701</v>
          </cell>
          <cell r="B11" t="str">
            <v>7F</v>
          </cell>
          <cell r="C11" t="str">
            <v>住居</v>
          </cell>
          <cell r="D11" t="str">
            <v>Residence</v>
          </cell>
          <cell r="E11" t="str">
            <v>3Bed</v>
          </cell>
          <cell r="F11">
            <v>186.38</v>
          </cell>
          <cell r="G11">
            <v>56.37</v>
          </cell>
          <cell r="H11" t="str">
            <v>北西</v>
          </cell>
          <cell r="I11" t="str">
            <v>NW</v>
          </cell>
          <cell r="J11" t="str">
            <v>定期建物賃貸借</v>
          </cell>
          <cell r="K11" t="str">
            <v>Fixed Term</v>
          </cell>
          <cell r="L11">
            <v>1400000</v>
          </cell>
          <cell r="M11">
            <v>1400000</v>
          </cell>
          <cell r="N11">
            <v>5600000</v>
          </cell>
          <cell r="O11">
            <v>4</v>
          </cell>
          <cell r="Q11" t="str">
            <v>Included in Rent</v>
          </cell>
          <cell r="R11" t="str">
            <v>No.7</v>
          </cell>
          <cell r="S11" t="str">
            <v>賃料込</v>
          </cell>
          <cell r="T11" t="str">
            <v>Included in Rent</v>
          </cell>
          <cell r="U11">
            <v>37154</v>
          </cell>
          <cell r="V11">
            <v>37156</v>
          </cell>
          <cell r="W11">
            <v>38251</v>
          </cell>
          <cell r="X11">
            <v>3</v>
          </cell>
          <cell r="Y11">
            <v>2</v>
          </cell>
          <cell r="Z11">
            <v>2</v>
          </cell>
          <cell r="AA11">
            <v>37701</v>
          </cell>
          <cell r="AB11">
            <v>1</v>
          </cell>
          <cell r="AF11" t="str">
            <v>ｱｲ･ﾋﾞｰ･ｴﾑ･ｱｼﾞｱ･ﾊﾟｼﾌｨｯｸ･ｻｰﾋﾞｽ・ｺｰﾎﾟﾚｰｼｮﾝ</v>
          </cell>
          <cell r="AG11" t="str">
            <v>IBM Asia Pacific Service Co.</v>
          </cell>
          <cell r="AH11" t="str">
            <v>東京都港区六本木3-2-31</v>
          </cell>
          <cell r="AI11" t="str">
            <v>3-2-31,Roppongi,Minato-ku,Tokyo,Japan</v>
          </cell>
          <cell r="AJ11" t="str">
            <v>コンピューターソフトウェア</v>
          </cell>
          <cell r="AK11" t="str">
            <v>Computer Software</v>
          </cell>
          <cell r="AL11">
            <v>33717</v>
          </cell>
          <cell r="AM11" t="str">
            <v>柴田　稔久</v>
          </cell>
          <cell r="AN11" t="str">
            <v>Toshihisa Shibata</v>
          </cell>
          <cell r="AO11" t="str">
            <v>JPY125,000,000</v>
          </cell>
          <cell r="AR11" t="str">
            <v>日本IBM</v>
          </cell>
          <cell r="AS11" t="str">
            <v>IBM Japan Co.,Ltd.</v>
          </cell>
          <cell r="AW11" t="str">
            <v>ファザル・リザビ</v>
          </cell>
          <cell r="AX11" t="str">
            <v>Fazal Rizavi</v>
          </cell>
          <cell r="AY11" t="str">
            <v>㈱ベターホームズ</v>
          </cell>
          <cell r="AZ11" t="str">
            <v>Better Homes Co.,Ltd.</v>
          </cell>
          <cell r="BA11" t="str">
            <v>覚書Ⅰ、Ⅱ</v>
          </cell>
          <cell r="BB11" t="str">
            <v>SubcontractⅠ、Ⅱ</v>
          </cell>
        </row>
      </sheetData>
      <sheetData sheetId="1" refreshError="1">
        <row r="1">
          <cell r="A1" t="str">
            <v>駐車場番号</v>
          </cell>
          <cell r="B1" t="str">
            <v>Floor</v>
          </cell>
          <cell r="C1" t="str">
            <v>タイプ(日)</v>
          </cell>
          <cell r="D1" t="str">
            <v>タイプ(英)</v>
          </cell>
          <cell r="E1" t="str">
            <v>契約駐車料</v>
          </cell>
          <cell r="F1" t="str">
            <v>消費税</v>
          </cell>
          <cell r="G1" t="str">
            <v>敷金</v>
          </cell>
          <cell r="H1" t="str">
            <v>月</v>
          </cell>
          <cell r="I1" t="str">
            <v>契約一時金</v>
          </cell>
          <cell r="J1" t="str">
            <v>契約締結日</v>
          </cell>
          <cell r="K1" t="str">
            <v>開始日</v>
          </cell>
          <cell r="L1" t="str">
            <v>終了日</v>
          </cell>
          <cell r="M1" t="str">
            <v>期間(年数)</v>
          </cell>
          <cell r="N1" t="str">
            <v>契約者(日)</v>
          </cell>
          <cell r="O1" t="str">
            <v>契約者(英)</v>
          </cell>
          <cell r="P1" t="str">
            <v>契約者住所(日)</v>
          </cell>
          <cell r="Q1" t="str">
            <v>契約者住所(英)</v>
          </cell>
        </row>
        <row r="2">
          <cell r="A2" t="str">
            <v>No.1</v>
          </cell>
          <cell r="B2" t="str">
            <v>B1F</v>
          </cell>
          <cell r="C2" t="str">
            <v>平置</v>
          </cell>
          <cell r="D2" t="str">
            <v>Flat Parking</v>
          </cell>
          <cell r="E2" t="str">
            <v>Included in Rent</v>
          </cell>
          <cell r="J2">
            <v>37195</v>
          </cell>
          <cell r="K2">
            <v>37195</v>
          </cell>
          <cell r="L2">
            <v>37924</v>
          </cell>
          <cell r="M2">
            <v>2</v>
          </cell>
          <cell r="N2" t="str">
            <v>メリルリンチ日本証券㈱</v>
          </cell>
          <cell r="O2" t="str">
            <v xml:space="preserve">Merrill Lynch Japan Securities Co., Ltd. </v>
          </cell>
        </row>
        <row r="3">
          <cell r="A3" t="str">
            <v>No.2</v>
          </cell>
          <cell r="B3" t="str">
            <v>B1F</v>
          </cell>
          <cell r="C3" t="str">
            <v>平置</v>
          </cell>
          <cell r="D3" t="str">
            <v>Flat Parking</v>
          </cell>
          <cell r="E3" t="str">
            <v>Included in Rent</v>
          </cell>
          <cell r="J3">
            <v>37180</v>
          </cell>
          <cell r="K3">
            <v>37180</v>
          </cell>
          <cell r="L3">
            <v>38640</v>
          </cell>
          <cell r="M3">
            <v>4</v>
          </cell>
          <cell r="N3" t="str">
            <v>ﾄｴﾝﾃｨｰｽ･ｾﾝﾁｭﾘｰ・ﾌｵｯｸｽ(ﾌｧｰ･ｲｰｽﾄ)ｲﾝｺｰﾎﾟﾚｰﾃｯﾄﾞ</v>
          </cell>
          <cell r="O3" t="str">
            <v>20th Century Fox(Far East),Inc.</v>
          </cell>
        </row>
        <row r="4">
          <cell r="A4" t="str">
            <v>No.3</v>
          </cell>
          <cell r="B4" t="str">
            <v>B1F</v>
          </cell>
          <cell r="C4" t="str">
            <v>平置</v>
          </cell>
          <cell r="D4" t="str">
            <v>Flat Parking</v>
          </cell>
          <cell r="E4" t="str">
            <v>Included in Rent</v>
          </cell>
          <cell r="J4">
            <v>37161</v>
          </cell>
          <cell r="K4">
            <v>37162</v>
          </cell>
          <cell r="L4">
            <v>37891</v>
          </cell>
          <cell r="M4">
            <v>2</v>
          </cell>
          <cell r="N4" t="str">
            <v>㈲エムドリーム</v>
          </cell>
          <cell r="O4" t="str">
            <v>M Dream, Ltd.</v>
          </cell>
        </row>
        <row r="5">
          <cell r="A5" t="str">
            <v>No.4</v>
          </cell>
          <cell r="B5" t="str">
            <v>B1F</v>
          </cell>
          <cell r="C5" t="str">
            <v>平置</v>
          </cell>
          <cell r="D5" t="str">
            <v>Flat Parking</v>
          </cell>
          <cell r="E5" t="str">
            <v>Included in Rent</v>
          </cell>
          <cell r="J5">
            <v>37188</v>
          </cell>
          <cell r="K5">
            <v>37194</v>
          </cell>
          <cell r="L5">
            <v>37923</v>
          </cell>
          <cell r="M5">
            <v>2</v>
          </cell>
          <cell r="N5" t="str">
            <v>㈱エム・エス・トーキョープロパティーズ</v>
          </cell>
          <cell r="O5" t="str">
            <v>M S Tokyo Properties Co.,Ltd</v>
          </cell>
        </row>
        <row r="6">
          <cell r="A6" t="str">
            <v>No.5</v>
          </cell>
          <cell r="B6" t="str">
            <v>B1F</v>
          </cell>
          <cell r="C6" t="str">
            <v>平置</v>
          </cell>
          <cell r="D6" t="str">
            <v>Flat Parking</v>
          </cell>
          <cell r="E6" t="str">
            <v>Included in Rent</v>
          </cell>
          <cell r="J6">
            <v>37173</v>
          </cell>
          <cell r="K6">
            <v>37184</v>
          </cell>
          <cell r="L6">
            <v>37913</v>
          </cell>
          <cell r="M6">
            <v>2</v>
          </cell>
          <cell r="N6" t="str">
            <v>㈱ネット</v>
          </cell>
          <cell r="O6" t="str">
            <v>NET Co.,LTD.</v>
          </cell>
        </row>
        <row r="7">
          <cell r="A7" t="str">
            <v>No.6</v>
          </cell>
          <cell r="B7" t="str">
            <v>B1F</v>
          </cell>
          <cell r="C7" t="str">
            <v>平置</v>
          </cell>
          <cell r="D7" t="str">
            <v>Flat Parking</v>
          </cell>
          <cell r="E7" t="str">
            <v>Included in Rent</v>
          </cell>
          <cell r="J7">
            <v>37194</v>
          </cell>
          <cell r="K7">
            <v>37195</v>
          </cell>
          <cell r="L7">
            <v>37924</v>
          </cell>
          <cell r="M7">
            <v>2</v>
          </cell>
          <cell r="N7" t="str">
            <v>ドイチェ信託銀行㈱</v>
          </cell>
          <cell r="O7" t="str">
            <v>Deutche Trust Bank</v>
          </cell>
        </row>
        <row r="8">
          <cell r="A8" t="str">
            <v>No.7</v>
          </cell>
          <cell r="B8" t="str">
            <v>B1F</v>
          </cell>
          <cell r="C8" t="str">
            <v>平置</v>
          </cell>
          <cell r="D8" t="str">
            <v>Flat Parking</v>
          </cell>
          <cell r="E8" t="str">
            <v>Included in Rent</v>
          </cell>
          <cell r="J8">
            <v>37154</v>
          </cell>
          <cell r="K8">
            <v>37156</v>
          </cell>
          <cell r="L8">
            <v>38251</v>
          </cell>
          <cell r="M8">
            <v>3</v>
          </cell>
          <cell r="N8" t="str">
            <v>ｱｲ･ﾋﾞｰ･ｴﾑ･ｱｼﾞｱ･ﾊﾟｼﾌｨｯｸ･ｻｰﾋﾞｽ・ｺｰﾎﾟﾚｰｼｮﾝ</v>
          </cell>
          <cell r="O8" t="str">
            <v>IBM Asia Pacific Service Co.</v>
          </cell>
        </row>
        <row r="9">
          <cell r="A9" t="str">
            <v>No.8</v>
          </cell>
          <cell r="B9" t="str">
            <v>B1F</v>
          </cell>
          <cell r="C9" t="str">
            <v>平置</v>
          </cell>
          <cell r="D9" t="str">
            <v>Flat Parking</v>
          </cell>
          <cell r="E9" t="str">
            <v>Included in Rent</v>
          </cell>
          <cell r="J9">
            <v>37153</v>
          </cell>
          <cell r="K9">
            <v>37154</v>
          </cell>
          <cell r="L9">
            <v>37883</v>
          </cell>
          <cell r="M9">
            <v>2</v>
          </cell>
          <cell r="N9" t="str">
            <v>ニューヨーク銀行東京支店</v>
          </cell>
          <cell r="O9" t="str">
            <v>The Bank of New York, Tokyo Branch</v>
          </cell>
        </row>
        <row r="10">
          <cell r="A10" t="str">
            <v>No.9</v>
          </cell>
          <cell r="B10" t="str">
            <v>B1F</v>
          </cell>
          <cell r="C10" t="str">
            <v>機械式</v>
          </cell>
          <cell r="D10" t="str">
            <v>Mechanical</v>
          </cell>
          <cell r="E10">
            <v>50000</v>
          </cell>
          <cell r="F10">
            <v>2500</v>
          </cell>
          <cell r="J10">
            <v>37161</v>
          </cell>
          <cell r="K10">
            <v>37162</v>
          </cell>
          <cell r="L10">
            <v>37891</v>
          </cell>
          <cell r="M10">
            <v>2</v>
          </cell>
          <cell r="N10" t="str">
            <v>㈲エムドリーム</v>
          </cell>
          <cell r="O10" t="str">
            <v>M Dream, Ltd.</v>
          </cell>
          <cell r="P10" t="str">
            <v>兵庫県尼崎市塚口町5-36-28</v>
          </cell>
          <cell r="Q10" t="str">
            <v>5-26-28,Tsugakuchi-machi,Amagasaki-city,Hyogo,Japan</v>
          </cell>
        </row>
        <row r="11">
          <cell r="A11" t="str">
            <v>No.10</v>
          </cell>
          <cell r="B11" t="str">
            <v>B1F</v>
          </cell>
          <cell r="C11" t="str">
            <v>機械式</v>
          </cell>
          <cell r="D11" t="str">
            <v>Mechanical</v>
          </cell>
        </row>
        <row r="12">
          <cell r="A12" t="str">
            <v>No.11</v>
          </cell>
          <cell r="B12" t="str">
            <v>B1F</v>
          </cell>
          <cell r="C12" t="str">
            <v>機械式</v>
          </cell>
          <cell r="D12" t="str">
            <v>Mechanical</v>
          </cell>
        </row>
      </sheetData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予想配当_利回り確認"/>
      <sheetName val="予想配当"/>
      <sheetName val="統合"/>
      <sheetName val="物件"/>
      <sheetName val="A"/>
      <sheetName val="B"/>
      <sheetName val="C"/>
      <sheetName val="D"/>
      <sheetName val="E"/>
      <sheetName val="F"/>
      <sheetName val="H"/>
      <sheetName val="I "/>
      <sheetName val="O01"/>
      <sheetName val="XX"/>
      <sheetName val="D2(除外)"/>
      <sheetName val="B2(除外)"/>
      <sheetName val="償_A"/>
      <sheetName val="償_B"/>
      <sheetName val="償_B2"/>
      <sheetName val="償_C"/>
      <sheetName val="償_D"/>
      <sheetName val="償_D2"/>
      <sheetName val="償_E"/>
      <sheetName val="償_F"/>
      <sheetName val="償_H"/>
      <sheetName val="償_I"/>
      <sheetName val="発行・公開コスト（変更後）"/>
      <sheetName val="FS設定説明（変更せず）"/>
      <sheetName val="保険見積"/>
      <sheetName val="ER鑑定"/>
      <sheetName val="固都税確定"/>
      <sheetName val="固都税試算"/>
      <sheetName val="管理・SPA・信託"/>
      <sheetName val="会社一覧"/>
      <sheetName val="model"/>
      <sheetName val="Input"/>
      <sheetName val="Inputs"/>
      <sheetName val="Sheet3"/>
      <sheetName val="Setting"/>
      <sheetName val="Inputs and outputs"/>
      <sheetName val="Retirement List"/>
      <sheetName val="Portfolio Summary"/>
      <sheetName val="Property Information"/>
      <sheetName val="入力用(家賃)"/>
      <sheetName val="入力用(駐車)"/>
      <sheetName val="賃料等一覧"/>
      <sheetName val="익월작업계힉"/>
    </sheetNames>
    <sheetDataSet>
      <sheetData sheetId="0"/>
      <sheetData sheetId="1"/>
      <sheetData sheetId="2"/>
      <sheetData sheetId="3"/>
      <sheetData sheetId="4">
        <row r="89">
          <cell r="E89">
            <v>8617643539.6198273</v>
          </cell>
        </row>
        <row r="120">
          <cell r="W120">
            <v>11.751890103195926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様式１"/>
      <sheetName val="様式２"/>
      <sheetName val="12末TB及び仕訳"/>
      <sheetName val="Sheet1"/>
      <sheetName val="Pro Forma"/>
      <sheetName val="Summary"/>
      <sheetName val="Purchase Option Financials"/>
      <sheetName val="PL"/>
      <sheetName val="BSCF"/>
      <sheetName val="AM Fee"/>
      <sheetName val="物件取得サマリー"/>
      <sheetName val="CFM"/>
      <sheetName val="Asset Purchase Price"/>
      <sheetName val="GLP予算"/>
      <sheetName val="Annual Tax"/>
      <sheetName val="Updates"/>
      <sheetName val="Toroku Menkyo Zei"/>
      <sheetName val="Listing Cost"/>
      <sheetName val="Tax"/>
      <sheetName val="Hikiuke"/>
      <sheetName val="平均有利子負債残高"/>
      <sheetName val="提出用"/>
      <sheetName val="Debt"/>
      <sheetName val="Use and proceeds"/>
      <sheetName val="Capex Forecast"/>
      <sheetName val="PM Fee"/>
      <sheetName val="Deposit"/>
      <sheetName val="Earth Tax"/>
      <sheetName val="Depreciation"/>
      <sheetName val="Chart1-b"/>
      <sheetName val="Data for Chart"/>
      <sheetName val="Key Settlements"/>
      <sheetName val="RE Tax Settlement"/>
      <sheetName val="Total Projection"/>
      <sheetName val="tko"/>
      <sheetName val="tki"/>
      <sheetName val="kzo"/>
      <sheetName val="fnb"/>
      <sheetName val="ksk"/>
      <sheetName val="nrs2"/>
      <sheetName val="hrk"/>
      <sheetName val="hrk2"/>
      <sheetName val="amg2"/>
      <sheetName val="hog"/>
      <sheetName val="fky"/>
      <sheetName val="rok"/>
      <sheetName val="tos3"/>
      <sheetName val="tmy"/>
      <sheetName val="hsm"/>
      <sheetName val="ksg2"/>
      <sheetName val="msm2"/>
      <sheetName val="hsm2"/>
      <sheetName val="tms"/>
      <sheetName val="amg"/>
      <sheetName val="sgt2"/>
      <sheetName val="tmr"/>
      <sheetName val="aks"/>
      <sheetName val="kry1"/>
      <sheetName val="kym"/>
      <sheetName val="mst2"/>
      <sheetName val="nar"/>
      <sheetName val="krm3"/>
      <sheetName val="mok"/>
      <sheetName val="iwt"/>
      <sheetName val="ttm"/>
      <sheetName val="snd"/>
      <sheetName val="ski"/>
      <sheetName val="物件"/>
      <sheetName val="入力用(家賃)"/>
      <sheetName val="入力用(駐車)"/>
      <sheetName val="賃料等一覧"/>
      <sheetName val="会社一覧"/>
    </sheetNames>
    <sheetDataSet>
      <sheetData sheetId="0"/>
      <sheetData sheetId="1"/>
      <sheetData sheetId="2"/>
      <sheetData sheetId="3"/>
      <sheetData sheetId="4">
        <row r="9">
          <cell r="L9">
            <v>0.49525441784632823</v>
          </cell>
        </row>
      </sheetData>
      <sheetData sheetId="5">
        <row r="25">
          <cell r="I25">
            <v>1837700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会社一覧"/>
      <sheetName val="会社一覧 (2006）"/>
      <sheetName val="model"/>
      <sheetName val="Input"/>
      <sheetName val="A"/>
      <sheetName val="Inputs"/>
      <sheetName val="Sheet3"/>
      <sheetName val="Setting"/>
      <sheetName val="Inputs and outputs"/>
      <sheetName val="Retirement List"/>
      <sheetName val="Portfolio Summary"/>
      <sheetName val="Property Information"/>
      <sheetName val="Graph"/>
      <sheetName val="物件"/>
      <sheetName val="Asset Purchase Price"/>
      <sheetName val="入力用(家賃)"/>
      <sheetName val="入力用(駐車)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物件概要"/>
      <sheetName val="稼動状況"/>
      <sheetName val="入居状況"/>
      <sheetName val="賃料等一覧"/>
      <sheetName val="PL"/>
      <sheetName val="実績予算一覧"/>
      <sheetName val="損益計算照合書(Virtual) "/>
      <sheetName val="ﾃﾅﾝﾄ異動 (新規)"/>
      <sheetName val="ﾃﾅﾝﾄ異動 (増減床)"/>
      <sheetName val="ﾃﾅﾝﾄ異動 (条件改定) "/>
      <sheetName val="ﾃﾅﾝﾄ異動（解約）"/>
      <sheetName val="運営管理概要"/>
      <sheetName val="Capital Reserve工事履歴"/>
      <sheetName val="Deferred工事履歴"/>
      <sheetName val="委託業者"/>
      <sheetName val="管理作業"/>
      <sheetName val="委託手数料"/>
      <sheetName val="手数料明細"/>
      <sheetName val="未払・滞納"/>
      <sheetName val="敷金"/>
      <sheetName val="入金明細"/>
      <sheetName val="費用明細"/>
      <sheetName val="通帳写し"/>
      <sheetName val="請求書写し"/>
      <sheetName val="Virtual Bank Account"/>
      <sheetName val="2004 Buget"/>
      <sheetName val="マスタ"/>
      <sheetName val="会社一覧"/>
      <sheetName val="Asset Purchase Price"/>
      <sheetName val="物件"/>
    </sheetNames>
    <sheetDataSet>
      <sheetData sheetId="0" refreshError="1">
        <row r="12">
          <cell r="Q12" t="str">
            <v>R71236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凡例"/>
      <sheetName val="表紙"/>
      <sheetName val="会社一覧"/>
      <sheetName val="Asset Purchase Price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準備ｼｰﾄ"/>
      <sheetName val="損益計算表"/>
      <sheetName val="入金・未入金明細表"/>
      <sheetName val="未払・延納"/>
      <sheetName val="支払明細"/>
      <sheetName val="予算→実績"/>
      <sheetName val="予算"/>
      <sheetName val="委託手数料"/>
      <sheetName val="添付資料（１）"/>
      <sheetName val="マスタ"/>
      <sheetName val="凡例"/>
      <sheetName val="表紙"/>
      <sheetName val="会社一覧"/>
    </sheetNames>
    <sheetDataSet>
      <sheetData sheetId="0" refreshError="1">
        <row r="6">
          <cell r="C6" t="str">
            <v>設備修繕費</v>
          </cell>
        </row>
        <row r="7">
          <cell r="C7" t="str">
            <v>建物管理費</v>
          </cell>
        </row>
        <row r="8">
          <cell r="C8" t="str">
            <v>スポット作業費</v>
          </cell>
        </row>
        <row r="9">
          <cell r="C9" t="str">
            <v>備品レンタル</v>
          </cell>
        </row>
        <row r="10">
          <cell r="C10" t="str">
            <v>ケーブルテレビ</v>
          </cell>
        </row>
        <row r="11">
          <cell r="C11" t="str">
            <v>警備費</v>
          </cell>
        </row>
        <row r="12">
          <cell r="C12" t="str">
            <v>廃棄物処理費</v>
          </cell>
        </row>
        <row r="13">
          <cell r="C13" t="str">
            <v>その他契約別サービス料</v>
          </cell>
        </row>
        <row r="14">
          <cell r="C14" t="str">
            <v>電気</v>
          </cell>
        </row>
        <row r="15">
          <cell r="C15" t="str">
            <v>ガス</v>
          </cell>
        </row>
        <row r="16">
          <cell r="C16" t="str">
            <v>水道</v>
          </cell>
        </row>
        <row r="17">
          <cell r="C17" t="str">
            <v>その他光熱費</v>
          </cell>
        </row>
        <row r="18">
          <cell r="C18" t="str">
            <v>非課税の支出</v>
          </cell>
        </row>
        <row r="19">
          <cell r="C19" t="str">
            <v>事務用品費</v>
          </cell>
        </row>
        <row r="20">
          <cell r="C20" t="str">
            <v>贈答品費</v>
          </cell>
        </row>
        <row r="21">
          <cell r="C21" t="str">
            <v>銀行手数料</v>
          </cell>
        </row>
        <row r="22">
          <cell r="C22" t="str">
            <v>電話代</v>
          </cell>
        </row>
        <row r="23">
          <cell r="C23" t="str">
            <v>印紙・切手</v>
          </cell>
        </row>
        <row r="24">
          <cell r="C24" t="str">
            <v>消耗品</v>
          </cell>
        </row>
        <row r="25">
          <cell r="C25" t="str">
            <v>その他管理費</v>
          </cell>
        </row>
        <row r="26">
          <cell r="C26" t="str">
            <v>物件運営費（PM Fee)</v>
          </cell>
        </row>
        <row r="27">
          <cell r="C27" t="str">
            <v>固定資産税・都市計画税</v>
          </cell>
        </row>
        <row r="28">
          <cell r="C28" t="str">
            <v>償却資産税</v>
          </cell>
        </row>
        <row r="29">
          <cell r="C29" t="str">
            <v>道路占有料・屋外広告物手数料</v>
          </cell>
        </row>
        <row r="30">
          <cell r="C30" t="str">
            <v>その他税金</v>
          </cell>
        </row>
        <row r="31">
          <cell r="C31" t="str">
            <v>保険、財産保険料</v>
          </cell>
        </row>
        <row r="32">
          <cell r="C32" t="str">
            <v>土地賃貸料</v>
          </cell>
        </row>
        <row r="33">
          <cell r="C33" t="str">
            <v>Trust Fee</v>
          </cell>
        </row>
        <row r="34">
          <cell r="C34" t="str">
            <v>支払駐車場・賃料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9年版"/>
      <sheetName val="Data Sheet"/>
      <sheetName val="準備ｼｰﾄ"/>
      <sheetName val="凡例"/>
      <sheetName val="表紙"/>
    </sheetNames>
    <sheetDataSet>
      <sheetData sheetId="0"/>
      <sheetData sheetId="1" refreshError="1">
        <row r="2">
          <cell r="B2">
            <v>0.05</v>
          </cell>
        </row>
        <row r="3">
          <cell r="B3">
            <v>6.0000000000000001E-3</v>
          </cell>
        </row>
        <row r="4">
          <cell r="B4">
            <v>2.5000000000000001E-2</v>
          </cell>
        </row>
        <row r="5">
          <cell r="B5">
            <v>6.0000000000000001E-3</v>
          </cell>
        </row>
        <row r="6">
          <cell r="B6">
            <v>6.0000000000000001E-3</v>
          </cell>
        </row>
        <row r="7">
          <cell r="B7">
            <v>2.5000000000000001E-2</v>
          </cell>
        </row>
        <row r="8">
          <cell r="B8">
            <v>3.0000000000000001E-3</v>
          </cell>
        </row>
        <row r="9">
          <cell r="B9">
            <v>3.0000000000000001E-3</v>
          </cell>
        </row>
        <row r="10">
          <cell r="B10">
            <v>2.5000000000000001E-2</v>
          </cell>
        </row>
        <row r="11">
          <cell r="B11">
            <v>4.0000000000000001E-3</v>
          </cell>
        </row>
        <row r="12">
          <cell r="B12">
            <v>4.0000000000000001E-3</v>
          </cell>
        </row>
        <row r="13">
          <cell r="B13">
            <v>4.0000000000000001E-3</v>
          </cell>
        </row>
        <row r="14">
          <cell r="B14">
            <v>6.0000000000000001E-3</v>
          </cell>
        </row>
        <row r="15">
          <cell r="B15">
            <v>3.0000000000000001E-3</v>
          </cell>
        </row>
        <row r="16">
          <cell r="B16">
            <v>1000</v>
          </cell>
        </row>
        <row r="17">
          <cell r="B17">
            <v>6.0000000000000001E-3</v>
          </cell>
        </row>
        <row r="18">
          <cell r="B18">
            <v>1000</v>
          </cell>
        </row>
        <row r="19">
          <cell r="B19">
            <v>1000</v>
          </cell>
        </row>
        <row r="20">
          <cell r="B20">
            <v>1000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Q283"/>
  <sheetViews>
    <sheetView showGridLines="0" tabSelected="1" topLeftCell="C190" zoomScale="85" zoomScaleNormal="85" workbookViewId="0">
      <selection activeCell="O211" sqref="O211"/>
    </sheetView>
  </sheetViews>
  <sheetFormatPr defaultRowHeight="14.4"/>
  <cols>
    <col min="1" max="1" width="35.5546875" style="69" customWidth="1"/>
    <col min="2" max="2" width="55.44140625" customWidth="1"/>
    <col min="3" max="3" width="15.88671875" bestFit="1" customWidth="1"/>
    <col min="4" max="4" width="14.33203125" bestFit="1" customWidth="1"/>
    <col min="5" max="5" width="12.5546875" bestFit="1" customWidth="1"/>
    <col min="6" max="6" width="13.88671875" bestFit="1" customWidth="1"/>
    <col min="7" max="7" width="12.6640625" bestFit="1" customWidth="1"/>
    <col min="8" max="8" width="11.88671875" style="7" bestFit="1" customWidth="1"/>
    <col min="9" max="9" width="64.44140625" bestFit="1" customWidth="1"/>
    <col min="10" max="10" width="17" bestFit="1" customWidth="1"/>
    <col min="11" max="11" width="18.109375" bestFit="1" customWidth="1"/>
    <col min="12" max="12" width="8.109375" bestFit="1" customWidth="1"/>
    <col min="13" max="13" width="13.88671875" bestFit="1" customWidth="1"/>
    <col min="14" max="14" width="7" bestFit="1" customWidth="1"/>
    <col min="15" max="15" width="12.33203125" bestFit="1" customWidth="1"/>
  </cols>
  <sheetData>
    <row r="1" spans="1:17">
      <c r="A1" s="1"/>
      <c r="B1" s="2" t="s">
        <v>0</v>
      </c>
      <c r="C1" s="3">
        <v>4383303.1900000004</v>
      </c>
      <c r="D1" s="4"/>
      <c r="E1" s="5"/>
      <c r="F1" s="6">
        <f ca="1">NOW()</f>
        <v>43643.739755208335</v>
      </c>
      <c r="G1" s="6">
        <f ca="1">F1+60</f>
        <v>43703.739755208335</v>
      </c>
      <c r="I1" s="8"/>
      <c r="J1" s="5"/>
      <c r="K1" s="9"/>
    </row>
    <row r="2" spans="1:17" ht="15" thickBot="1">
      <c r="A2" s="1"/>
      <c r="B2" s="10" t="s">
        <v>1</v>
      </c>
      <c r="C2" s="3">
        <f>'[1]Citi HK restricted cash track'!B725</f>
        <v>2584304.34</v>
      </c>
      <c r="D2" s="3"/>
      <c r="E2" s="8"/>
      <c r="F2" s="8"/>
      <c r="G2" s="11"/>
      <c r="I2" s="5"/>
      <c r="J2" s="3"/>
      <c r="K2" s="8"/>
      <c r="P2" s="10" t="s">
        <v>2</v>
      </c>
      <c r="Q2" s="12">
        <f>'[1]2.3 Bloomberg rates'!E2</f>
        <v>107.96</v>
      </c>
    </row>
    <row r="3" spans="1:17" ht="15" thickBot="1">
      <c r="A3" s="13" t="s">
        <v>3</v>
      </c>
      <c r="B3" s="10" t="s">
        <v>4</v>
      </c>
      <c r="C3" s="3">
        <f>C1-C2</f>
        <v>1798998.8500000006</v>
      </c>
      <c r="D3" s="14" t="s">
        <v>5</v>
      </c>
      <c r="E3" s="15" t="s">
        <v>6</v>
      </c>
      <c r="F3" s="15" t="s">
        <v>7</v>
      </c>
      <c r="G3" s="16"/>
      <c r="H3" s="13" t="s">
        <v>3</v>
      </c>
      <c r="I3" s="10" t="s">
        <v>8</v>
      </c>
      <c r="J3" s="17">
        <v>10049486.23</v>
      </c>
      <c r="K3" s="14" t="s">
        <v>9</v>
      </c>
      <c r="P3" s="10" t="s">
        <v>10</v>
      </c>
      <c r="Q3" s="12">
        <f>'[1]2.3 Bloomberg rates'!H2</f>
        <v>1.1364000000000001</v>
      </c>
    </row>
    <row r="4" spans="1:17">
      <c r="A4" s="7">
        <v>43504</v>
      </c>
      <c r="B4" s="18" t="s">
        <v>11</v>
      </c>
      <c r="C4" s="19">
        <f>1545.07+50187.03</f>
        <v>51732.1</v>
      </c>
      <c r="D4" s="20">
        <f>490963.08+C4</f>
        <v>542695.18000000005</v>
      </c>
      <c r="E4" s="21">
        <v>0</v>
      </c>
      <c r="F4" s="21">
        <f t="shared" ref="F4:F67" si="0">D4-E4</f>
        <v>542695.18000000005</v>
      </c>
      <c r="G4" s="8"/>
      <c r="H4" s="7">
        <v>43473</v>
      </c>
      <c r="I4" s="22" t="s">
        <v>12</v>
      </c>
      <c r="J4" s="23">
        <f>-246100.22</f>
        <v>-246100.22</v>
      </c>
      <c r="K4" s="23">
        <f>15117497.95+J4</f>
        <v>14871397.729999999</v>
      </c>
      <c r="P4" s="10" t="s">
        <v>13</v>
      </c>
      <c r="Q4" s="12">
        <f>'[1]2.3 Bloomberg rates'!N2</f>
        <v>1.2683</v>
      </c>
    </row>
    <row r="5" spans="1:17">
      <c r="A5" s="7">
        <v>43504</v>
      </c>
      <c r="B5" s="18" t="s">
        <v>14</v>
      </c>
      <c r="C5" s="19">
        <v>4676261.08</v>
      </c>
      <c r="D5" s="20">
        <f>C5+D4</f>
        <v>5218956.26</v>
      </c>
      <c r="E5" s="21">
        <v>0</v>
      </c>
      <c r="F5" s="21">
        <f t="shared" si="0"/>
        <v>5218956.26</v>
      </c>
      <c r="G5" s="24"/>
      <c r="H5" s="7">
        <v>43474</v>
      </c>
      <c r="I5" s="22" t="s">
        <v>12</v>
      </c>
      <c r="J5" s="23">
        <f>-13041.01</f>
        <v>-13041.01</v>
      </c>
      <c r="K5" s="23">
        <f>K4+J5</f>
        <v>14858356.719999999</v>
      </c>
      <c r="P5" s="10" t="s">
        <v>15</v>
      </c>
      <c r="Q5" s="12">
        <f>'[1]2.3 Bloomberg rates'!B2</f>
        <v>1.3544</v>
      </c>
    </row>
    <row r="6" spans="1:17">
      <c r="A6" s="7">
        <v>43507</v>
      </c>
      <c r="B6" s="18" t="s">
        <v>16</v>
      </c>
      <c r="C6" s="19">
        <v>1179438.5</v>
      </c>
      <c r="D6" s="20">
        <f t="shared" ref="D6:D69" si="1">C6+D5</f>
        <v>6398394.7599999998</v>
      </c>
      <c r="E6" s="21">
        <v>0</v>
      </c>
      <c r="F6" s="21">
        <f t="shared" si="0"/>
        <v>6398394.7599999998</v>
      </c>
      <c r="G6" s="24"/>
      <c r="H6" s="7">
        <v>43479</v>
      </c>
      <c r="I6" s="22" t="s">
        <v>17</v>
      </c>
      <c r="J6" s="23">
        <v>-123750</v>
      </c>
      <c r="K6" s="23">
        <f t="shared" ref="K6:K48" si="2">K5+J6</f>
        <v>14734606.719999999</v>
      </c>
      <c r="P6" s="10" t="s">
        <v>18</v>
      </c>
      <c r="Q6" s="12">
        <f>'[1]2.3 Bloomberg rates'!K2</f>
        <v>6.8802000000000003</v>
      </c>
    </row>
    <row r="7" spans="1:17">
      <c r="A7" s="7">
        <v>43508</v>
      </c>
      <c r="B7" s="18" t="s">
        <v>16</v>
      </c>
      <c r="C7" s="19">
        <v>647532.5</v>
      </c>
      <c r="D7" s="20">
        <f t="shared" si="1"/>
        <v>7045927.2599999998</v>
      </c>
      <c r="E7" s="21">
        <v>0</v>
      </c>
      <c r="F7" s="21">
        <f t="shared" si="0"/>
        <v>7045927.2599999998</v>
      </c>
      <c r="G7" s="25"/>
      <c r="H7" s="7">
        <v>43479</v>
      </c>
      <c r="I7" s="22" t="s">
        <v>19</v>
      </c>
      <c r="J7" s="23">
        <f>-37</f>
        <v>-37</v>
      </c>
      <c r="K7" s="23">
        <f t="shared" si="2"/>
        <v>14734569.719999999</v>
      </c>
      <c r="P7" s="10" t="s">
        <v>20</v>
      </c>
      <c r="Q7" s="12">
        <f>'[1]2.3 Bloomberg rates'!T2</f>
        <v>7.8122999999999996</v>
      </c>
    </row>
    <row r="8" spans="1:17">
      <c r="A8" s="7">
        <v>43508</v>
      </c>
      <c r="B8" s="18" t="s">
        <v>21</v>
      </c>
      <c r="C8" s="19">
        <v>165241.01</v>
      </c>
      <c r="D8" s="20">
        <f t="shared" si="1"/>
        <v>7211168.2699999996</v>
      </c>
      <c r="E8" s="21">
        <v>0</v>
      </c>
      <c r="F8" s="21">
        <f t="shared" si="0"/>
        <v>7211168.2699999996</v>
      </c>
      <c r="G8" s="25"/>
      <c r="H8" s="7">
        <v>43480</v>
      </c>
      <c r="I8" s="22" t="s">
        <v>22</v>
      </c>
      <c r="J8" s="23">
        <v>-3943888</v>
      </c>
      <c r="K8" s="23">
        <f t="shared" si="2"/>
        <v>10790681.719999999</v>
      </c>
    </row>
    <row r="9" spans="1:17">
      <c r="A9" s="7">
        <v>43508</v>
      </c>
      <c r="B9" s="18" t="s">
        <v>23</v>
      </c>
      <c r="C9" s="19">
        <v>162732.85</v>
      </c>
      <c r="D9" s="20">
        <f t="shared" si="1"/>
        <v>7373901.1199999992</v>
      </c>
      <c r="E9" s="21">
        <v>0</v>
      </c>
      <c r="F9" s="21">
        <f t="shared" si="0"/>
        <v>7373901.1199999992</v>
      </c>
      <c r="G9" s="25"/>
      <c r="H9" s="7">
        <v>43480</v>
      </c>
      <c r="I9" s="22" t="s">
        <v>24</v>
      </c>
      <c r="J9" s="23">
        <v>100000000</v>
      </c>
      <c r="K9" s="23">
        <f t="shared" si="2"/>
        <v>110790681.72</v>
      </c>
    </row>
    <row r="10" spans="1:17">
      <c r="A10" s="7">
        <v>43508</v>
      </c>
      <c r="B10" s="18" t="s">
        <v>25</v>
      </c>
      <c r="C10" s="19">
        <v>-4367778.26</v>
      </c>
      <c r="D10" s="20">
        <f t="shared" si="1"/>
        <v>3006122.8599999994</v>
      </c>
      <c r="E10" s="21">
        <v>0</v>
      </c>
      <c r="F10" s="21">
        <f t="shared" si="0"/>
        <v>3006122.8599999994</v>
      </c>
      <c r="G10" s="25"/>
      <c r="H10" s="7">
        <v>43482</v>
      </c>
      <c r="I10" s="22" t="s">
        <v>26</v>
      </c>
      <c r="J10" s="23">
        <f>-J9</f>
        <v>-100000000</v>
      </c>
      <c r="K10" s="23">
        <f t="shared" si="2"/>
        <v>10790681.719999999</v>
      </c>
    </row>
    <row r="11" spans="1:17">
      <c r="A11" s="7">
        <v>43510</v>
      </c>
      <c r="B11" s="18" t="s">
        <v>27</v>
      </c>
      <c r="C11" s="19">
        <v>85231.96</v>
      </c>
      <c r="D11" s="20">
        <f t="shared" si="1"/>
        <v>3091354.8199999994</v>
      </c>
      <c r="E11" s="21">
        <v>0</v>
      </c>
      <c r="F11" s="21">
        <f t="shared" si="0"/>
        <v>3091354.8199999994</v>
      </c>
      <c r="G11" s="25"/>
      <c r="H11" s="7">
        <v>43482</v>
      </c>
      <c r="I11" s="22" t="s">
        <v>28</v>
      </c>
      <c r="J11" s="23">
        <v>-387069.44</v>
      </c>
      <c r="K11" s="23">
        <f t="shared" si="2"/>
        <v>10403612.279999999</v>
      </c>
    </row>
    <row r="12" spans="1:17">
      <c r="A12" s="7">
        <v>43510</v>
      </c>
      <c r="B12" s="18" t="s">
        <v>29</v>
      </c>
      <c r="C12" s="26">
        <v>687569.32</v>
      </c>
      <c r="D12" s="20">
        <f t="shared" si="1"/>
        <v>3778924.1399999992</v>
      </c>
      <c r="E12" s="21">
        <v>0</v>
      </c>
      <c r="F12" s="21">
        <f t="shared" si="0"/>
        <v>3778924.1399999992</v>
      </c>
      <c r="G12" s="24"/>
      <c r="H12" s="7">
        <v>43482</v>
      </c>
      <c r="I12" s="22" t="s">
        <v>30</v>
      </c>
      <c r="J12" s="23">
        <f>-1000000</f>
        <v>-1000000</v>
      </c>
      <c r="K12" s="23">
        <f t="shared" si="2"/>
        <v>9403612.2799999993</v>
      </c>
    </row>
    <row r="13" spans="1:17">
      <c r="A13" s="7">
        <v>43510</v>
      </c>
      <c r="B13" s="18" t="s">
        <v>31</v>
      </c>
      <c r="C13" s="19">
        <v>-1250091.92</v>
      </c>
      <c r="D13" s="20">
        <f t="shared" si="1"/>
        <v>2528832.2199999993</v>
      </c>
      <c r="E13" s="21">
        <v>0</v>
      </c>
      <c r="F13" s="21">
        <f t="shared" si="0"/>
        <v>2528832.2199999993</v>
      </c>
      <c r="G13" s="27"/>
      <c r="H13" s="7">
        <v>43482</v>
      </c>
      <c r="I13" s="22" t="s">
        <v>12</v>
      </c>
      <c r="J13" s="23">
        <f>-747734.22-37.22</f>
        <v>-747771.44</v>
      </c>
      <c r="K13" s="23">
        <f t="shared" si="2"/>
        <v>8655840.8399999999</v>
      </c>
    </row>
    <row r="14" spans="1:17">
      <c r="A14" s="7">
        <v>43510</v>
      </c>
      <c r="B14" s="18" t="s">
        <v>32</v>
      </c>
      <c r="C14" s="19">
        <f>-64.29</f>
        <v>-64.290000000000006</v>
      </c>
      <c r="D14" s="20">
        <f t="shared" si="1"/>
        <v>2528767.9299999992</v>
      </c>
      <c r="E14" s="21">
        <v>0</v>
      </c>
      <c r="F14" s="21">
        <f t="shared" si="0"/>
        <v>2528767.9299999992</v>
      </c>
      <c r="G14" s="25"/>
      <c r="H14" s="7">
        <v>43483</v>
      </c>
      <c r="I14" s="22" t="s">
        <v>12</v>
      </c>
      <c r="J14" s="23">
        <v>522860.91</v>
      </c>
      <c r="K14" s="23">
        <f t="shared" si="2"/>
        <v>9178701.75</v>
      </c>
    </row>
    <row r="15" spans="1:17">
      <c r="A15" s="7">
        <v>43514</v>
      </c>
      <c r="B15" s="18" t="s">
        <v>16</v>
      </c>
      <c r="C15" s="19">
        <v>5528233</v>
      </c>
      <c r="D15" s="20">
        <f t="shared" si="1"/>
        <v>8057000.9299999997</v>
      </c>
      <c r="E15" s="21">
        <v>0</v>
      </c>
      <c r="F15" s="21">
        <f t="shared" si="0"/>
        <v>8057000.9299999997</v>
      </c>
      <c r="G15" s="25"/>
      <c r="H15" s="7">
        <v>43487</v>
      </c>
      <c r="I15" s="22" t="s">
        <v>12</v>
      </c>
      <c r="J15" s="23">
        <f>-133333.33-37</f>
        <v>-133370.32999999999</v>
      </c>
      <c r="K15" s="23">
        <f t="shared" si="2"/>
        <v>9045331.4199999999</v>
      </c>
    </row>
    <row r="16" spans="1:17">
      <c r="A16" s="7">
        <v>43514</v>
      </c>
      <c r="B16" s="18" t="s">
        <v>12</v>
      </c>
      <c r="C16" s="19">
        <f>-36042.12</f>
        <v>-36042.120000000003</v>
      </c>
      <c r="D16" s="20">
        <f t="shared" si="1"/>
        <v>8020958.8099999996</v>
      </c>
      <c r="E16" s="21">
        <v>0</v>
      </c>
      <c r="F16" s="21">
        <f t="shared" si="0"/>
        <v>8020958.8099999996</v>
      </c>
      <c r="G16" s="25"/>
      <c r="H16" s="7">
        <v>43488</v>
      </c>
      <c r="I16" s="22" t="s">
        <v>12</v>
      </c>
      <c r="J16" s="23">
        <f>-192314.17-37-957015.29</f>
        <v>-1149366.46</v>
      </c>
      <c r="K16" s="23">
        <f t="shared" si="2"/>
        <v>7895964.96</v>
      </c>
    </row>
    <row r="17" spans="1:11">
      <c r="A17" s="7">
        <v>43515</v>
      </c>
      <c r="B17" s="18" t="s">
        <v>33</v>
      </c>
      <c r="C17" s="19">
        <v>-5000000</v>
      </c>
      <c r="D17" s="20">
        <f t="shared" si="1"/>
        <v>3020958.8099999996</v>
      </c>
      <c r="E17" s="21">
        <v>0</v>
      </c>
      <c r="F17" s="21">
        <f t="shared" si="0"/>
        <v>3020958.8099999996</v>
      </c>
      <c r="G17" s="25"/>
      <c r="H17" s="7">
        <v>43489</v>
      </c>
      <c r="I17" s="22" t="s">
        <v>34</v>
      </c>
      <c r="J17" s="23">
        <v>-1607982.29</v>
      </c>
      <c r="K17" s="23">
        <f t="shared" si="2"/>
        <v>6287982.6699999999</v>
      </c>
    </row>
    <row r="18" spans="1:11">
      <c r="A18" s="7">
        <v>43515</v>
      </c>
      <c r="B18" s="18" t="s">
        <v>35</v>
      </c>
      <c r="C18" s="19">
        <f>-1545.08-8364.5</f>
        <v>-9909.58</v>
      </c>
      <c r="D18" s="20">
        <f t="shared" si="1"/>
        <v>3011049.2299999995</v>
      </c>
      <c r="E18" s="21">
        <v>0</v>
      </c>
      <c r="F18" s="21">
        <f t="shared" si="0"/>
        <v>3011049.2299999995</v>
      </c>
      <c r="G18" s="25"/>
      <c r="H18" s="7">
        <v>43489</v>
      </c>
      <c r="I18" s="22" t="s">
        <v>36</v>
      </c>
      <c r="J18" s="23">
        <v>2254553.15</v>
      </c>
      <c r="K18" s="23">
        <f t="shared" si="2"/>
        <v>8542535.8200000003</v>
      </c>
    </row>
    <row r="19" spans="1:11">
      <c r="A19" s="7">
        <v>43515</v>
      </c>
      <c r="B19" s="18" t="s">
        <v>32</v>
      </c>
      <c r="C19" s="19">
        <f>-113.22</f>
        <v>-113.22</v>
      </c>
      <c r="D19" s="20">
        <f t="shared" si="1"/>
        <v>3010936.0099999993</v>
      </c>
      <c r="E19" s="21">
        <v>0</v>
      </c>
      <c r="F19" s="21">
        <f t="shared" si="0"/>
        <v>3010936.0099999993</v>
      </c>
      <c r="G19" s="24"/>
      <c r="H19" s="7">
        <v>43489</v>
      </c>
      <c r="I19" s="22" t="s">
        <v>37</v>
      </c>
      <c r="J19" s="23">
        <f>-5931739.06</f>
        <v>-5931739.0599999996</v>
      </c>
      <c r="K19" s="23">
        <f t="shared" si="2"/>
        <v>2610796.7600000007</v>
      </c>
    </row>
    <row r="20" spans="1:11">
      <c r="A20" s="7">
        <v>43518</v>
      </c>
      <c r="B20" s="28" t="s">
        <v>38</v>
      </c>
      <c r="C20" s="19">
        <v>-199845.24</v>
      </c>
      <c r="D20" s="20">
        <f t="shared" si="1"/>
        <v>2811090.7699999996</v>
      </c>
      <c r="E20" s="21">
        <v>0</v>
      </c>
      <c r="F20" s="21">
        <f t="shared" si="0"/>
        <v>2811090.7699999996</v>
      </c>
      <c r="G20" s="25"/>
      <c r="H20" s="7">
        <v>43489</v>
      </c>
      <c r="I20" s="22" t="s">
        <v>39</v>
      </c>
      <c r="J20" s="23">
        <f>-202500000/109.58</f>
        <v>-1847964.9571089614</v>
      </c>
      <c r="K20" s="23">
        <f t="shared" si="2"/>
        <v>762831.80289103929</v>
      </c>
    </row>
    <row r="21" spans="1:11">
      <c r="A21" s="7">
        <v>43518</v>
      </c>
      <c r="B21" s="28" t="s">
        <v>40</v>
      </c>
      <c r="C21" s="19">
        <v>-129966.61</v>
      </c>
      <c r="D21" s="20">
        <f t="shared" si="1"/>
        <v>2681124.1599999997</v>
      </c>
      <c r="E21" s="21">
        <v>0</v>
      </c>
      <c r="F21" s="21">
        <f t="shared" si="0"/>
        <v>2681124.1599999997</v>
      </c>
      <c r="G21" s="25"/>
      <c r="H21" s="7">
        <v>43489</v>
      </c>
      <c r="I21" s="22" t="s">
        <v>41</v>
      </c>
      <c r="J21" s="23">
        <f>-37500000/109.58</f>
        <v>-342215.73279795586</v>
      </c>
      <c r="K21" s="23">
        <f t="shared" si="2"/>
        <v>420616.07009308343</v>
      </c>
    </row>
    <row r="22" spans="1:11">
      <c r="A22" s="7">
        <v>43518</v>
      </c>
      <c r="B22" s="18" t="s">
        <v>32</v>
      </c>
      <c r="C22" s="19">
        <f>-12.74-34.02</f>
        <v>-46.760000000000005</v>
      </c>
      <c r="D22" s="20">
        <f t="shared" si="1"/>
        <v>2681077.4</v>
      </c>
      <c r="E22" s="21">
        <v>0</v>
      </c>
      <c r="F22" s="21">
        <f t="shared" si="0"/>
        <v>2681077.4</v>
      </c>
      <c r="G22" s="25"/>
      <c r="H22" s="7">
        <v>43489</v>
      </c>
      <c r="I22" s="22" t="s">
        <v>41</v>
      </c>
      <c r="J22" s="23">
        <v>-85411.78</v>
      </c>
      <c r="K22" s="23">
        <f t="shared" si="2"/>
        <v>335204.2900930834</v>
      </c>
    </row>
    <row r="23" spans="1:11">
      <c r="A23" s="7">
        <v>43521</v>
      </c>
      <c r="B23" s="28" t="s">
        <v>42</v>
      </c>
      <c r="C23" s="26">
        <v>-2500000</v>
      </c>
      <c r="D23" s="20">
        <f t="shared" si="1"/>
        <v>181077.39999999991</v>
      </c>
      <c r="E23" s="21">
        <v>0</v>
      </c>
      <c r="F23" s="21">
        <f t="shared" si="0"/>
        <v>181077.39999999991</v>
      </c>
      <c r="G23" s="25"/>
      <c r="H23" s="7">
        <v>43489</v>
      </c>
      <c r="I23" s="22" t="s">
        <v>12</v>
      </c>
      <c r="J23" s="23">
        <f>54843.28-37.8</f>
        <v>54805.479999999996</v>
      </c>
      <c r="K23" s="23">
        <f t="shared" si="2"/>
        <v>390009.77009308338</v>
      </c>
    </row>
    <row r="24" spans="1:11">
      <c r="A24" s="7">
        <v>43521</v>
      </c>
      <c r="B24" s="18" t="s">
        <v>32</v>
      </c>
      <c r="C24" s="19">
        <f>-37.74</f>
        <v>-37.74</v>
      </c>
      <c r="D24" s="20">
        <f t="shared" si="1"/>
        <v>181039.65999999992</v>
      </c>
      <c r="E24" s="21">
        <f t="shared" ref="E24:E87" si="3">IF(IF(ISNUMBER(SEARCH("Restricted",B24)),C24)+E23&lt;0,0,IF(ISNUMBER(SEARCH("Restricted",B24)),C24)+E23)</f>
        <v>0</v>
      </c>
      <c r="F24" s="21">
        <f t="shared" si="0"/>
        <v>181039.65999999992</v>
      </c>
      <c r="G24" s="29"/>
      <c r="H24" s="7">
        <v>43490</v>
      </c>
      <c r="I24" s="22" t="s">
        <v>12</v>
      </c>
      <c r="J24" s="23">
        <f>-384129.38</f>
        <v>-384129.38</v>
      </c>
      <c r="K24" s="23">
        <f t="shared" si="2"/>
        <v>5880.390093083377</v>
      </c>
    </row>
    <row r="25" spans="1:11">
      <c r="A25" s="7">
        <v>43522</v>
      </c>
      <c r="B25" s="18" t="s">
        <v>16</v>
      </c>
      <c r="C25" s="19">
        <v>2261683</v>
      </c>
      <c r="D25" s="20">
        <f t="shared" si="1"/>
        <v>2442722.66</v>
      </c>
      <c r="E25" s="21">
        <f t="shared" si="3"/>
        <v>0</v>
      </c>
      <c r="F25" s="21">
        <f t="shared" si="0"/>
        <v>2442722.66</v>
      </c>
      <c r="G25" s="29"/>
      <c r="H25" s="7">
        <v>43496</v>
      </c>
      <c r="I25" s="22" t="s">
        <v>43</v>
      </c>
      <c r="J25" s="23">
        <v>19093207.550000001</v>
      </c>
      <c r="K25" s="23">
        <f t="shared" si="2"/>
        <v>19099087.940093085</v>
      </c>
    </row>
    <row r="26" spans="1:11">
      <c r="A26" s="7">
        <v>43523</v>
      </c>
      <c r="B26" s="18" t="s">
        <v>44</v>
      </c>
      <c r="C26" s="30">
        <v>8697076.9100000001</v>
      </c>
      <c r="D26" s="20">
        <f t="shared" si="1"/>
        <v>11139799.57</v>
      </c>
      <c r="E26" s="21">
        <f t="shared" si="3"/>
        <v>8697076.9100000001</v>
      </c>
      <c r="F26" s="21">
        <f t="shared" si="0"/>
        <v>2442722.66</v>
      </c>
      <c r="G26" s="25"/>
      <c r="H26" s="7">
        <v>43500</v>
      </c>
      <c r="I26" s="22" t="s">
        <v>12</v>
      </c>
      <c r="J26" s="23">
        <v>-376.76</v>
      </c>
      <c r="K26" s="23">
        <f t="shared" si="2"/>
        <v>19098711.180093084</v>
      </c>
    </row>
    <row r="27" spans="1:11">
      <c r="A27" s="7">
        <v>43523</v>
      </c>
      <c r="B27" s="18" t="s">
        <v>45</v>
      </c>
      <c r="C27" s="31">
        <f>50000000-C26</f>
        <v>41302923.090000004</v>
      </c>
      <c r="D27" s="20">
        <f t="shared" si="1"/>
        <v>52442722.660000004</v>
      </c>
      <c r="E27" s="21">
        <f t="shared" si="3"/>
        <v>8697076.9100000001</v>
      </c>
      <c r="F27" s="21">
        <f t="shared" si="0"/>
        <v>43745645.75</v>
      </c>
      <c r="G27" s="25"/>
      <c r="H27" s="7">
        <v>43500</v>
      </c>
      <c r="I27" s="22" t="s">
        <v>43</v>
      </c>
      <c r="J27" s="23">
        <f>150000000-2179916.17</f>
        <v>147820083.83000001</v>
      </c>
      <c r="K27" s="23">
        <f t="shared" si="2"/>
        <v>166918795.01009309</v>
      </c>
    </row>
    <row r="28" spans="1:11">
      <c r="A28" s="7">
        <v>43523</v>
      </c>
      <c r="B28" s="18" t="s">
        <v>16</v>
      </c>
      <c r="C28" s="19">
        <v>3222969.78</v>
      </c>
      <c r="D28" s="20">
        <f t="shared" si="1"/>
        <v>55665692.440000005</v>
      </c>
      <c r="E28" s="21">
        <f t="shared" si="3"/>
        <v>8697076.9100000001</v>
      </c>
      <c r="F28" s="21">
        <f t="shared" si="0"/>
        <v>46968615.530000001</v>
      </c>
      <c r="G28" s="25"/>
      <c r="H28" s="7">
        <v>43500</v>
      </c>
      <c r="I28" s="22" t="s">
        <v>46</v>
      </c>
      <c r="J28" s="23">
        <f>-150000000</f>
        <v>-150000000</v>
      </c>
      <c r="K28" s="23">
        <f t="shared" si="2"/>
        <v>16918795.010093093</v>
      </c>
    </row>
    <row r="29" spans="1:11">
      <c r="A29" s="7">
        <v>43523</v>
      </c>
      <c r="B29" s="18" t="s">
        <v>47</v>
      </c>
      <c r="C29" s="30">
        <v>813079.22</v>
      </c>
      <c r="D29" s="20">
        <f t="shared" si="1"/>
        <v>56478771.660000004</v>
      </c>
      <c r="E29" s="21">
        <f t="shared" si="3"/>
        <v>9510156.1300000008</v>
      </c>
      <c r="F29" s="21">
        <f t="shared" si="0"/>
        <v>46968615.530000001</v>
      </c>
      <c r="G29" s="25"/>
      <c r="H29" s="7">
        <v>43500</v>
      </c>
      <c r="I29" s="22" t="s">
        <v>48</v>
      </c>
      <c r="J29" s="23">
        <f>-951393.56</f>
        <v>-951393.56</v>
      </c>
      <c r="K29" s="23">
        <f t="shared" si="2"/>
        <v>15967401.450093092</v>
      </c>
    </row>
    <row r="30" spans="1:11">
      <c r="A30" s="7">
        <v>43523</v>
      </c>
      <c r="B30" s="5" t="s">
        <v>49</v>
      </c>
      <c r="C30" s="23">
        <v>9566807.1556550004</v>
      </c>
      <c r="D30" s="20">
        <f t="shared" si="1"/>
        <v>66045578.815655008</v>
      </c>
      <c r="E30" s="21">
        <f t="shared" si="3"/>
        <v>9510156.1300000008</v>
      </c>
      <c r="F30" s="21">
        <f t="shared" si="0"/>
        <v>56535422.685655005</v>
      </c>
      <c r="G30" s="25"/>
      <c r="H30" s="7">
        <v>43509</v>
      </c>
      <c r="I30" s="22" t="s">
        <v>50</v>
      </c>
      <c r="J30" s="23">
        <f>-6499084.33</f>
        <v>-6499084.3300000001</v>
      </c>
      <c r="K30" s="23">
        <f t="shared" si="2"/>
        <v>9468317.1200930923</v>
      </c>
    </row>
    <row r="31" spans="1:11">
      <c r="A31" s="7">
        <v>43523</v>
      </c>
      <c r="B31" s="5" t="s">
        <v>51</v>
      </c>
      <c r="C31" s="30">
        <v>4536380.8443449996</v>
      </c>
      <c r="D31" s="20">
        <f t="shared" si="1"/>
        <v>70581959.660000011</v>
      </c>
      <c r="E31" s="21">
        <f t="shared" si="3"/>
        <v>14046536.974345</v>
      </c>
      <c r="F31" s="21">
        <f t="shared" si="0"/>
        <v>56535422.685655013</v>
      </c>
      <c r="G31" s="25"/>
      <c r="H31" s="7">
        <v>43510</v>
      </c>
      <c r="I31" s="22" t="s">
        <v>52</v>
      </c>
      <c r="J31" s="23">
        <v>-268487.8</v>
      </c>
      <c r="K31" s="23">
        <f t="shared" si="2"/>
        <v>9199829.3200930916</v>
      </c>
    </row>
    <row r="32" spans="1:11">
      <c r="A32" s="7">
        <v>43524</v>
      </c>
      <c r="B32" s="18" t="s">
        <v>53</v>
      </c>
      <c r="C32" s="23">
        <v>-2593553.17</v>
      </c>
      <c r="D32" s="20">
        <f t="shared" si="1"/>
        <v>67988406.49000001</v>
      </c>
      <c r="E32" s="21">
        <f t="shared" si="3"/>
        <v>14046536.974345</v>
      </c>
      <c r="F32" s="21">
        <f t="shared" si="0"/>
        <v>53941869.515655011</v>
      </c>
      <c r="G32" s="25"/>
      <c r="H32" s="7">
        <v>43510</v>
      </c>
      <c r="I32" s="22" t="s">
        <v>12</v>
      </c>
      <c r="J32" s="23">
        <v>-1250091.92</v>
      </c>
      <c r="K32" s="23">
        <f t="shared" si="2"/>
        <v>7949737.4000930917</v>
      </c>
    </row>
    <row r="33" spans="1:12">
      <c r="A33" s="32">
        <v>43524</v>
      </c>
      <c r="B33" s="33" t="s">
        <v>54</v>
      </c>
      <c r="C33" s="34">
        <f>-37.74</f>
        <v>-37.74</v>
      </c>
      <c r="D33" s="35">
        <f t="shared" si="1"/>
        <v>67988368.750000015</v>
      </c>
      <c r="E33" s="36">
        <f t="shared" si="3"/>
        <v>14046536.974345</v>
      </c>
      <c r="F33" s="36">
        <f t="shared" si="0"/>
        <v>53941831.775655016</v>
      </c>
      <c r="G33" s="25"/>
      <c r="H33" s="7">
        <v>43511</v>
      </c>
      <c r="I33" s="22" t="s">
        <v>55</v>
      </c>
      <c r="J33" s="23">
        <f>-400000</f>
        <v>-400000</v>
      </c>
      <c r="K33" s="23">
        <f t="shared" si="2"/>
        <v>7549737.4000930917</v>
      </c>
    </row>
    <row r="34" spans="1:12">
      <c r="A34" s="7">
        <v>43525</v>
      </c>
      <c r="B34" s="18" t="s">
        <v>56</v>
      </c>
      <c r="C34" s="23">
        <v>7506.68</v>
      </c>
      <c r="D34" s="20">
        <f t="shared" si="1"/>
        <v>67995875.430000022</v>
      </c>
      <c r="E34" s="21">
        <f t="shared" si="3"/>
        <v>14046536.974345</v>
      </c>
      <c r="F34" s="21">
        <f t="shared" si="0"/>
        <v>53949338.455655023</v>
      </c>
      <c r="G34" s="25"/>
      <c r="H34" s="7">
        <v>43511</v>
      </c>
      <c r="I34" s="22" t="s">
        <v>22</v>
      </c>
      <c r="J34" s="23">
        <f>-1872965.63</f>
        <v>-1872965.63</v>
      </c>
      <c r="K34" s="23">
        <f t="shared" si="2"/>
        <v>5676771.7700930918</v>
      </c>
    </row>
    <row r="35" spans="1:12">
      <c r="A35" s="7">
        <v>43528</v>
      </c>
      <c r="B35" s="18" t="s">
        <v>16</v>
      </c>
      <c r="C35" s="19">
        <v>3869233</v>
      </c>
      <c r="D35" s="20">
        <f t="shared" si="1"/>
        <v>71865108.430000022</v>
      </c>
      <c r="E35" s="21">
        <f t="shared" si="3"/>
        <v>14046536.974345</v>
      </c>
      <c r="F35" s="21">
        <f t="shared" si="0"/>
        <v>57818571.455655023</v>
      </c>
      <c r="G35" s="25"/>
      <c r="H35" s="7">
        <v>43511</v>
      </c>
      <c r="I35" s="22" t="s">
        <v>57</v>
      </c>
      <c r="J35" s="23">
        <f>-114459.38</f>
        <v>-114459.38</v>
      </c>
      <c r="K35" s="23">
        <f t="shared" si="2"/>
        <v>5562312.3900930919</v>
      </c>
    </row>
    <row r="36" spans="1:12">
      <c r="A36" s="7">
        <v>43528</v>
      </c>
      <c r="B36" s="18" t="s">
        <v>58</v>
      </c>
      <c r="C36" s="19">
        <v>1467999.18</v>
      </c>
      <c r="D36" s="20">
        <f t="shared" si="1"/>
        <v>73333107.610000029</v>
      </c>
      <c r="E36" s="21">
        <f t="shared" si="3"/>
        <v>14046536.974345</v>
      </c>
      <c r="F36" s="21">
        <f t="shared" si="0"/>
        <v>59286570.635655031</v>
      </c>
      <c r="G36" s="25"/>
      <c r="H36" s="7">
        <v>43511</v>
      </c>
      <c r="I36" s="22" t="s">
        <v>59</v>
      </c>
      <c r="J36" s="23">
        <f>-391783.28</f>
        <v>-391783.28</v>
      </c>
      <c r="K36" s="23">
        <f t="shared" si="2"/>
        <v>5170529.1100930916</v>
      </c>
    </row>
    <row r="37" spans="1:12">
      <c r="A37" s="7">
        <v>43528</v>
      </c>
      <c r="B37" s="18" t="s">
        <v>54</v>
      </c>
      <c r="C37" s="19">
        <f>-17.9</f>
        <v>-17.899999999999999</v>
      </c>
      <c r="D37" s="20">
        <f t="shared" si="1"/>
        <v>73333089.710000023</v>
      </c>
      <c r="E37" s="21">
        <f t="shared" si="3"/>
        <v>14046536.974345</v>
      </c>
      <c r="F37" s="21">
        <f t="shared" si="0"/>
        <v>59286552.735655025</v>
      </c>
      <c r="G37" s="5"/>
      <c r="H37" s="7">
        <v>43514</v>
      </c>
      <c r="I37" s="22" t="s">
        <v>12</v>
      </c>
      <c r="J37" s="23">
        <v>-332232.09000000003</v>
      </c>
      <c r="K37" s="23">
        <f t="shared" si="2"/>
        <v>4838297.0200930918</v>
      </c>
    </row>
    <row r="38" spans="1:12">
      <c r="A38" s="7">
        <v>43529</v>
      </c>
      <c r="B38" s="18" t="s">
        <v>12</v>
      </c>
      <c r="C38" s="19">
        <v>-2125.0100000000002</v>
      </c>
      <c r="D38" s="20">
        <f t="shared" si="1"/>
        <v>73330964.700000018</v>
      </c>
      <c r="E38" s="21">
        <f t="shared" si="3"/>
        <v>14046536.974345</v>
      </c>
      <c r="F38" s="21">
        <f t="shared" si="0"/>
        <v>59284427.725655019</v>
      </c>
      <c r="G38" s="5"/>
      <c r="H38" s="7">
        <v>43517</v>
      </c>
      <c r="I38" s="22" t="s">
        <v>60</v>
      </c>
      <c r="J38" s="23">
        <v>-7340175</v>
      </c>
      <c r="K38" s="23">
        <f t="shared" si="2"/>
        <v>-2501877.9799069082</v>
      </c>
    </row>
    <row r="39" spans="1:12">
      <c r="A39" s="7">
        <v>43529</v>
      </c>
      <c r="B39" s="18" t="s">
        <v>54</v>
      </c>
      <c r="C39" s="19">
        <v>-12.74</v>
      </c>
      <c r="D39" s="20">
        <f t="shared" si="1"/>
        <v>73330951.960000023</v>
      </c>
      <c r="E39" s="21">
        <f t="shared" si="3"/>
        <v>14046536.974345</v>
      </c>
      <c r="F39" s="21">
        <f t="shared" si="0"/>
        <v>59284414.985655025</v>
      </c>
      <c r="G39" s="5"/>
      <c r="H39" s="7">
        <v>43518</v>
      </c>
      <c r="I39" s="22" t="s">
        <v>61</v>
      </c>
      <c r="J39" s="23">
        <v>-137354.47</v>
      </c>
      <c r="K39" s="23">
        <f t="shared" si="2"/>
        <v>-2639232.4499069084</v>
      </c>
    </row>
    <row r="40" spans="1:12">
      <c r="A40" s="7">
        <v>43530</v>
      </c>
      <c r="B40" s="18" t="s">
        <v>16</v>
      </c>
      <c r="C40" s="19">
        <v>1364983</v>
      </c>
      <c r="D40" s="20">
        <f t="shared" si="1"/>
        <v>74695934.960000023</v>
      </c>
      <c r="E40" s="21">
        <f t="shared" si="3"/>
        <v>14046536.974345</v>
      </c>
      <c r="F40" s="21">
        <f t="shared" si="0"/>
        <v>60649397.985655025</v>
      </c>
      <c r="G40" s="5"/>
      <c r="H40" s="7">
        <v>43518</v>
      </c>
      <c r="I40" s="22" t="s">
        <v>62</v>
      </c>
      <c r="J40" s="23">
        <v>-824089.64</v>
      </c>
      <c r="K40" s="23">
        <f t="shared" si="2"/>
        <v>-3463322.0899069086</v>
      </c>
    </row>
    <row r="41" spans="1:12">
      <c r="A41" s="7">
        <v>43531</v>
      </c>
      <c r="B41" s="18" t="s">
        <v>63</v>
      </c>
      <c r="C41" s="19">
        <f>26000000</f>
        <v>26000000</v>
      </c>
      <c r="D41" s="20">
        <f t="shared" si="1"/>
        <v>100695934.96000002</v>
      </c>
      <c r="E41" s="21">
        <f t="shared" si="3"/>
        <v>14046536.974345</v>
      </c>
      <c r="F41" s="21">
        <f t="shared" si="0"/>
        <v>86649397.985655025</v>
      </c>
      <c r="G41" s="5"/>
      <c r="H41" s="7">
        <v>43521</v>
      </c>
      <c r="I41" s="22" t="s">
        <v>64</v>
      </c>
      <c r="J41" s="23">
        <f>'[1]2.2 Debt'!U51*'[1]2.3 Bloomberg rates'!H2</f>
        <v>0</v>
      </c>
      <c r="K41" s="23">
        <f t="shared" si="2"/>
        <v>-3463322.0899069086</v>
      </c>
    </row>
    <row r="42" spans="1:12">
      <c r="A42" s="7">
        <v>43535</v>
      </c>
      <c r="B42" s="18" t="s">
        <v>65</v>
      </c>
      <c r="C42" s="30">
        <f>-1000000</f>
        <v>-1000000</v>
      </c>
      <c r="D42" s="20">
        <f t="shared" si="1"/>
        <v>99695934.960000023</v>
      </c>
      <c r="E42" s="21">
        <f t="shared" si="3"/>
        <v>13046536.974345</v>
      </c>
      <c r="F42" s="21">
        <f t="shared" si="0"/>
        <v>86649397.985655025</v>
      </c>
      <c r="G42" s="5"/>
      <c r="H42" s="7">
        <v>43524</v>
      </c>
      <c r="I42" s="22" t="s">
        <v>43</v>
      </c>
      <c r="J42" s="23">
        <f>15000000-563960.57+10828663.01-15135.28-7340175</f>
        <v>17909392.159999996</v>
      </c>
      <c r="K42" s="23">
        <f t="shared" si="2"/>
        <v>14446070.070093088</v>
      </c>
    </row>
    <row r="43" spans="1:12">
      <c r="A43" s="7">
        <v>43535</v>
      </c>
      <c r="B43" s="18" t="s">
        <v>54</v>
      </c>
      <c r="C43" s="19">
        <f>-37.74</f>
        <v>-37.74</v>
      </c>
      <c r="D43" s="20">
        <f t="shared" si="1"/>
        <v>99695897.220000029</v>
      </c>
      <c r="E43" s="21">
        <f t="shared" si="3"/>
        <v>13046536.974345</v>
      </c>
      <c r="F43" s="21">
        <f t="shared" si="0"/>
        <v>86649360.24565503</v>
      </c>
      <c r="G43" s="5"/>
      <c r="H43" s="7">
        <v>43524</v>
      </c>
      <c r="I43" s="37" t="s">
        <v>12</v>
      </c>
      <c r="J43" s="34">
        <v>-1254000</v>
      </c>
      <c r="K43" s="34">
        <f t="shared" si="2"/>
        <v>13192070.070093088</v>
      </c>
      <c r="L43" s="38"/>
    </row>
    <row r="44" spans="1:12">
      <c r="A44" s="7">
        <v>43538</v>
      </c>
      <c r="B44" s="18" t="s">
        <v>29</v>
      </c>
      <c r="C44" s="30">
        <v>545512.51</v>
      </c>
      <c r="D44" s="20">
        <f t="shared" si="1"/>
        <v>100241409.73000003</v>
      </c>
      <c r="E44" s="21">
        <f t="shared" si="3"/>
        <v>13592049.484345</v>
      </c>
      <c r="F44" s="21">
        <f t="shared" si="0"/>
        <v>86649360.24565503</v>
      </c>
      <c r="G44" s="5"/>
      <c r="H44" s="7">
        <v>43525</v>
      </c>
      <c r="I44" s="22" t="s">
        <v>12</v>
      </c>
      <c r="J44" s="23">
        <v>21181734</v>
      </c>
      <c r="K44" s="23">
        <f t="shared" si="2"/>
        <v>34373804.070093088</v>
      </c>
    </row>
    <row r="45" spans="1:12">
      <c r="A45" s="7">
        <v>43539</v>
      </c>
      <c r="B45" s="39" t="s">
        <v>12</v>
      </c>
      <c r="C45" s="19">
        <v>-36055.57</v>
      </c>
      <c r="D45" s="20">
        <f t="shared" si="1"/>
        <v>100205354.16000004</v>
      </c>
      <c r="E45" s="21">
        <f t="shared" si="3"/>
        <v>13592049.484345</v>
      </c>
      <c r="F45" s="21">
        <f t="shared" si="0"/>
        <v>86613304.675655037</v>
      </c>
      <c r="G45" s="5"/>
      <c r="H45" s="7">
        <v>43528</v>
      </c>
      <c r="I45" s="22" t="s">
        <v>66</v>
      </c>
      <c r="J45" s="23">
        <f>-54658.33</f>
        <v>-54658.33</v>
      </c>
      <c r="K45" s="23">
        <f t="shared" si="2"/>
        <v>34319145.74009309</v>
      </c>
    </row>
    <row r="46" spans="1:12">
      <c r="A46" s="7">
        <v>43539</v>
      </c>
      <c r="B46" s="18" t="s">
        <v>54</v>
      </c>
      <c r="C46" s="19">
        <f>-12.74</f>
        <v>-12.74</v>
      </c>
      <c r="D46" s="20">
        <f t="shared" si="1"/>
        <v>100205341.42000005</v>
      </c>
      <c r="E46" s="21">
        <f t="shared" si="3"/>
        <v>13592049.484345</v>
      </c>
      <c r="F46" s="21">
        <f t="shared" si="0"/>
        <v>86613291.935655043</v>
      </c>
      <c r="G46" s="5"/>
      <c r="H46" s="7">
        <v>43528</v>
      </c>
      <c r="I46" s="22" t="s">
        <v>67</v>
      </c>
      <c r="J46" s="23">
        <f>-245710.11</f>
        <v>-245710.11</v>
      </c>
      <c r="K46" s="23">
        <f t="shared" si="2"/>
        <v>34073435.63009309</v>
      </c>
    </row>
    <row r="47" spans="1:12">
      <c r="A47" s="7">
        <v>43543</v>
      </c>
      <c r="B47" s="18" t="s">
        <v>68</v>
      </c>
      <c r="C47" s="19">
        <v>1</v>
      </c>
      <c r="D47" s="20">
        <f t="shared" si="1"/>
        <v>100205342.42000005</v>
      </c>
      <c r="E47" s="21">
        <f t="shared" si="3"/>
        <v>13592049.484345</v>
      </c>
      <c r="F47" s="21">
        <f t="shared" si="0"/>
        <v>86613292.935655043</v>
      </c>
      <c r="G47" s="40"/>
      <c r="H47" s="7">
        <v>43528</v>
      </c>
      <c r="I47" s="22" t="s">
        <v>12</v>
      </c>
      <c r="J47" s="23">
        <v>-49772.1</v>
      </c>
      <c r="K47" s="23">
        <f t="shared" si="2"/>
        <v>34023663.530093089</v>
      </c>
    </row>
    <row r="48" spans="1:12">
      <c r="A48" s="7">
        <v>43543</v>
      </c>
      <c r="B48" s="18" t="s">
        <v>69</v>
      </c>
      <c r="C48" s="19">
        <v>60083</v>
      </c>
      <c r="D48" s="20">
        <f t="shared" si="1"/>
        <v>100265425.42000005</v>
      </c>
      <c r="E48" s="21">
        <f t="shared" si="3"/>
        <v>13592049.484345</v>
      </c>
      <c r="F48" s="21">
        <f t="shared" si="0"/>
        <v>86673375.935655043</v>
      </c>
      <c r="G48" s="40"/>
      <c r="H48" s="7">
        <v>43529</v>
      </c>
      <c r="I48" s="22" t="s">
        <v>12</v>
      </c>
      <c r="J48" s="23">
        <f>-107054.57-74.01</f>
        <v>-107128.58</v>
      </c>
      <c r="K48" s="23">
        <f t="shared" si="2"/>
        <v>33916534.950093091</v>
      </c>
    </row>
    <row r="49" spans="1:12">
      <c r="A49" s="7">
        <v>43549</v>
      </c>
      <c r="B49" s="22" t="s">
        <v>70</v>
      </c>
      <c r="C49" s="41">
        <v>-100000000</v>
      </c>
      <c r="D49" s="20">
        <f t="shared" si="1"/>
        <v>265425.42000004649</v>
      </c>
      <c r="E49" s="21">
        <f t="shared" si="3"/>
        <v>0</v>
      </c>
      <c r="F49" s="21">
        <f t="shared" si="0"/>
        <v>265425.42000004649</v>
      </c>
      <c r="G49" s="40"/>
      <c r="H49" s="7">
        <v>43529</v>
      </c>
      <c r="I49" s="22" t="s">
        <v>71</v>
      </c>
      <c r="J49" s="23">
        <v>17000000</v>
      </c>
      <c r="K49" s="23">
        <f t="shared" ref="K49:K112" si="4">J49+K48</f>
        <v>50916534.950093091</v>
      </c>
    </row>
    <row r="50" spans="1:12">
      <c r="A50" s="7">
        <v>43553</v>
      </c>
      <c r="B50" s="22" t="s">
        <v>72</v>
      </c>
      <c r="C50" s="23">
        <f>50000000</f>
        <v>50000000</v>
      </c>
      <c r="D50" s="20">
        <f t="shared" si="1"/>
        <v>50265425.420000046</v>
      </c>
      <c r="E50" s="21">
        <f t="shared" si="3"/>
        <v>0</v>
      </c>
      <c r="F50" s="21">
        <f t="shared" si="0"/>
        <v>50265425.420000046</v>
      </c>
      <c r="G50" s="40"/>
      <c r="H50" s="7">
        <v>43531</v>
      </c>
      <c r="I50" s="22" t="s">
        <v>30</v>
      </c>
      <c r="J50" s="23">
        <f>-26000000</f>
        <v>-26000000</v>
      </c>
      <c r="K50" s="23">
        <f t="shared" si="4"/>
        <v>24916534.950093091</v>
      </c>
    </row>
    <row r="51" spans="1:12">
      <c r="A51" s="7">
        <v>43553</v>
      </c>
      <c r="B51" s="22" t="s">
        <v>63</v>
      </c>
      <c r="C51" s="23">
        <f>-J89</f>
        <v>25000000</v>
      </c>
      <c r="D51" s="20">
        <f t="shared" si="1"/>
        <v>75265425.420000046</v>
      </c>
      <c r="E51" s="21">
        <f t="shared" si="3"/>
        <v>0</v>
      </c>
      <c r="F51" s="21">
        <f t="shared" si="0"/>
        <v>75265425.420000046</v>
      </c>
      <c r="G51" s="40"/>
      <c r="H51" s="7">
        <v>43531</v>
      </c>
      <c r="I51" s="22" t="s">
        <v>73</v>
      </c>
      <c r="J51" s="23">
        <v>-16999998.440000001</v>
      </c>
      <c r="K51" s="23">
        <f t="shared" si="4"/>
        <v>7916536.5100930892</v>
      </c>
    </row>
    <row r="52" spans="1:12">
      <c r="A52" s="7">
        <v>43553</v>
      </c>
      <c r="B52" s="22" t="s">
        <v>74</v>
      </c>
      <c r="C52" s="23">
        <v>13426236.16</v>
      </c>
      <c r="D52" s="20">
        <f t="shared" si="1"/>
        <v>88691661.580000043</v>
      </c>
      <c r="E52" s="21">
        <f t="shared" si="3"/>
        <v>13426236.16</v>
      </c>
      <c r="F52" s="21">
        <f t="shared" si="0"/>
        <v>75265425.420000046</v>
      </c>
      <c r="G52" s="40"/>
      <c r="H52" s="7">
        <v>43535</v>
      </c>
      <c r="I52" s="22" t="s">
        <v>12</v>
      </c>
      <c r="J52" s="23">
        <v>93749.99</v>
      </c>
      <c r="K52" s="23">
        <f t="shared" si="4"/>
        <v>8010286.5000930894</v>
      </c>
    </row>
    <row r="53" spans="1:12">
      <c r="A53" s="32">
        <v>43553</v>
      </c>
      <c r="B53" s="37" t="s">
        <v>51</v>
      </c>
      <c r="C53" s="34">
        <v>1446169</v>
      </c>
      <c r="D53" s="35">
        <f t="shared" si="1"/>
        <v>90137830.580000043</v>
      </c>
      <c r="E53" s="36">
        <f t="shared" si="3"/>
        <v>14872405.16</v>
      </c>
      <c r="F53" s="36">
        <f t="shared" si="0"/>
        <v>75265425.420000046</v>
      </c>
      <c r="G53" s="40"/>
      <c r="H53" s="7">
        <v>43536</v>
      </c>
      <c r="I53" s="22" t="s">
        <v>12</v>
      </c>
      <c r="J53" s="23">
        <f>-500000-800000</f>
        <v>-1300000</v>
      </c>
      <c r="K53" s="23">
        <f t="shared" si="4"/>
        <v>6710286.5000930894</v>
      </c>
    </row>
    <row r="54" spans="1:12">
      <c r="A54" s="7">
        <v>43556</v>
      </c>
      <c r="B54" s="22" t="s">
        <v>75</v>
      </c>
      <c r="C54" s="42">
        <v>149784.38</v>
      </c>
      <c r="D54" s="20">
        <f t="shared" si="1"/>
        <v>90287614.960000038</v>
      </c>
      <c r="E54" s="21">
        <f t="shared" si="3"/>
        <v>14872405.16</v>
      </c>
      <c r="F54" s="21">
        <f t="shared" si="0"/>
        <v>75415209.800000042</v>
      </c>
      <c r="G54" s="40"/>
      <c r="H54" s="7">
        <v>43537</v>
      </c>
      <c r="I54" s="22" t="s">
        <v>76</v>
      </c>
      <c r="J54" s="23">
        <f>-1325723.1</f>
        <v>-1325723.1000000001</v>
      </c>
      <c r="K54" s="23">
        <f t="shared" si="4"/>
        <v>5384563.4000930898</v>
      </c>
    </row>
    <row r="55" spans="1:12">
      <c r="A55" s="7">
        <v>43556</v>
      </c>
      <c r="B55" s="22" t="s">
        <v>72</v>
      </c>
      <c r="C55" s="42">
        <f>-50000000</f>
        <v>-50000000</v>
      </c>
      <c r="D55" s="20">
        <f t="shared" si="1"/>
        <v>40287614.960000038</v>
      </c>
      <c r="E55" s="21">
        <f t="shared" si="3"/>
        <v>14872405.16</v>
      </c>
      <c r="F55" s="21">
        <f t="shared" si="0"/>
        <v>25415209.800000038</v>
      </c>
      <c r="G55" s="40"/>
      <c r="H55" s="7">
        <v>43537</v>
      </c>
      <c r="I55" s="22" t="s">
        <v>77</v>
      </c>
      <c r="J55" s="23">
        <f>-69683.65</f>
        <v>-69683.649999999994</v>
      </c>
      <c r="K55" s="23">
        <f t="shared" si="4"/>
        <v>5314879.7500930894</v>
      </c>
    </row>
    <row r="56" spans="1:12">
      <c r="A56" s="7">
        <v>43557</v>
      </c>
      <c r="B56" s="22" t="s">
        <v>12</v>
      </c>
      <c r="C56" s="42">
        <f>-3937.56-6057.79</f>
        <v>-9995.35</v>
      </c>
      <c r="D56" s="20">
        <f t="shared" si="1"/>
        <v>40277619.610000037</v>
      </c>
      <c r="E56" s="21">
        <f t="shared" si="3"/>
        <v>14872405.16</v>
      </c>
      <c r="F56" s="21">
        <f t="shared" si="0"/>
        <v>25405214.450000037</v>
      </c>
      <c r="G56" s="40"/>
      <c r="H56" s="7">
        <v>43537</v>
      </c>
      <c r="I56" s="22" t="s">
        <v>78</v>
      </c>
      <c r="J56" s="23">
        <f>-32500000/111.26</f>
        <v>-292108.57451015635</v>
      </c>
      <c r="K56" s="23">
        <f t="shared" si="4"/>
        <v>5022771.1755829332</v>
      </c>
    </row>
    <row r="57" spans="1:12">
      <c r="A57" s="7">
        <v>43557</v>
      </c>
      <c r="B57" s="22" t="s">
        <v>79</v>
      </c>
      <c r="C57" s="42">
        <f>-12.74-12.74</f>
        <v>-25.48</v>
      </c>
      <c r="D57" s="20">
        <f t="shared" si="1"/>
        <v>40277594.13000004</v>
      </c>
      <c r="E57" s="21">
        <f t="shared" si="3"/>
        <v>14872405.16</v>
      </c>
      <c r="F57" s="21">
        <f t="shared" si="0"/>
        <v>25405188.97000004</v>
      </c>
      <c r="G57" s="40"/>
      <c r="H57" s="7">
        <v>43537</v>
      </c>
      <c r="I57" s="22" t="s">
        <v>80</v>
      </c>
      <c r="J57" s="23">
        <f>1449925.24-421110.89+318585-271592.57+300368</f>
        <v>1376174.78</v>
      </c>
      <c r="K57" s="23">
        <f t="shared" si="4"/>
        <v>6398945.9555829335</v>
      </c>
    </row>
    <row r="58" spans="1:12">
      <c r="A58" s="7">
        <v>43559</v>
      </c>
      <c r="B58" s="22" t="s">
        <v>81</v>
      </c>
      <c r="C58" s="23">
        <v>5664622.4100000001</v>
      </c>
      <c r="D58" s="20">
        <f t="shared" si="1"/>
        <v>45942216.540000036</v>
      </c>
      <c r="E58" s="21">
        <f t="shared" si="3"/>
        <v>14872405.16</v>
      </c>
      <c r="F58" s="21">
        <f t="shared" si="0"/>
        <v>31069811.380000036</v>
      </c>
      <c r="G58" s="40"/>
      <c r="H58" s="7">
        <v>43538</v>
      </c>
      <c r="I58" s="22" t="s">
        <v>52</v>
      </c>
      <c r="J58" s="23">
        <v>-242111.5</v>
      </c>
      <c r="K58" s="23">
        <f t="shared" si="4"/>
        <v>6156834.4555829335</v>
      </c>
    </row>
    <row r="59" spans="1:12">
      <c r="A59" s="7">
        <v>43570</v>
      </c>
      <c r="B59" s="22" t="s">
        <v>82</v>
      </c>
      <c r="C59" s="23">
        <f>-516013</f>
        <v>-516013</v>
      </c>
      <c r="D59" s="20">
        <f t="shared" si="1"/>
        <v>45426203.540000036</v>
      </c>
      <c r="E59" s="21">
        <f t="shared" si="3"/>
        <v>14356392.16</v>
      </c>
      <c r="F59" s="21">
        <f t="shared" si="0"/>
        <v>31069811.380000036</v>
      </c>
      <c r="G59" s="40"/>
      <c r="H59" s="7">
        <v>43539</v>
      </c>
      <c r="I59" s="22" t="s">
        <v>83</v>
      </c>
      <c r="J59" s="23">
        <v>-109858</v>
      </c>
      <c r="K59" s="23">
        <f>J59+K58</f>
        <v>6046976.4555829335</v>
      </c>
    </row>
    <row r="60" spans="1:12">
      <c r="A60" s="7">
        <v>43570</v>
      </c>
      <c r="B60" s="22" t="s">
        <v>84</v>
      </c>
      <c r="C60" s="43">
        <f>1110000000/111.18</f>
        <v>9983810.0377765782</v>
      </c>
      <c r="D60" s="20">
        <f t="shared" si="1"/>
        <v>55410013.577776611</v>
      </c>
      <c r="E60" s="21">
        <f t="shared" si="3"/>
        <v>14356392.16</v>
      </c>
      <c r="F60" s="21">
        <f t="shared" si="0"/>
        <v>41053621.417776614</v>
      </c>
      <c r="G60" s="44"/>
      <c r="H60" s="7">
        <v>43539</v>
      </c>
      <c r="I60" s="22" t="s">
        <v>85</v>
      </c>
      <c r="J60" s="23">
        <v>-1682501.89</v>
      </c>
      <c r="K60" s="23">
        <f>J60+K59</f>
        <v>4364474.5655829338</v>
      </c>
    </row>
    <row r="61" spans="1:12">
      <c r="A61" s="7">
        <v>43570</v>
      </c>
      <c r="B61" s="22" t="s">
        <v>86</v>
      </c>
      <c r="C61" s="23">
        <f>-1100000000/111.18</f>
        <v>-9893865.8032020144</v>
      </c>
      <c r="D61" s="20">
        <f t="shared" si="1"/>
        <v>45516147.774574593</v>
      </c>
      <c r="E61" s="21">
        <f t="shared" si="3"/>
        <v>14356392.16</v>
      </c>
      <c r="F61" s="21">
        <f t="shared" si="0"/>
        <v>31159755.614574593</v>
      </c>
      <c r="G61" s="45"/>
      <c r="H61" s="7">
        <v>43539</v>
      </c>
      <c r="I61" s="22" t="s">
        <v>12</v>
      </c>
      <c r="J61" s="23">
        <f>-811137.18</f>
        <v>-811137.18</v>
      </c>
      <c r="K61" s="23">
        <f t="shared" si="4"/>
        <v>3553337.3855829337</v>
      </c>
    </row>
    <row r="62" spans="1:12">
      <c r="A62" s="7">
        <v>43570</v>
      </c>
      <c r="B62" s="22" t="s">
        <v>87</v>
      </c>
      <c r="C62" s="23">
        <f>-34000000</f>
        <v>-34000000</v>
      </c>
      <c r="D62" s="20">
        <f t="shared" si="1"/>
        <v>11516147.774574593</v>
      </c>
      <c r="E62" s="21">
        <f t="shared" si="3"/>
        <v>0</v>
      </c>
      <c r="F62" s="21">
        <f t="shared" si="0"/>
        <v>11516147.774574593</v>
      </c>
      <c r="G62" s="40"/>
      <c r="H62" s="7">
        <v>43542</v>
      </c>
      <c r="I62" s="22" t="s">
        <v>12</v>
      </c>
      <c r="J62" s="23">
        <f>-110289.09</f>
        <v>-110289.09</v>
      </c>
      <c r="K62" s="23">
        <f t="shared" si="4"/>
        <v>3443048.2955829338</v>
      </c>
    </row>
    <row r="63" spans="1:12">
      <c r="A63" s="7">
        <v>43570</v>
      </c>
      <c r="B63" s="22" t="s">
        <v>88</v>
      </c>
      <c r="C63" s="23">
        <f>-C60-C61</f>
        <v>-89944.234574563801</v>
      </c>
      <c r="D63" s="20">
        <f t="shared" si="1"/>
        <v>11426203.540000029</v>
      </c>
      <c r="E63" s="21">
        <f t="shared" si="3"/>
        <v>0</v>
      </c>
      <c r="F63" s="21">
        <f t="shared" si="0"/>
        <v>11426203.540000029</v>
      </c>
      <c r="G63" s="40"/>
      <c r="H63" s="7">
        <v>43543</v>
      </c>
      <c r="I63" s="22" t="s">
        <v>89</v>
      </c>
      <c r="J63" s="23">
        <v>0</v>
      </c>
      <c r="K63" s="23">
        <f t="shared" si="4"/>
        <v>3443048.2955829338</v>
      </c>
    </row>
    <row r="64" spans="1:12">
      <c r="A64" s="7">
        <v>43570</v>
      </c>
      <c r="B64" s="22" t="s">
        <v>85</v>
      </c>
      <c r="C64" s="23">
        <f>-1860245.02</f>
        <v>-1860245.02</v>
      </c>
      <c r="D64" s="20">
        <f t="shared" si="1"/>
        <v>9565958.5200000294</v>
      </c>
      <c r="E64" s="21">
        <f t="shared" si="3"/>
        <v>0</v>
      </c>
      <c r="F64" s="21">
        <f t="shared" si="0"/>
        <v>9565958.5200000294</v>
      </c>
      <c r="G64" s="40"/>
      <c r="H64" s="7">
        <v>43544</v>
      </c>
      <c r="I64" s="22" t="s">
        <v>90</v>
      </c>
      <c r="J64" s="23">
        <v>30000000</v>
      </c>
      <c r="K64" s="23">
        <f>J64+K63</f>
        <v>33443048.295582935</v>
      </c>
      <c r="L64" s="40"/>
    </row>
    <row r="65" spans="1:13">
      <c r="A65" s="7">
        <v>43570</v>
      </c>
      <c r="B65" s="22" t="s">
        <v>79</v>
      </c>
      <c r="C65" s="23">
        <f>-37.75</f>
        <v>-37.75</v>
      </c>
      <c r="D65" s="20">
        <f t="shared" si="1"/>
        <v>9565920.7700000294</v>
      </c>
      <c r="E65" s="21">
        <f t="shared" si="3"/>
        <v>0</v>
      </c>
      <c r="F65" s="21">
        <f t="shared" si="0"/>
        <v>9565920.7700000294</v>
      </c>
      <c r="G65" s="40"/>
      <c r="H65" s="7">
        <v>43544</v>
      </c>
      <c r="I65" s="22" t="s">
        <v>91</v>
      </c>
      <c r="J65" s="42">
        <f>-7974600</f>
        <v>-7974600</v>
      </c>
      <c r="K65" s="23">
        <f>J65+K64</f>
        <v>25468448.295582935</v>
      </c>
      <c r="L65" s="40"/>
    </row>
    <row r="66" spans="1:13">
      <c r="A66" s="7">
        <v>43571</v>
      </c>
      <c r="B66" s="22" t="s">
        <v>92</v>
      </c>
      <c r="C66" s="46">
        <v>504350</v>
      </c>
      <c r="D66" s="20">
        <f t="shared" si="1"/>
        <v>10070270.770000029</v>
      </c>
      <c r="E66" s="21">
        <f t="shared" si="3"/>
        <v>0</v>
      </c>
      <c r="F66" s="21">
        <f t="shared" si="0"/>
        <v>10070270.770000029</v>
      </c>
      <c r="G66" s="40"/>
      <c r="H66" s="7">
        <v>43544</v>
      </c>
      <c r="I66" s="22" t="s">
        <v>93</v>
      </c>
      <c r="J66" s="42">
        <f>-8965393.58</f>
        <v>-8965393.5800000001</v>
      </c>
      <c r="K66" s="23">
        <f>J66+K65</f>
        <v>16503054.715582935</v>
      </c>
      <c r="L66" s="40"/>
    </row>
    <row r="67" spans="1:13">
      <c r="A67" s="7">
        <v>43571</v>
      </c>
      <c r="B67" s="22" t="s">
        <v>94</v>
      </c>
      <c r="C67" s="46">
        <f>1047075.26-C66</f>
        <v>542725.26</v>
      </c>
      <c r="D67" s="20">
        <f t="shared" si="1"/>
        <v>10612996.030000029</v>
      </c>
      <c r="E67" s="21">
        <f t="shared" si="3"/>
        <v>542725.26</v>
      </c>
      <c r="F67" s="21">
        <f t="shared" si="0"/>
        <v>10070270.770000029</v>
      </c>
      <c r="G67" s="40"/>
      <c r="H67" s="7">
        <v>43544</v>
      </c>
      <c r="I67" s="22" t="s">
        <v>95</v>
      </c>
      <c r="J67" s="23">
        <f>-37-37+1</f>
        <v>-73</v>
      </c>
      <c r="K67" s="23">
        <f>J67+K66</f>
        <v>16502981.715582935</v>
      </c>
      <c r="L67" s="40"/>
    </row>
    <row r="68" spans="1:13">
      <c r="A68" s="7">
        <v>43572</v>
      </c>
      <c r="B68" s="22" t="s">
        <v>96</v>
      </c>
      <c r="C68" s="42">
        <f>-10000000</f>
        <v>-10000000</v>
      </c>
      <c r="D68" s="20">
        <f t="shared" si="1"/>
        <v>612996.03000002913</v>
      </c>
      <c r="E68" s="21">
        <f t="shared" si="3"/>
        <v>0</v>
      </c>
      <c r="F68" s="21">
        <f t="shared" ref="F68:F131" si="5">D68-E68</f>
        <v>612996.03000002913</v>
      </c>
      <c r="G68" s="40"/>
      <c r="H68" s="7">
        <v>43545</v>
      </c>
      <c r="I68" s="22" t="s">
        <v>97</v>
      </c>
      <c r="J68" s="23">
        <f>-9431939.54-1515000</f>
        <v>-10946939.539999999</v>
      </c>
      <c r="K68" s="23">
        <f t="shared" si="4"/>
        <v>5556042.175582936</v>
      </c>
      <c r="L68" s="40"/>
    </row>
    <row r="69" spans="1:13">
      <c r="A69" s="7">
        <v>43572</v>
      </c>
      <c r="B69" s="22" t="s">
        <v>98</v>
      </c>
      <c r="C69" s="42">
        <f>-1000000</f>
        <v>-1000000</v>
      </c>
      <c r="D69" s="20">
        <f t="shared" si="1"/>
        <v>-387003.96999997087</v>
      </c>
      <c r="E69" s="21">
        <f t="shared" si="3"/>
        <v>0</v>
      </c>
      <c r="F69" s="21">
        <f t="shared" si="5"/>
        <v>-387003.96999997087</v>
      </c>
      <c r="G69" s="40"/>
      <c r="H69" s="7">
        <v>43545</v>
      </c>
      <c r="I69" s="22" t="s">
        <v>99</v>
      </c>
      <c r="J69" s="42">
        <f>-35516.67</f>
        <v>-35516.67</v>
      </c>
      <c r="K69" s="23">
        <f t="shared" si="4"/>
        <v>5520525.5055829361</v>
      </c>
      <c r="L69" s="40"/>
    </row>
    <row r="70" spans="1:13">
      <c r="A70" s="7">
        <v>43572</v>
      </c>
      <c r="B70" s="22" t="s">
        <v>12</v>
      </c>
      <c r="C70" s="23">
        <f>-22099.99-17968.09-26671.49-2455.17-54.59</f>
        <v>-69249.33</v>
      </c>
      <c r="D70" s="20">
        <f t="shared" ref="D70:D133" si="6">C70+D69</f>
        <v>-456253.29999997088</v>
      </c>
      <c r="E70" s="21">
        <f t="shared" si="3"/>
        <v>0</v>
      </c>
      <c r="F70" s="21">
        <f t="shared" si="5"/>
        <v>-456253.29999997088</v>
      </c>
      <c r="G70" s="40"/>
      <c r="H70" s="7">
        <v>43545</v>
      </c>
      <c r="I70" s="22" t="s">
        <v>95</v>
      </c>
      <c r="J70" s="23">
        <f>-37</f>
        <v>-37</v>
      </c>
      <c r="K70" s="23">
        <f t="shared" si="4"/>
        <v>5520488.5055829361</v>
      </c>
      <c r="L70" s="40"/>
    </row>
    <row r="71" spans="1:13">
      <c r="A71" s="7">
        <v>43572</v>
      </c>
      <c r="B71" s="22" t="s">
        <v>79</v>
      </c>
      <c r="C71" s="23">
        <f>-139.25</f>
        <v>-139.25</v>
      </c>
      <c r="D71" s="20">
        <f t="shared" si="6"/>
        <v>-456392.54999997088</v>
      </c>
      <c r="E71" s="21">
        <f t="shared" si="3"/>
        <v>0</v>
      </c>
      <c r="F71" s="21">
        <f t="shared" si="5"/>
        <v>-456392.54999997088</v>
      </c>
      <c r="G71" s="40"/>
      <c r="H71" s="7">
        <v>43546</v>
      </c>
      <c r="I71" s="22" t="s">
        <v>95</v>
      </c>
      <c r="J71" s="23">
        <f>-37*3</f>
        <v>-111</v>
      </c>
      <c r="K71" s="23">
        <f t="shared" si="4"/>
        <v>5520377.5055829361</v>
      </c>
      <c r="L71" s="40"/>
      <c r="M71" s="47"/>
    </row>
    <row r="72" spans="1:13">
      <c r="A72" s="7">
        <v>43572</v>
      </c>
      <c r="B72" s="22" t="s">
        <v>100</v>
      </c>
      <c r="C72" s="42">
        <f>25000000</f>
        <v>25000000</v>
      </c>
      <c r="D72" s="20">
        <f t="shared" si="6"/>
        <v>24543607.450000029</v>
      </c>
      <c r="E72" s="21">
        <f t="shared" si="3"/>
        <v>0</v>
      </c>
      <c r="F72" s="21">
        <f t="shared" si="5"/>
        <v>24543607.450000029</v>
      </c>
      <c r="G72" s="40"/>
      <c r="H72" s="7">
        <v>43546</v>
      </c>
      <c r="I72" s="22" t="s">
        <v>12</v>
      </c>
      <c r="J72" s="23">
        <f>-7875-62500</f>
        <v>-70375</v>
      </c>
      <c r="K72" s="23">
        <f t="shared" si="4"/>
        <v>5450002.5055829361</v>
      </c>
      <c r="L72" s="40"/>
      <c r="M72" s="48"/>
    </row>
    <row r="73" spans="1:13">
      <c r="A73" s="7">
        <v>43572</v>
      </c>
      <c r="B73" s="22" t="s">
        <v>101</v>
      </c>
      <c r="C73" s="42">
        <v>815252.92</v>
      </c>
      <c r="D73" s="20">
        <f t="shared" si="6"/>
        <v>25358860.370000031</v>
      </c>
      <c r="E73" s="21">
        <f t="shared" si="3"/>
        <v>0</v>
      </c>
      <c r="F73" s="21">
        <f t="shared" si="5"/>
        <v>25358860.370000031</v>
      </c>
      <c r="G73" s="40"/>
      <c r="H73" s="7">
        <v>43546</v>
      </c>
      <c r="I73" s="22" t="s">
        <v>102</v>
      </c>
      <c r="J73" s="42">
        <f>-3006588.49</f>
        <v>-3006588.49</v>
      </c>
      <c r="K73" s="23">
        <f t="shared" si="4"/>
        <v>2443414.0155829359</v>
      </c>
      <c r="L73" s="40"/>
    </row>
    <row r="74" spans="1:13">
      <c r="A74" s="7">
        <v>43573</v>
      </c>
      <c r="B74" s="22" t="s">
        <v>103</v>
      </c>
      <c r="C74" s="42">
        <f>-600000-150000</f>
        <v>-750000</v>
      </c>
      <c r="D74" s="20">
        <f t="shared" si="6"/>
        <v>24608860.370000031</v>
      </c>
      <c r="E74" s="21">
        <f t="shared" si="3"/>
        <v>0</v>
      </c>
      <c r="F74" s="21">
        <f t="shared" si="5"/>
        <v>24608860.370000031</v>
      </c>
      <c r="G74" s="40"/>
      <c r="H74" s="7">
        <v>43549</v>
      </c>
      <c r="I74" s="22" t="s">
        <v>104</v>
      </c>
      <c r="J74" s="23">
        <v>-742693.75</v>
      </c>
      <c r="K74" s="23">
        <f t="shared" si="4"/>
        <v>1700720.2655829359</v>
      </c>
      <c r="L74" s="40"/>
    </row>
    <row r="75" spans="1:13">
      <c r="A75" s="7">
        <v>43573</v>
      </c>
      <c r="B75" s="22" t="s">
        <v>79</v>
      </c>
      <c r="C75" s="23">
        <f>-25-12.75</f>
        <v>-37.75</v>
      </c>
      <c r="D75" s="20">
        <f t="shared" si="6"/>
        <v>24608822.620000031</v>
      </c>
      <c r="E75" s="21">
        <f t="shared" si="3"/>
        <v>0</v>
      </c>
      <c r="F75" s="21">
        <f t="shared" si="5"/>
        <v>24608822.620000031</v>
      </c>
      <c r="G75" s="49"/>
      <c r="H75" s="7">
        <v>43549</v>
      </c>
      <c r="I75" s="22" t="s">
        <v>104</v>
      </c>
      <c r="J75" s="23">
        <v>-689970.66</v>
      </c>
      <c r="K75" s="23">
        <f t="shared" si="4"/>
        <v>1010749.6055829359</v>
      </c>
      <c r="L75" s="40"/>
    </row>
    <row r="76" spans="1:13">
      <c r="A76" s="7">
        <v>43573</v>
      </c>
      <c r="B76" s="22" t="s">
        <v>74</v>
      </c>
      <c r="C76" s="50">
        <v>3359265.59</v>
      </c>
      <c r="D76" s="20">
        <f t="shared" si="6"/>
        <v>27968088.210000031</v>
      </c>
      <c r="E76" s="21">
        <f t="shared" si="3"/>
        <v>3359265.59</v>
      </c>
      <c r="F76" s="21">
        <f t="shared" si="5"/>
        <v>24608822.620000031</v>
      </c>
      <c r="G76" s="49"/>
      <c r="H76" s="7">
        <v>43549</v>
      </c>
      <c r="I76" s="22" t="s">
        <v>64</v>
      </c>
      <c r="J76" s="42">
        <v>-77728.88</v>
      </c>
      <c r="K76" s="23">
        <f>J76+K75</f>
        <v>933020.72558293585</v>
      </c>
      <c r="L76" s="40"/>
    </row>
    <row r="77" spans="1:13">
      <c r="A77" s="7">
        <v>43573</v>
      </c>
      <c r="B77" s="22" t="s">
        <v>101</v>
      </c>
      <c r="C77" s="42">
        <v>6556885.8700000001</v>
      </c>
      <c r="D77" s="20">
        <f t="shared" si="6"/>
        <v>34524974.080000028</v>
      </c>
      <c r="E77" s="21">
        <f t="shared" si="3"/>
        <v>3359265.59</v>
      </c>
      <c r="F77" s="21">
        <f t="shared" si="5"/>
        <v>31165708.490000028</v>
      </c>
      <c r="G77" s="40"/>
      <c r="H77" s="7">
        <v>43549</v>
      </c>
      <c r="I77" s="22" t="s">
        <v>105</v>
      </c>
      <c r="J77" s="42">
        <f>J76</f>
        <v>-77728.88</v>
      </c>
      <c r="K77" s="23">
        <f>J77+K76</f>
        <v>855291.84558293584</v>
      </c>
      <c r="L77" s="40"/>
    </row>
    <row r="78" spans="1:13">
      <c r="A78" s="7">
        <v>43578</v>
      </c>
      <c r="B78" s="22" t="s">
        <v>106</v>
      </c>
      <c r="C78" s="50">
        <f>-17625237</f>
        <v>-17625237</v>
      </c>
      <c r="D78" s="20">
        <f t="shared" si="6"/>
        <v>16899737.080000028</v>
      </c>
      <c r="E78" s="21">
        <f t="shared" si="3"/>
        <v>0</v>
      </c>
      <c r="F78" s="21">
        <f t="shared" si="5"/>
        <v>16899737.080000028</v>
      </c>
      <c r="G78" s="40"/>
      <c r="H78" s="7">
        <v>43549</v>
      </c>
      <c r="I78" s="22" t="s">
        <v>95</v>
      </c>
      <c r="J78" s="23">
        <f>-37</f>
        <v>-37</v>
      </c>
      <c r="K78" s="23">
        <f t="shared" si="4"/>
        <v>855254.84558293584</v>
      </c>
      <c r="L78" s="40"/>
    </row>
    <row r="79" spans="1:13">
      <c r="A79" s="7">
        <v>43578</v>
      </c>
      <c r="B79" s="22" t="s">
        <v>79</v>
      </c>
      <c r="C79" s="50">
        <f>-37.75</f>
        <v>-37.75</v>
      </c>
      <c r="D79" s="20">
        <f t="shared" si="6"/>
        <v>16899699.330000028</v>
      </c>
      <c r="E79" s="21">
        <f t="shared" si="3"/>
        <v>0</v>
      </c>
      <c r="F79" s="21">
        <f t="shared" si="5"/>
        <v>16899699.330000028</v>
      </c>
      <c r="G79" s="40"/>
      <c r="H79" s="7">
        <v>43550</v>
      </c>
      <c r="I79" s="22" t="s">
        <v>107</v>
      </c>
      <c r="J79" s="42">
        <v>13533020.57</v>
      </c>
      <c r="K79" s="23">
        <f t="shared" si="4"/>
        <v>14388275.415582936</v>
      </c>
      <c r="L79" s="40"/>
    </row>
    <row r="80" spans="1:13">
      <c r="A80" s="7">
        <v>43580</v>
      </c>
      <c r="B80" s="22" t="s">
        <v>81</v>
      </c>
      <c r="C80" s="23">
        <f>140000000/111.92</f>
        <v>1250893.4953538242</v>
      </c>
      <c r="D80" s="20">
        <f t="shared" si="6"/>
        <v>18150592.825353853</v>
      </c>
      <c r="E80" s="21">
        <f t="shared" si="3"/>
        <v>0</v>
      </c>
      <c r="F80" s="21">
        <f t="shared" si="5"/>
        <v>18150592.825353853</v>
      </c>
      <c r="G80" s="40"/>
      <c r="H80" s="7">
        <v>43550</v>
      </c>
      <c r="I80" s="22" t="s">
        <v>108</v>
      </c>
      <c r="J80" s="42">
        <f>13527284.53+14331780.72</f>
        <v>27859065.25</v>
      </c>
      <c r="K80" s="23">
        <f t="shared" si="4"/>
        <v>42247340.66558294</v>
      </c>
      <c r="L80" s="40"/>
    </row>
    <row r="81" spans="1:15">
      <c r="A81" s="7">
        <v>43581</v>
      </c>
      <c r="B81" s="22" t="s">
        <v>109</v>
      </c>
      <c r="C81" s="23">
        <v>-226144.27</v>
      </c>
      <c r="D81" s="20">
        <f t="shared" si="6"/>
        <v>17924448.555353854</v>
      </c>
      <c r="E81" s="21">
        <f t="shared" si="3"/>
        <v>0</v>
      </c>
      <c r="F81" s="21">
        <f t="shared" si="5"/>
        <v>17924448.555353854</v>
      </c>
      <c r="G81" s="40"/>
      <c r="H81" s="7">
        <v>43551</v>
      </c>
      <c r="I81" s="22" t="s">
        <v>110</v>
      </c>
      <c r="J81" s="42">
        <v>-5647000</v>
      </c>
      <c r="K81" s="23">
        <f t="shared" si="4"/>
        <v>36600340.66558294</v>
      </c>
      <c r="L81" s="40"/>
    </row>
    <row r="82" spans="1:15">
      <c r="A82" s="7">
        <v>43584</v>
      </c>
      <c r="B82" s="22" t="s">
        <v>111</v>
      </c>
      <c r="C82" s="23">
        <f>-5049410.04</f>
        <v>-5049410.04</v>
      </c>
      <c r="D82" s="20">
        <f t="shared" si="6"/>
        <v>12875038.515353855</v>
      </c>
      <c r="E82" s="21">
        <f t="shared" si="3"/>
        <v>0</v>
      </c>
      <c r="F82" s="21">
        <f t="shared" si="5"/>
        <v>12875038.515353855</v>
      </c>
      <c r="G82" s="40"/>
      <c r="H82" s="7">
        <v>43551</v>
      </c>
      <c r="I82" s="22" t="s">
        <v>112</v>
      </c>
      <c r="J82" s="42">
        <f>-7250000</f>
        <v>-7250000</v>
      </c>
      <c r="K82" s="23">
        <f t="shared" si="4"/>
        <v>29350340.66558294</v>
      </c>
      <c r="L82" s="40"/>
    </row>
    <row r="83" spans="1:15">
      <c r="A83" s="7">
        <v>43584</v>
      </c>
      <c r="B83" s="22" t="s">
        <v>79</v>
      </c>
      <c r="C83" s="50">
        <f>-8.9-8.9</f>
        <v>-17.8</v>
      </c>
      <c r="D83" s="20">
        <f t="shared" si="6"/>
        <v>12875020.715353854</v>
      </c>
      <c r="E83" s="21">
        <f t="shared" si="3"/>
        <v>0</v>
      </c>
      <c r="F83" s="21">
        <f t="shared" si="5"/>
        <v>12875020.715353854</v>
      </c>
      <c r="G83" s="40"/>
      <c r="H83" s="7">
        <v>43551</v>
      </c>
      <c r="I83" s="22" t="s">
        <v>113</v>
      </c>
      <c r="J83" s="42">
        <v>-318584.96999999997</v>
      </c>
      <c r="K83" s="23">
        <f t="shared" si="4"/>
        <v>29031755.695582941</v>
      </c>
      <c r="L83" s="40"/>
      <c r="M83" s="47"/>
      <c r="O83" s="48"/>
    </row>
    <row r="84" spans="1:15">
      <c r="A84" s="7">
        <v>43585</v>
      </c>
      <c r="B84" s="22" t="s">
        <v>114</v>
      </c>
      <c r="C84" s="23">
        <f>-(-281402.87-147385.85-285740.06)</f>
        <v>714528.78</v>
      </c>
      <c r="D84" s="20">
        <f t="shared" si="6"/>
        <v>13589549.495353853</v>
      </c>
      <c r="E84" s="21">
        <f t="shared" si="3"/>
        <v>0</v>
      </c>
      <c r="F84" s="21">
        <f t="shared" si="5"/>
        <v>13589549.495353853</v>
      </c>
      <c r="G84" s="40"/>
      <c r="H84" s="7">
        <v>43553</v>
      </c>
      <c r="I84" s="22" t="s">
        <v>95</v>
      </c>
      <c r="J84" s="23">
        <f>-240.68+24.28</f>
        <v>-216.4</v>
      </c>
      <c r="K84" s="23">
        <f t="shared" si="4"/>
        <v>29031539.295582943</v>
      </c>
      <c r="L84" s="40"/>
      <c r="M84" s="51"/>
    </row>
    <row r="85" spans="1:15">
      <c r="A85" s="7">
        <v>43585</v>
      </c>
      <c r="B85" s="22" t="s">
        <v>12</v>
      </c>
      <c r="C85" s="23">
        <v>-12907.53</v>
      </c>
      <c r="D85" s="20">
        <f t="shared" si="6"/>
        <v>13576641.965353854</v>
      </c>
      <c r="E85" s="21">
        <f t="shared" si="3"/>
        <v>0</v>
      </c>
      <c r="F85" s="21">
        <f t="shared" si="5"/>
        <v>13576641.965353854</v>
      </c>
      <c r="G85" s="40"/>
      <c r="H85" s="7">
        <v>43553</v>
      </c>
      <c r="I85" s="22" t="s">
        <v>115</v>
      </c>
      <c r="J85" s="42">
        <v>-1687050</v>
      </c>
      <c r="K85" s="23">
        <f t="shared" si="4"/>
        <v>27344489.295582943</v>
      </c>
      <c r="L85" s="40"/>
    </row>
    <row r="86" spans="1:15">
      <c r="A86" s="32">
        <v>43585</v>
      </c>
      <c r="B86" s="37" t="s">
        <v>79</v>
      </c>
      <c r="C86" s="52">
        <f>-12.75</f>
        <v>-12.75</v>
      </c>
      <c r="D86" s="35">
        <f t="shared" si="6"/>
        <v>13576629.215353854</v>
      </c>
      <c r="E86" s="36">
        <f t="shared" si="3"/>
        <v>0</v>
      </c>
      <c r="F86" s="36">
        <f t="shared" si="5"/>
        <v>13576629.215353854</v>
      </c>
      <c r="G86" s="40"/>
      <c r="H86" s="7">
        <v>43553</v>
      </c>
      <c r="I86" s="22" t="s">
        <v>66</v>
      </c>
      <c r="J86" s="23">
        <v>-48190.559999999998</v>
      </c>
      <c r="K86" s="23">
        <f t="shared" si="4"/>
        <v>27296298.735582944</v>
      </c>
      <c r="L86" s="40"/>
    </row>
    <row r="87" spans="1:15">
      <c r="A87" s="7">
        <v>43586</v>
      </c>
      <c r="B87" s="22" t="s">
        <v>56</v>
      </c>
      <c r="C87" s="50">
        <v>13641.82</v>
      </c>
      <c r="D87" s="20">
        <f t="shared" si="6"/>
        <v>13590271.035353854</v>
      </c>
      <c r="E87" s="21">
        <f t="shared" si="3"/>
        <v>0</v>
      </c>
      <c r="F87" s="21">
        <f t="shared" si="5"/>
        <v>13590271.035353854</v>
      </c>
      <c r="G87" s="40"/>
      <c r="H87" s="7">
        <v>43553</v>
      </c>
      <c r="I87" s="22" t="s">
        <v>52</v>
      </c>
      <c r="J87" s="23">
        <v>-129883.64</v>
      </c>
      <c r="K87" s="23">
        <f t="shared" si="4"/>
        <v>27166415.095582943</v>
      </c>
      <c r="L87" s="40"/>
    </row>
    <row r="88" spans="1:15">
      <c r="A88" s="7">
        <v>43587</v>
      </c>
      <c r="B88" s="22" t="s">
        <v>116</v>
      </c>
      <c r="C88" s="23">
        <f>-5075000</f>
        <v>-5075000</v>
      </c>
      <c r="D88" s="20">
        <f t="shared" si="6"/>
        <v>8515271.0353538543</v>
      </c>
      <c r="E88" s="21">
        <f t="shared" ref="E88:E151" si="7">IF(IF(ISNUMBER(SEARCH("Restricted",B88)),C88)+E87&lt;0,0,IF(ISNUMBER(SEARCH("Restricted",B88)),C88)+E87)</f>
        <v>0</v>
      </c>
      <c r="F88" s="21">
        <f t="shared" si="5"/>
        <v>8515271.0353538543</v>
      </c>
      <c r="G88" s="40"/>
      <c r="H88" s="7">
        <v>43553</v>
      </c>
      <c r="I88" s="22" t="s">
        <v>83</v>
      </c>
      <c r="J88" s="23">
        <v>-54074.999999999993</v>
      </c>
      <c r="K88" s="23">
        <f t="shared" si="4"/>
        <v>27112340.095582943</v>
      </c>
      <c r="L88" s="40"/>
    </row>
    <row r="89" spans="1:15">
      <c r="A89" s="7">
        <v>43587</v>
      </c>
      <c r="B89" s="22" t="s">
        <v>79</v>
      </c>
      <c r="C89" s="50">
        <f>-12.75-25+0.04</f>
        <v>-37.71</v>
      </c>
      <c r="D89" s="20">
        <f t="shared" si="6"/>
        <v>8515233.3253538534</v>
      </c>
      <c r="E89" s="21">
        <f t="shared" si="7"/>
        <v>0</v>
      </c>
      <c r="F89" s="21">
        <f t="shared" si="5"/>
        <v>8515233.3253538534</v>
      </c>
      <c r="G89" s="40"/>
      <c r="H89" s="7">
        <v>43553</v>
      </c>
      <c r="I89" s="22" t="s">
        <v>117</v>
      </c>
      <c r="J89" s="23">
        <f>-25000000</f>
        <v>-25000000</v>
      </c>
      <c r="K89" s="23">
        <f t="shared" si="4"/>
        <v>2112340.0955829434</v>
      </c>
      <c r="L89" s="40"/>
    </row>
    <row r="90" spans="1:15">
      <c r="A90" s="7">
        <v>43588</v>
      </c>
      <c r="B90" s="22" t="s">
        <v>118</v>
      </c>
      <c r="C90" s="50">
        <v>13163.13</v>
      </c>
      <c r="D90" s="20">
        <f t="shared" si="6"/>
        <v>8528396.4553538542</v>
      </c>
      <c r="E90" s="21">
        <f t="shared" si="7"/>
        <v>0</v>
      </c>
      <c r="F90" s="21">
        <f t="shared" si="5"/>
        <v>8528396.4553538542</v>
      </c>
      <c r="G90" s="40"/>
      <c r="H90" s="7">
        <v>43553</v>
      </c>
      <c r="I90" s="22" t="s">
        <v>119</v>
      </c>
      <c r="J90" s="42">
        <f>3288450000/Q6</f>
        <v>477958489.57879132</v>
      </c>
      <c r="K90" s="23">
        <f t="shared" si="4"/>
        <v>480070829.67437428</v>
      </c>
      <c r="L90" s="40"/>
    </row>
    <row r="91" spans="1:15">
      <c r="A91" s="7">
        <v>43591</v>
      </c>
      <c r="B91" s="22" t="s">
        <v>120</v>
      </c>
      <c r="C91" s="23">
        <f>-4999996.76</f>
        <v>-4999996.76</v>
      </c>
      <c r="D91" s="20">
        <f t="shared" si="6"/>
        <v>3528399.6953538544</v>
      </c>
      <c r="E91" s="21">
        <f t="shared" si="7"/>
        <v>0</v>
      </c>
      <c r="F91" s="21">
        <f t="shared" si="5"/>
        <v>3528399.6953538544</v>
      </c>
      <c r="G91" s="40"/>
      <c r="H91" s="7">
        <v>43553</v>
      </c>
      <c r="I91" s="22" t="s">
        <v>121</v>
      </c>
      <c r="J91" s="23">
        <f>-124459356.14*'[1]2.3 Bloomberg rates'!H2</f>
        <v>-141435612.317496</v>
      </c>
      <c r="K91" s="23">
        <f t="shared" si="4"/>
        <v>338635217.35687828</v>
      </c>
      <c r="L91" s="40"/>
    </row>
    <row r="92" spans="1:15">
      <c r="A92" s="7">
        <v>43591</v>
      </c>
      <c r="B92" s="22" t="s">
        <v>79</v>
      </c>
      <c r="C92" s="50">
        <f>-37.75-71.2</f>
        <v>-108.95</v>
      </c>
      <c r="D92" s="20">
        <f t="shared" si="6"/>
        <v>3528290.7453538543</v>
      </c>
      <c r="E92" s="21">
        <f t="shared" si="7"/>
        <v>0</v>
      </c>
      <c r="F92" s="21">
        <f t="shared" si="5"/>
        <v>3528290.7453538543</v>
      </c>
      <c r="G92" s="40"/>
      <c r="H92" s="7">
        <v>43553</v>
      </c>
      <c r="I92" s="22" t="s">
        <v>122</v>
      </c>
      <c r="J92" s="23">
        <f>-162000000</f>
        <v>-162000000</v>
      </c>
      <c r="K92" s="23">
        <f t="shared" si="4"/>
        <v>176635217.35687828</v>
      </c>
      <c r="L92" s="40"/>
    </row>
    <row r="93" spans="1:15">
      <c r="A93" s="7">
        <v>43599</v>
      </c>
      <c r="B93" s="22" t="s">
        <v>123</v>
      </c>
      <c r="C93" s="23">
        <f>-1500000/1.3626</f>
        <v>-1100836.6358432409</v>
      </c>
      <c r="D93" s="20">
        <f t="shared" si="6"/>
        <v>2427454.1095106136</v>
      </c>
      <c r="E93" s="21">
        <f t="shared" si="7"/>
        <v>0</v>
      </c>
      <c r="F93" s="21">
        <f t="shared" si="5"/>
        <v>2427454.1095106136</v>
      </c>
      <c r="G93" s="40"/>
      <c r="H93" s="7">
        <v>43553</v>
      </c>
      <c r="I93" s="22" t="s">
        <v>124</v>
      </c>
      <c r="J93" s="23">
        <f>-20000000</f>
        <v>-20000000</v>
      </c>
      <c r="K93" s="23">
        <f t="shared" si="4"/>
        <v>156635217.35687828</v>
      </c>
      <c r="L93" s="40"/>
    </row>
    <row r="94" spans="1:15">
      <c r="A94" s="7">
        <v>43599</v>
      </c>
      <c r="B94" s="22" t="s">
        <v>79</v>
      </c>
      <c r="C94" s="50">
        <f>-25-12.74</f>
        <v>-37.74</v>
      </c>
      <c r="D94" s="20">
        <f t="shared" si="6"/>
        <v>2427416.3695106134</v>
      </c>
      <c r="E94" s="21">
        <f t="shared" si="7"/>
        <v>0</v>
      </c>
      <c r="F94" s="21">
        <f t="shared" si="5"/>
        <v>2427416.3695106134</v>
      </c>
      <c r="G94" s="40"/>
      <c r="H94" s="7">
        <v>43553</v>
      </c>
      <c r="I94" s="22" t="s">
        <v>125</v>
      </c>
      <c r="J94" s="23">
        <f>-(J90+J91+J92+J93)</f>
        <v>-154522877.26129532</v>
      </c>
      <c r="K94" s="23">
        <f t="shared" si="4"/>
        <v>2112340.095582962</v>
      </c>
      <c r="L94" s="40"/>
    </row>
    <row r="95" spans="1:15">
      <c r="A95" s="7">
        <v>43599</v>
      </c>
      <c r="B95" s="22" t="s">
        <v>94</v>
      </c>
      <c r="C95" s="42">
        <v>538185.94999999995</v>
      </c>
      <c r="D95" s="20">
        <f t="shared" si="6"/>
        <v>2965602.3195106136</v>
      </c>
      <c r="E95" s="21">
        <f t="shared" si="7"/>
        <v>538185.94999999995</v>
      </c>
      <c r="F95" s="21">
        <f t="shared" si="5"/>
        <v>2427416.3695106134</v>
      </c>
      <c r="G95" s="40"/>
      <c r="H95" s="7">
        <v>43553</v>
      </c>
      <c r="I95" s="22" t="s">
        <v>64</v>
      </c>
      <c r="J95" s="42">
        <v>-10901.809868823066</v>
      </c>
      <c r="K95" s="23">
        <f t="shared" si="4"/>
        <v>2101438.2857141388</v>
      </c>
      <c r="L95" s="40"/>
    </row>
    <row r="96" spans="1:15">
      <c r="A96" s="7">
        <v>43600</v>
      </c>
      <c r="B96" s="22" t="s">
        <v>126</v>
      </c>
      <c r="C96" s="53">
        <f>-6000000/6.8331</f>
        <v>-878078.76366510079</v>
      </c>
      <c r="D96" s="20">
        <f t="shared" si="6"/>
        <v>2087523.5558455128</v>
      </c>
      <c r="E96" s="21">
        <f t="shared" si="7"/>
        <v>538185.94999999995</v>
      </c>
      <c r="F96" s="21">
        <f t="shared" si="5"/>
        <v>1549337.6058455128</v>
      </c>
      <c r="G96" s="40"/>
      <c r="H96" s="7">
        <v>43553</v>
      </c>
      <c r="I96" s="37" t="s">
        <v>127</v>
      </c>
      <c r="J96" s="34">
        <f>-280356.08</f>
        <v>-280356.08</v>
      </c>
      <c r="K96" s="34">
        <f t="shared" si="4"/>
        <v>1821082.2057141387</v>
      </c>
      <c r="L96" s="54"/>
    </row>
    <row r="97" spans="1:13">
      <c r="A97" s="7">
        <v>43600</v>
      </c>
      <c r="B97" s="22" t="s">
        <v>79</v>
      </c>
      <c r="C97" s="50">
        <f>-25-12.74</f>
        <v>-37.74</v>
      </c>
      <c r="D97" s="20">
        <f t="shared" si="6"/>
        <v>2087485.8158455128</v>
      </c>
      <c r="E97" s="21">
        <f t="shared" si="7"/>
        <v>538185.94999999995</v>
      </c>
      <c r="F97" s="21">
        <f t="shared" si="5"/>
        <v>1549299.8658455128</v>
      </c>
      <c r="G97" s="40"/>
      <c r="H97" s="7">
        <v>43556</v>
      </c>
      <c r="I97" s="22" t="s">
        <v>75</v>
      </c>
      <c r="J97" s="55">
        <v>6324.06</v>
      </c>
      <c r="K97" s="23">
        <f>J97+K96</f>
        <v>1827406.2657141387</v>
      </c>
      <c r="L97" s="40"/>
      <c r="M97" s="47"/>
    </row>
    <row r="98" spans="1:13">
      <c r="A98" s="7">
        <v>43600</v>
      </c>
      <c r="B98" s="22" t="s">
        <v>74</v>
      </c>
      <c r="C98" s="56">
        <v>22062.959999999999</v>
      </c>
      <c r="D98" s="20">
        <f t="shared" si="6"/>
        <v>2109548.7758455127</v>
      </c>
      <c r="E98" s="21">
        <f t="shared" si="7"/>
        <v>560248.90999999992</v>
      </c>
      <c r="F98" s="21">
        <f t="shared" si="5"/>
        <v>1549299.8658455128</v>
      </c>
      <c r="G98" s="40"/>
      <c r="H98" s="7">
        <v>43557</v>
      </c>
      <c r="I98" s="22" t="s">
        <v>12</v>
      </c>
      <c r="J98" s="23">
        <v>-563797.94999999995</v>
      </c>
      <c r="K98" s="23">
        <f>J98+K97</f>
        <v>1263608.3157141388</v>
      </c>
      <c r="L98" s="40"/>
    </row>
    <row r="99" spans="1:13">
      <c r="A99" s="7">
        <v>43600</v>
      </c>
      <c r="B99" s="22" t="s">
        <v>128</v>
      </c>
      <c r="C99" s="56">
        <v>424075.01</v>
      </c>
      <c r="D99" s="20">
        <f t="shared" si="6"/>
        <v>2533623.7858455125</v>
      </c>
      <c r="E99" s="21">
        <f t="shared" si="7"/>
        <v>984323.91999999993</v>
      </c>
      <c r="F99" s="21">
        <f t="shared" si="5"/>
        <v>1549299.8658455126</v>
      </c>
      <c r="G99" s="40"/>
      <c r="H99" s="7">
        <v>43559</v>
      </c>
      <c r="I99" s="22" t="s">
        <v>129</v>
      </c>
      <c r="J99" s="23">
        <v>77728.88</v>
      </c>
      <c r="K99" s="23">
        <f t="shared" si="4"/>
        <v>1341337.1957141389</v>
      </c>
      <c r="L99" s="40"/>
    </row>
    <row r="100" spans="1:13">
      <c r="A100" s="7">
        <v>43606</v>
      </c>
      <c r="B100" s="22" t="s">
        <v>130</v>
      </c>
      <c r="C100" s="42">
        <f>-1000000</f>
        <v>-1000000</v>
      </c>
      <c r="D100" s="20">
        <f t="shared" si="6"/>
        <v>1533623.7858455125</v>
      </c>
      <c r="E100" s="21">
        <f t="shared" si="7"/>
        <v>0</v>
      </c>
      <c r="F100" s="21">
        <f t="shared" si="5"/>
        <v>1533623.7858455125</v>
      </c>
      <c r="G100" s="40"/>
      <c r="H100" s="7">
        <v>43564</v>
      </c>
      <c r="I100" s="22" t="s">
        <v>129</v>
      </c>
      <c r="J100" s="23">
        <v>29199.07</v>
      </c>
      <c r="K100" s="23">
        <f t="shared" si="4"/>
        <v>1370536.265714139</v>
      </c>
      <c r="L100" s="40"/>
    </row>
    <row r="101" spans="1:13">
      <c r="A101" s="7">
        <v>43606</v>
      </c>
      <c r="B101" s="22" t="s">
        <v>79</v>
      </c>
      <c r="C101" s="50">
        <f>-25-12.74</f>
        <v>-37.74</v>
      </c>
      <c r="D101" s="20">
        <f t="shared" si="6"/>
        <v>1533586.0458455125</v>
      </c>
      <c r="E101" s="21">
        <f t="shared" si="7"/>
        <v>0</v>
      </c>
      <c r="F101" s="21">
        <f t="shared" si="5"/>
        <v>1533586.0458455125</v>
      </c>
      <c r="G101" s="40"/>
      <c r="H101" s="7">
        <v>43564</v>
      </c>
      <c r="I101" s="22" t="s">
        <v>131</v>
      </c>
      <c r="J101" s="23">
        <v>149975</v>
      </c>
      <c r="K101" s="23">
        <f t="shared" si="4"/>
        <v>1520511.265714139</v>
      </c>
      <c r="L101" s="40"/>
    </row>
    <row r="102" spans="1:13">
      <c r="A102" s="7">
        <v>43609</v>
      </c>
      <c r="B102" s="22" t="s">
        <v>132</v>
      </c>
      <c r="C102" s="23">
        <v>-217080.45</v>
      </c>
      <c r="D102" s="20">
        <f t="shared" si="6"/>
        <v>1316505.5958455126</v>
      </c>
      <c r="E102" s="21">
        <f t="shared" si="7"/>
        <v>0</v>
      </c>
      <c r="F102" s="21">
        <f t="shared" si="5"/>
        <v>1316505.5958455126</v>
      </c>
      <c r="G102" s="40"/>
      <c r="H102" s="7">
        <v>43564</v>
      </c>
      <c r="I102" s="22" t="s">
        <v>133</v>
      </c>
      <c r="J102" s="23">
        <v>421028</v>
      </c>
      <c r="K102" s="23">
        <f t="shared" si="4"/>
        <v>1941539.265714139</v>
      </c>
      <c r="L102" s="40"/>
    </row>
    <row r="103" spans="1:13">
      <c r="A103" s="7">
        <v>43609</v>
      </c>
      <c r="B103" s="22" t="s">
        <v>134</v>
      </c>
      <c r="C103" s="50">
        <v>-13770</v>
      </c>
      <c r="D103" s="20">
        <f t="shared" si="6"/>
        <v>1302735.5958455126</v>
      </c>
      <c r="E103" s="21">
        <f t="shared" si="7"/>
        <v>0</v>
      </c>
      <c r="F103" s="21">
        <f t="shared" si="5"/>
        <v>1302735.5958455126</v>
      </c>
      <c r="G103" s="40"/>
      <c r="H103" s="7">
        <v>43565</v>
      </c>
      <c r="I103" s="22" t="s">
        <v>12</v>
      </c>
      <c r="J103" s="23">
        <f>-19811.88-37</f>
        <v>-19848.88</v>
      </c>
      <c r="K103" s="23">
        <f t="shared" si="4"/>
        <v>1921690.3857141391</v>
      </c>
      <c r="L103" s="40"/>
    </row>
    <row r="104" spans="1:13">
      <c r="A104" s="7">
        <v>43609</v>
      </c>
      <c r="B104" s="22" t="s">
        <v>79</v>
      </c>
      <c r="C104" s="50">
        <f>-33.55-12.74</f>
        <v>-46.29</v>
      </c>
      <c r="D104" s="20">
        <f t="shared" si="6"/>
        <v>1302689.3058455125</v>
      </c>
      <c r="E104" s="21">
        <f t="shared" si="7"/>
        <v>0</v>
      </c>
      <c r="F104" s="21">
        <f t="shared" si="5"/>
        <v>1302689.3058455125</v>
      </c>
      <c r="G104" s="40"/>
      <c r="H104" s="7">
        <v>43566</v>
      </c>
      <c r="I104" s="22" t="s">
        <v>135</v>
      </c>
      <c r="J104" s="43">
        <f>(2700000000-1110000000)/111.18</f>
        <v>14301133.297355639</v>
      </c>
      <c r="K104" s="23">
        <f t="shared" si="4"/>
        <v>16222823.683069779</v>
      </c>
      <c r="L104" s="40"/>
    </row>
    <row r="105" spans="1:13">
      <c r="A105" s="32">
        <v>43615</v>
      </c>
      <c r="B105" s="37" t="s">
        <v>51</v>
      </c>
      <c r="C105" s="34">
        <v>5176669.29</v>
      </c>
      <c r="D105" s="35">
        <f t="shared" si="6"/>
        <v>6479358.595845513</v>
      </c>
      <c r="E105" s="36">
        <f t="shared" si="7"/>
        <v>5176669.29</v>
      </c>
      <c r="F105" s="36">
        <f t="shared" si="5"/>
        <v>1302689.305845513</v>
      </c>
      <c r="G105" s="54"/>
      <c r="H105" s="7">
        <v>43567</v>
      </c>
      <c r="I105" s="22" t="s">
        <v>12</v>
      </c>
      <c r="J105" s="23">
        <f>-41250.36-37</f>
        <v>-41287.360000000001</v>
      </c>
      <c r="K105" s="23">
        <f t="shared" si="4"/>
        <v>16181536.323069779</v>
      </c>
      <c r="L105" s="40"/>
    </row>
    <row r="106" spans="1:13">
      <c r="A106" s="7">
        <v>43617</v>
      </c>
      <c r="B106" s="22" t="s">
        <v>56</v>
      </c>
      <c r="C106" s="50">
        <v>1659.12</v>
      </c>
      <c r="D106" s="20">
        <f t="shared" si="6"/>
        <v>6481017.7158455132</v>
      </c>
      <c r="E106" s="21">
        <f t="shared" si="7"/>
        <v>5176669.29</v>
      </c>
      <c r="F106" s="21">
        <f t="shared" si="5"/>
        <v>1304348.4258455131</v>
      </c>
      <c r="G106" s="40"/>
      <c r="H106" s="7">
        <v>43572</v>
      </c>
      <c r="I106" s="22" t="s">
        <v>12</v>
      </c>
      <c r="J106" s="23">
        <v>-575794.56999999995</v>
      </c>
      <c r="K106" s="23">
        <f t="shared" si="4"/>
        <v>15605741.753069779</v>
      </c>
      <c r="L106" s="40"/>
    </row>
    <row r="107" spans="1:13">
      <c r="A107" s="7">
        <v>43626</v>
      </c>
      <c r="B107" s="22" t="s">
        <v>136</v>
      </c>
      <c r="C107" s="42">
        <f>-1200000</f>
        <v>-1200000</v>
      </c>
      <c r="D107" s="20">
        <f t="shared" si="6"/>
        <v>5281017.7158455132</v>
      </c>
      <c r="E107" s="21">
        <f t="shared" si="7"/>
        <v>3976669.29</v>
      </c>
      <c r="F107" s="21">
        <f t="shared" si="5"/>
        <v>1304348.4258455131</v>
      </c>
      <c r="G107" s="40"/>
      <c r="H107" s="7">
        <v>43572</v>
      </c>
      <c r="I107" s="22" t="s">
        <v>137</v>
      </c>
      <c r="J107" s="23">
        <f>-458.13</f>
        <v>-458.13</v>
      </c>
      <c r="K107" s="23">
        <f t="shared" si="4"/>
        <v>15605283.623069778</v>
      </c>
      <c r="L107" s="40"/>
    </row>
    <row r="108" spans="1:13">
      <c r="A108" s="7">
        <v>43626</v>
      </c>
      <c r="B108" s="22" t="s">
        <v>79</v>
      </c>
      <c r="C108" s="50">
        <f>-88.75</f>
        <v>-88.75</v>
      </c>
      <c r="D108" s="20">
        <f t="shared" si="6"/>
        <v>5280928.9658455132</v>
      </c>
      <c r="E108" s="21">
        <f t="shared" si="7"/>
        <v>3976669.29</v>
      </c>
      <c r="F108" s="21">
        <f t="shared" si="5"/>
        <v>1304259.6758455131</v>
      </c>
      <c r="G108" s="40"/>
      <c r="H108" s="7">
        <v>43573</v>
      </c>
      <c r="I108" s="22" t="s">
        <v>138</v>
      </c>
      <c r="J108" s="23">
        <v>274975</v>
      </c>
      <c r="K108" s="23">
        <f t="shared" si="4"/>
        <v>15880258.623069778</v>
      </c>
      <c r="L108" s="40"/>
    </row>
    <row r="109" spans="1:13">
      <c r="A109" s="7">
        <v>43626</v>
      </c>
      <c r="B109" s="22" t="s">
        <v>12</v>
      </c>
      <c r="C109" s="50">
        <f>-189174.94</f>
        <v>-189174.94</v>
      </c>
      <c r="D109" s="20">
        <f t="shared" si="6"/>
        <v>5091754.0258455127</v>
      </c>
      <c r="E109" s="21">
        <f t="shared" si="7"/>
        <v>3976669.29</v>
      </c>
      <c r="F109" s="21">
        <f t="shared" si="5"/>
        <v>1115084.7358455127</v>
      </c>
      <c r="G109" s="40"/>
      <c r="H109" s="7">
        <v>43577</v>
      </c>
      <c r="I109" s="22" t="s">
        <v>139</v>
      </c>
      <c r="J109" s="23">
        <v>270540.37</v>
      </c>
      <c r="K109" s="23">
        <f t="shared" si="4"/>
        <v>16150798.993069777</v>
      </c>
      <c r="L109" s="40"/>
    </row>
    <row r="110" spans="1:13">
      <c r="A110" s="7">
        <v>43629</v>
      </c>
      <c r="B110" s="22" t="s">
        <v>100</v>
      </c>
      <c r="C110" s="42">
        <v>17000000</v>
      </c>
      <c r="D110" s="20">
        <f t="shared" si="6"/>
        <v>22091754.025845513</v>
      </c>
      <c r="E110" s="21">
        <f t="shared" si="7"/>
        <v>3976669.29</v>
      </c>
      <c r="F110" s="21">
        <f t="shared" si="5"/>
        <v>18115084.735845514</v>
      </c>
      <c r="G110" s="40"/>
      <c r="H110" s="7">
        <v>43578</v>
      </c>
      <c r="I110" s="22" t="s">
        <v>140</v>
      </c>
      <c r="J110" s="23">
        <v>-140508.56</v>
      </c>
      <c r="K110" s="23">
        <f t="shared" si="4"/>
        <v>16010290.433069777</v>
      </c>
      <c r="L110" s="40"/>
      <c r="M110" s="51"/>
    </row>
    <row r="111" spans="1:13">
      <c r="A111" s="7">
        <v>43629</v>
      </c>
      <c r="B111" s="22" t="s">
        <v>130</v>
      </c>
      <c r="C111" s="42">
        <f>-6500000</f>
        <v>-6500000</v>
      </c>
      <c r="D111" s="20">
        <f t="shared" si="6"/>
        <v>15591754.025845513</v>
      </c>
      <c r="E111" s="21">
        <f t="shared" si="7"/>
        <v>0</v>
      </c>
      <c r="F111" s="21">
        <f t="shared" si="5"/>
        <v>15591754.025845513</v>
      </c>
      <c r="G111" s="40"/>
      <c r="H111" s="7">
        <v>43578</v>
      </c>
      <c r="I111" s="22" t="s">
        <v>137</v>
      </c>
      <c r="J111" s="23">
        <f>-37-42</f>
        <v>-79</v>
      </c>
      <c r="K111" s="23">
        <f t="shared" si="4"/>
        <v>16010211.433069777</v>
      </c>
      <c r="L111" s="40"/>
    </row>
    <row r="112" spans="1:13">
      <c r="A112" s="7">
        <v>43626</v>
      </c>
      <c r="B112" s="22" t="s">
        <v>79</v>
      </c>
      <c r="C112" s="50">
        <f>-25-12.76</f>
        <v>-37.76</v>
      </c>
      <c r="D112" s="20">
        <f t="shared" si="6"/>
        <v>15591716.265845513</v>
      </c>
      <c r="E112" s="21">
        <f t="shared" si="7"/>
        <v>0</v>
      </c>
      <c r="F112" s="21">
        <f t="shared" si="5"/>
        <v>15591716.265845513</v>
      </c>
      <c r="G112" s="40"/>
      <c r="H112" s="7">
        <v>43578</v>
      </c>
      <c r="I112" s="22" t="s">
        <v>141</v>
      </c>
      <c r="J112" s="23">
        <v>-238430.58</v>
      </c>
      <c r="K112" s="23">
        <f t="shared" si="4"/>
        <v>15771780.853069777</v>
      </c>
      <c r="L112" s="40"/>
    </row>
    <row r="113" spans="1:13">
      <c r="A113" s="7">
        <v>43630</v>
      </c>
      <c r="B113" s="22" t="s">
        <v>12</v>
      </c>
      <c r="C113" s="50">
        <f>-55267.06</f>
        <v>-55267.06</v>
      </c>
      <c r="D113" s="20">
        <f t="shared" si="6"/>
        <v>15536449.205845512</v>
      </c>
      <c r="E113" s="21">
        <f t="shared" si="7"/>
        <v>0</v>
      </c>
      <c r="F113" s="21">
        <f t="shared" si="5"/>
        <v>15536449.205845512</v>
      </c>
      <c r="G113" s="40"/>
      <c r="H113" s="7">
        <v>43580</v>
      </c>
      <c r="I113" s="22" t="s">
        <v>102</v>
      </c>
      <c r="J113" s="23">
        <v>-1247944.57</v>
      </c>
      <c r="K113" s="23">
        <f t="shared" ref="K113:K176" si="8">J113+K112</f>
        <v>14523836.283069776</v>
      </c>
      <c r="L113" s="40"/>
      <c r="M113" s="51"/>
    </row>
    <row r="114" spans="1:13">
      <c r="A114" s="7">
        <v>43630</v>
      </c>
      <c r="B114" s="22" t="s">
        <v>94</v>
      </c>
      <c r="C114" s="42">
        <v>554200.01</v>
      </c>
      <c r="D114" s="20">
        <f t="shared" si="6"/>
        <v>16090649.215845512</v>
      </c>
      <c r="E114" s="21">
        <f t="shared" si="7"/>
        <v>554200.01</v>
      </c>
      <c r="F114" s="21">
        <f t="shared" si="5"/>
        <v>15536449.205845512</v>
      </c>
      <c r="G114" s="40"/>
      <c r="H114" s="7">
        <v>43580</v>
      </c>
      <c r="I114" s="22" t="s">
        <v>137</v>
      </c>
      <c r="J114" s="23">
        <f>-37</f>
        <v>-37</v>
      </c>
      <c r="K114" s="23">
        <f t="shared" si="8"/>
        <v>14523799.283069776</v>
      </c>
      <c r="L114" s="40"/>
    </row>
    <row r="115" spans="1:13" ht="28.8">
      <c r="A115" s="7">
        <v>43634</v>
      </c>
      <c r="B115" s="57" t="s">
        <v>142</v>
      </c>
      <c r="C115" s="42">
        <f>-9999998.12</f>
        <v>-9999998.1199999992</v>
      </c>
      <c r="D115" s="20">
        <f t="shared" si="6"/>
        <v>6090651.095845513</v>
      </c>
      <c r="E115" s="21">
        <f t="shared" si="7"/>
        <v>0</v>
      </c>
      <c r="F115" s="21">
        <f t="shared" si="5"/>
        <v>6090651.095845513</v>
      </c>
      <c r="G115" s="40"/>
      <c r="H115" s="7">
        <v>43580</v>
      </c>
      <c r="I115" s="22" t="s">
        <v>143</v>
      </c>
      <c r="J115" s="43">
        <f>550000000/111.98</f>
        <v>4911591.3555992143</v>
      </c>
      <c r="K115" s="23">
        <f t="shared" si="8"/>
        <v>19435390.638668992</v>
      </c>
      <c r="L115" s="40"/>
    </row>
    <row r="116" spans="1:13">
      <c r="A116" s="7">
        <v>43634</v>
      </c>
      <c r="B116" s="22" t="s">
        <v>12</v>
      </c>
      <c r="C116" s="50">
        <f>-25-12.76</f>
        <v>-37.76</v>
      </c>
      <c r="D116" s="58">
        <f t="shared" si="6"/>
        <v>6090613.3358455133</v>
      </c>
      <c r="E116" s="21">
        <f t="shared" si="7"/>
        <v>0</v>
      </c>
      <c r="F116" s="21">
        <f t="shared" si="5"/>
        <v>6090613.3358455133</v>
      </c>
      <c r="G116" s="40"/>
      <c r="H116" s="7">
        <v>43580</v>
      </c>
      <c r="I116" s="22" t="s">
        <v>144</v>
      </c>
      <c r="J116" s="43">
        <f>2900000000/111.89</f>
        <v>25918312.628474396</v>
      </c>
      <c r="K116" s="23">
        <f t="shared" si="8"/>
        <v>45353703.267143384</v>
      </c>
      <c r="L116" s="40"/>
    </row>
    <row r="117" spans="1:13">
      <c r="A117" s="7">
        <v>43636</v>
      </c>
      <c r="B117" s="22" t="s">
        <v>145</v>
      </c>
      <c r="C117" s="42">
        <v>-1941400</v>
      </c>
      <c r="D117" s="20">
        <f t="shared" si="6"/>
        <v>4149213.3358455133</v>
      </c>
      <c r="E117" s="21">
        <f t="shared" si="7"/>
        <v>0</v>
      </c>
      <c r="F117" s="21">
        <f t="shared" si="5"/>
        <v>4149213.3358455133</v>
      </c>
      <c r="G117" s="40"/>
      <c r="H117" s="7">
        <v>43585</v>
      </c>
      <c r="I117" s="22" t="s">
        <v>12</v>
      </c>
      <c r="J117" s="23">
        <f>-1411764.03</f>
        <v>-1411764.03</v>
      </c>
      <c r="K117" s="23">
        <f t="shared" si="8"/>
        <v>43941939.237143382</v>
      </c>
      <c r="L117" s="40"/>
    </row>
    <row r="118" spans="1:13">
      <c r="A118" s="7">
        <v>43636</v>
      </c>
      <c r="B118" s="22" t="s">
        <v>146</v>
      </c>
      <c r="C118" s="23">
        <f>-1923400</f>
        <v>-1923400</v>
      </c>
      <c r="D118" s="20">
        <f t="shared" si="6"/>
        <v>2225813.3358455133</v>
      </c>
      <c r="E118" s="21">
        <f t="shared" si="7"/>
        <v>0</v>
      </c>
      <c r="F118" s="21">
        <f t="shared" si="5"/>
        <v>2225813.3358455133</v>
      </c>
      <c r="G118" s="40"/>
      <c r="H118" s="7">
        <v>43585</v>
      </c>
      <c r="I118" s="22" t="s">
        <v>137</v>
      </c>
      <c r="J118" s="23">
        <v>-622.89</v>
      </c>
      <c r="K118" s="23">
        <f t="shared" si="8"/>
        <v>43941316.347143382</v>
      </c>
      <c r="L118" s="40"/>
    </row>
    <row r="119" spans="1:13">
      <c r="A119" s="7">
        <v>43637</v>
      </c>
      <c r="B119" s="57" t="s">
        <v>147</v>
      </c>
      <c r="C119" s="42">
        <f>-234207</f>
        <v>-234207</v>
      </c>
      <c r="D119" s="20">
        <f t="shared" si="6"/>
        <v>1991606.3358455133</v>
      </c>
      <c r="E119" s="21">
        <f t="shared" si="7"/>
        <v>0</v>
      </c>
      <c r="F119" s="21">
        <f t="shared" si="5"/>
        <v>1991606.3358455133</v>
      </c>
      <c r="G119" s="40"/>
      <c r="H119" s="7">
        <v>43585</v>
      </c>
      <c r="I119" s="22" t="s">
        <v>52</v>
      </c>
      <c r="J119" s="23">
        <v>-166010.32</v>
      </c>
      <c r="K119" s="23">
        <f t="shared" si="8"/>
        <v>43775306.027143382</v>
      </c>
      <c r="L119" s="40"/>
      <c r="M119" s="59"/>
    </row>
    <row r="120" spans="1:13">
      <c r="A120" s="7">
        <v>43637</v>
      </c>
      <c r="B120" s="22" t="s">
        <v>79</v>
      </c>
      <c r="C120" s="50">
        <f>-25-12.76</f>
        <v>-37.76</v>
      </c>
      <c r="D120" s="20">
        <f t="shared" si="6"/>
        <v>1991568.5758455133</v>
      </c>
      <c r="E120" s="21">
        <f t="shared" si="7"/>
        <v>0</v>
      </c>
      <c r="F120" s="21">
        <f t="shared" si="5"/>
        <v>1991568.5758455133</v>
      </c>
      <c r="G120" s="40"/>
      <c r="H120" s="7">
        <v>43585</v>
      </c>
      <c r="I120" s="37" t="s">
        <v>83</v>
      </c>
      <c r="J120" s="34">
        <v>-125820</v>
      </c>
      <c r="K120" s="34">
        <f t="shared" si="8"/>
        <v>43649486.027143382</v>
      </c>
      <c r="L120" s="54"/>
    </row>
    <row r="121" spans="1:13">
      <c r="A121" s="7">
        <v>43641</v>
      </c>
      <c r="B121" s="22" t="s">
        <v>109</v>
      </c>
      <c r="C121" s="23">
        <v>-192569.71</v>
      </c>
      <c r="D121" s="20">
        <f t="shared" si="6"/>
        <v>1798998.8658455133</v>
      </c>
      <c r="E121" s="21">
        <f t="shared" si="7"/>
        <v>0</v>
      </c>
      <c r="F121" s="21">
        <f t="shared" si="5"/>
        <v>1798998.8658455133</v>
      </c>
      <c r="G121" s="40"/>
      <c r="H121" s="7">
        <v>43586</v>
      </c>
      <c r="I121" s="22" t="s">
        <v>75</v>
      </c>
      <c r="J121" s="23">
        <v>7078.86</v>
      </c>
      <c r="K121" s="23">
        <f t="shared" si="8"/>
        <v>43656564.887143381</v>
      </c>
      <c r="L121" s="40"/>
      <c r="M121" s="47"/>
    </row>
    <row r="122" spans="1:13">
      <c r="A122" s="7">
        <v>43642</v>
      </c>
      <c r="B122" s="22" t="s">
        <v>74</v>
      </c>
      <c r="C122" s="23">
        <v>2584304.34</v>
      </c>
      <c r="D122" s="20">
        <f t="shared" si="6"/>
        <v>4383303.2058455134</v>
      </c>
      <c r="E122" s="21">
        <f t="shared" si="7"/>
        <v>2584304.34</v>
      </c>
      <c r="F122" s="21">
        <f t="shared" si="5"/>
        <v>1798998.8658455135</v>
      </c>
      <c r="G122" s="40"/>
      <c r="H122" s="7">
        <v>43587</v>
      </c>
      <c r="I122" s="22" t="s">
        <v>148</v>
      </c>
      <c r="J122" s="23">
        <v>-123287.67</v>
      </c>
      <c r="K122" s="23">
        <f t="shared" si="8"/>
        <v>43533277.217143379</v>
      </c>
      <c r="L122" s="60"/>
      <c r="M122" s="48"/>
    </row>
    <row r="123" spans="1:13">
      <c r="A123" s="7">
        <v>43642</v>
      </c>
      <c r="B123" s="22" t="s">
        <v>12</v>
      </c>
      <c r="C123" s="23">
        <v>52580.71</v>
      </c>
      <c r="D123" s="20">
        <f t="shared" si="6"/>
        <v>4435883.9158455133</v>
      </c>
      <c r="E123" s="21">
        <f t="shared" si="7"/>
        <v>2584304.34</v>
      </c>
      <c r="F123" s="21">
        <f t="shared" si="5"/>
        <v>1851579.5758455135</v>
      </c>
      <c r="G123" s="40"/>
      <c r="H123" s="7">
        <v>43587</v>
      </c>
      <c r="I123" s="22" t="s">
        <v>137</v>
      </c>
      <c r="J123" s="23">
        <f>-37</f>
        <v>-37</v>
      </c>
      <c r="K123" s="23">
        <f t="shared" si="8"/>
        <v>43533240.217143379</v>
      </c>
      <c r="L123" s="40"/>
      <c r="M123" s="47"/>
    </row>
    <row r="124" spans="1:13">
      <c r="A124" s="7">
        <v>43643</v>
      </c>
      <c r="B124" s="22" t="s">
        <v>149</v>
      </c>
      <c r="C124" s="41">
        <f>-99999730.48</f>
        <v>-99999730.480000004</v>
      </c>
      <c r="D124" s="20">
        <f t="shared" si="6"/>
        <v>-95563846.564154491</v>
      </c>
      <c r="E124" s="21">
        <f t="shared" si="7"/>
        <v>2584304.34</v>
      </c>
      <c r="F124" s="21">
        <f t="shared" si="5"/>
        <v>-98148150.904154494</v>
      </c>
      <c r="G124" s="40" t="str">
        <f t="shared" ref="G124:G161" ca="1" si="9">IF(AND(A124&gt;=$F$1,A124&lt;=$G$1),"Y","N")</f>
        <v>N</v>
      </c>
      <c r="H124" s="7">
        <v>43588</v>
      </c>
      <c r="I124" s="22" t="s">
        <v>100</v>
      </c>
      <c r="J124" s="23">
        <v>10000000</v>
      </c>
      <c r="K124" s="23">
        <f t="shared" si="8"/>
        <v>53533240.217143379</v>
      </c>
      <c r="L124" s="40"/>
    </row>
    <row r="125" spans="1:13">
      <c r="A125" s="7">
        <v>43643</v>
      </c>
      <c r="B125" s="22" t="s">
        <v>79</v>
      </c>
      <c r="C125" s="41">
        <f>-90</f>
        <v>-90</v>
      </c>
      <c r="D125" s="20">
        <f t="shared" si="6"/>
        <v>-95563936.564154491</v>
      </c>
      <c r="E125" s="21">
        <f t="shared" si="7"/>
        <v>2584304.34</v>
      </c>
      <c r="F125" s="21">
        <f t="shared" si="5"/>
        <v>-98148240.904154494</v>
      </c>
      <c r="G125" s="40" t="str">
        <f t="shared" ca="1" si="9"/>
        <v>N</v>
      </c>
      <c r="H125" s="7">
        <v>43594</v>
      </c>
      <c r="I125" s="22" t="s">
        <v>12</v>
      </c>
      <c r="J125" s="23">
        <f>-18500-159055.25</f>
        <v>-177555.25</v>
      </c>
      <c r="K125" s="23">
        <f t="shared" si="8"/>
        <v>53355684.967143379</v>
      </c>
      <c r="L125" s="40"/>
      <c r="M125" s="48"/>
    </row>
    <row r="126" spans="1:13">
      <c r="A126" s="7">
        <v>43643</v>
      </c>
      <c r="B126" s="22" t="s">
        <v>150</v>
      </c>
      <c r="C126" s="23">
        <v>100000000</v>
      </c>
      <c r="D126" s="20">
        <f t="shared" si="6"/>
        <v>4436063.4358455092</v>
      </c>
      <c r="E126" s="21">
        <f t="shared" si="7"/>
        <v>2584304.34</v>
      </c>
      <c r="F126" s="21">
        <f t="shared" si="5"/>
        <v>1851759.0958455093</v>
      </c>
      <c r="G126" s="40" t="str">
        <f ca="1">IF(AND(A126&gt;=$F$1,A126&lt;=$G$1),"Y","N")</f>
        <v>N</v>
      </c>
      <c r="H126" s="7">
        <v>43594</v>
      </c>
      <c r="I126" s="22" t="s">
        <v>137</v>
      </c>
      <c r="J126" s="23">
        <f>-74</f>
        <v>-74</v>
      </c>
      <c r="K126" s="23">
        <f t="shared" si="8"/>
        <v>53355610.967143379</v>
      </c>
      <c r="L126" s="40"/>
    </row>
    <row r="127" spans="1:13">
      <c r="A127" s="7">
        <v>43644</v>
      </c>
      <c r="B127" s="22" t="s">
        <v>100</v>
      </c>
      <c r="C127" s="41">
        <v>5000000</v>
      </c>
      <c r="D127" s="20">
        <f t="shared" si="6"/>
        <v>9436063.4358455092</v>
      </c>
      <c r="E127" s="21">
        <f t="shared" si="7"/>
        <v>2584304.34</v>
      </c>
      <c r="F127" s="21">
        <f t="shared" si="5"/>
        <v>6851759.0958455093</v>
      </c>
      <c r="G127" s="40" t="str">
        <f t="shared" ca="1" si="9"/>
        <v>Y</v>
      </c>
      <c r="H127" s="7">
        <v>43595</v>
      </c>
      <c r="I127" s="22" t="s">
        <v>151</v>
      </c>
      <c r="J127" s="23">
        <v>-3749850</v>
      </c>
      <c r="K127" s="23">
        <f t="shared" si="8"/>
        <v>49605760.967143379</v>
      </c>
      <c r="L127" s="40"/>
    </row>
    <row r="128" spans="1:13">
      <c r="A128" s="7">
        <v>43644</v>
      </c>
      <c r="B128" s="22" t="s">
        <v>152</v>
      </c>
      <c r="C128" s="23">
        <f>-4000000*1.26871</f>
        <v>-5074840</v>
      </c>
      <c r="D128" s="20">
        <f t="shared" si="6"/>
        <v>4361223.4358455092</v>
      </c>
      <c r="E128" s="21">
        <f t="shared" si="7"/>
        <v>2584304.34</v>
      </c>
      <c r="F128" s="21">
        <f t="shared" si="5"/>
        <v>1776919.0958455093</v>
      </c>
      <c r="G128" s="40" t="str">
        <f t="shared" ca="1" si="9"/>
        <v>Y</v>
      </c>
      <c r="H128" s="7">
        <v>43595</v>
      </c>
      <c r="I128" s="22" t="s">
        <v>153</v>
      </c>
      <c r="J128" s="23">
        <f>-19500000*1.3074</f>
        <v>-25494299.999999996</v>
      </c>
      <c r="K128" s="23">
        <f t="shared" si="8"/>
        <v>24111460.967143383</v>
      </c>
      <c r="L128" s="40"/>
    </row>
    <row r="129" spans="1:13">
      <c r="A129" s="7">
        <v>43644</v>
      </c>
      <c r="B129" s="22" t="s">
        <v>33</v>
      </c>
      <c r="C129" s="41">
        <f>-1400000</f>
        <v>-1400000</v>
      </c>
      <c r="D129" s="20">
        <f t="shared" si="6"/>
        <v>2961223.4358455092</v>
      </c>
      <c r="E129" s="21">
        <f t="shared" si="7"/>
        <v>2584304.34</v>
      </c>
      <c r="F129" s="21">
        <f t="shared" si="5"/>
        <v>376919.09584550932</v>
      </c>
      <c r="G129" s="40" t="str">
        <f t="shared" ca="1" si="9"/>
        <v>Y</v>
      </c>
      <c r="H129" s="7">
        <v>43595</v>
      </c>
      <c r="I129" s="22" t="s">
        <v>154</v>
      </c>
      <c r="J129" s="23">
        <f>-66666.67</f>
        <v>-66666.67</v>
      </c>
      <c r="K129" s="23">
        <f t="shared" si="8"/>
        <v>24044794.297143381</v>
      </c>
      <c r="L129" s="40"/>
    </row>
    <row r="130" spans="1:13">
      <c r="A130" s="61">
        <v>43644</v>
      </c>
      <c r="B130" s="62" t="s">
        <v>51</v>
      </c>
      <c r="C130" s="63">
        <v>1250000</v>
      </c>
      <c r="D130" s="64">
        <f t="shared" si="6"/>
        <v>4211223.4358455092</v>
      </c>
      <c r="E130" s="65">
        <f t="shared" si="7"/>
        <v>3834304.34</v>
      </c>
      <c r="F130" s="65">
        <f t="shared" si="5"/>
        <v>376919.09584550932</v>
      </c>
      <c r="G130" s="66" t="str">
        <f t="shared" ca="1" si="9"/>
        <v>Y</v>
      </c>
      <c r="H130" s="7">
        <v>43595</v>
      </c>
      <c r="I130" s="22" t="s">
        <v>137</v>
      </c>
      <c r="J130" s="23">
        <f>-37*3</f>
        <v>-111</v>
      </c>
      <c r="K130" s="23">
        <f t="shared" si="8"/>
        <v>24044683.297143381</v>
      </c>
      <c r="L130" s="40"/>
    </row>
    <row r="131" spans="1:13">
      <c r="A131" s="7">
        <v>43649</v>
      </c>
      <c r="B131" s="22" t="s">
        <v>155</v>
      </c>
      <c r="C131" s="41">
        <v>1110000</v>
      </c>
      <c r="D131" s="20">
        <f t="shared" si="6"/>
        <v>5321223.4358455092</v>
      </c>
      <c r="E131" s="21">
        <f t="shared" si="7"/>
        <v>3834304.34</v>
      </c>
      <c r="F131" s="21">
        <f t="shared" si="5"/>
        <v>1486919.0958455093</v>
      </c>
      <c r="G131" s="40" t="str">
        <f t="shared" ca="1" si="9"/>
        <v>Y</v>
      </c>
      <c r="H131" s="7">
        <v>43595</v>
      </c>
      <c r="I131" s="22" t="s">
        <v>156</v>
      </c>
      <c r="J131" s="23">
        <f>(-5475000-975000)*1.1198</f>
        <v>-7222709.9999999991</v>
      </c>
      <c r="K131" s="23">
        <f t="shared" si="8"/>
        <v>16821973.297143381</v>
      </c>
      <c r="L131" s="40"/>
    </row>
    <row r="132" spans="1:13">
      <c r="A132" s="7">
        <v>43649</v>
      </c>
      <c r="B132" s="22" t="s">
        <v>157</v>
      </c>
      <c r="C132" s="41">
        <f>15890000*0.7</f>
        <v>11123000</v>
      </c>
      <c r="D132" s="20">
        <f t="shared" si="6"/>
        <v>16444223.435845509</v>
      </c>
      <c r="E132" s="21">
        <f t="shared" si="7"/>
        <v>14957304.34</v>
      </c>
      <c r="F132" s="21">
        <f t="shared" ref="F132:F157" si="10">D132-E132</f>
        <v>1486919.0958455093</v>
      </c>
      <c r="G132" s="40" t="str">
        <f t="shared" ca="1" si="9"/>
        <v>Y</v>
      </c>
      <c r="H132" s="7">
        <v>43595</v>
      </c>
      <c r="I132" s="22" t="s">
        <v>100</v>
      </c>
      <c r="J132" s="23">
        <v>50000000</v>
      </c>
      <c r="K132" s="23">
        <f t="shared" si="8"/>
        <v>66821973.297143385</v>
      </c>
      <c r="L132" s="40"/>
    </row>
    <row r="133" spans="1:13">
      <c r="A133" s="7">
        <v>43649</v>
      </c>
      <c r="B133" s="22" t="s">
        <v>158</v>
      </c>
      <c r="C133" s="41">
        <f>15890000*0.3</f>
        <v>4767000</v>
      </c>
      <c r="D133" s="20">
        <f t="shared" si="6"/>
        <v>21211223.435845509</v>
      </c>
      <c r="E133" s="21">
        <f t="shared" si="7"/>
        <v>14957304.34</v>
      </c>
      <c r="F133" s="21">
        <f t="shared" si="10"/>
        <v>6253919.0958455093</v>
      </c>
      <c r="G133" s="40" t="str">
        <f t="shared" ca="1" si="9"/>
        <v>Y</v>
      </c>
      <c r="H133" s="7">
        <v>43599</v>
      </c>
      <c r="I133" s="22" t="s">
        <v>159</v>
      </c>
      <c r="J133" s="23">
        <v>-6485368.2999999998</v>
      </c>
      <c r="K133" s="23">
        <f t="shared" si="8"/>
        <v>60336604.997143388</v>
      </c>
      <c r="L133" s="40"/>
    </row>
    <row r="134" spans="1:13">
      <c r="A134" s="7">
        <v>43649</v>
      </c>
      <c r="B134" s="22" t="s">
        <v>157</v>
      </c>
      <c r="C134" s="41">
        <f>-17000000*0.7</f>
        <v>-11900000</v>
      </c>
      <c r="D134" s="20">
        <f t="shared" ref="D134:D157" si="11">C134+D133</f>
        <v>9311223.4358455092</v>
      </c>
      <c r="E134" s="21">
        <f t="shared" si="7"/>
        <v>3057304.34</v>
      </c>
      <c r="F134" s="21">
        <f t="shared" si="10"/>
        <v>6253919.0958455093</v>
      </c>
      <c r="G134" s="40" t="str">
        <f t="shared" ca="1" si="9"/>
        <v>Y</v>
      </c>
      <c r="H134" s="7">
        <v>43599</v>
      </c>
      <c r="I134" s="22" t="s">
        <v>137</v>
      </c>
      <c r="J134" s="23">
        <f>-37</f>
        <v>-37</v>
      </c>
      <c r="K134" s="23">
        <f t="shared" si="8"/>
        <v>60336567.997143388</v>
      </c>
      <c r="L134" s="40"/>
    </row>
    <row r="135" spans="1:13">
      <c r="A135" s="7">
        <v>43651</v>
      </c>
      <c r="B135" s="22" t="s">
        <v>160</v>
      </c>
      <c r="C135" s="23">
        <f>247349540/$Q$2</f>
        <v>2291122.0822526864</v>
      </c>
      <c r="D135" s="20">
        <f t="shared" si="11"/>
        <v>11602345.518098196</v>
      </c>
      <c r="E135" s="21">
        <f t="shared" si="7"/>
        <v>3057304.34</v>
      </c>
      <c r="F135" s="21">
        <f t="shared" si="10"/>
        <v>8545041.1780981962</v>
      </c>
      <c r="G135" s="40" t="str">
        <f t="shared" ca="1" si="9"/>
        <v>Y</v>
      </c>
      <c r="H135" s="7">
        <v>43599</v>
      </c>
      <c r="I135" s="22" t="s">
        <v>161</v>
      </c>
      <c r="J135" s="23">
        <v>-182823.71</v>
      </c>
      <c r="K135" s="23">
        <f t="shared" si="8"/>
        <v>60153744.287143387</v>
      </c>
      <c r="L135" s="40"/>
    </row>
    <row r="136" spans="1:13">
      <c r="A136" s="7">
        <v>43651</v>
      </c>
      <c r="B136" s="22" t="s">
        <v>162</v>
      </c>
      <c r="C136" s="23">
        <f>315980578/$Q$2</f>
        <v>2926830.1037421268</v>
      </c>
      <c r="D136" s="20">
        <f t="shared" si="11"/>
        <v>14529175.621840322</v>
      </c>
      <c r="E136" s="21">
        <f t="shared" si="7"/>
        <v>3057304.34</v>
      </c>
      <c r="F136" s="21">
        <f t="shared" si="10"/>
        <v>11471871.281840323</v>
      </c>
      <c r="G136" s="40" t="str">
        <f t="shared" ca="1" si="9"/>
        <v>Y</v>
      </c>
      <c r="H136" s="7">
        <v>43600</v>
      </c>
      <c r="I136" s="22" t="s">
        <v>163</v>
      </c>
      <c r="J136" s="23">
        <f>-40000000</f>
        <v>-40000000</v>
      </c>
      <c r="K136" s="23">
        <f t="shared" si="8"/>
        <v>20153744.287143387</v>
      </c>
      <c r="L136" s="40"/>
    </row>
    <row r="137" spans="1:13">
      <c r="A137" s="7">
        <v>43651</v>
      </c>
      <c r="B137" s="22" t="s">
        <v>12</v>
      </c>
      <c r="C137" s="23">
        <f>-129000</f>
        <v>-129000</v>
      </c>
      <c r="D137" s="20">
        <f t="shared" si="11"/>
        <v>14400175.621840322</v>
      </c>
      <c r="E137" s="21">
        <f t="shared" si="7"/>
        <v>3057304.34</v>
      </c>
      <c r="F137" s="21">
        <f t="shared" si="10"/>
        <v>11342871.281840323</v>
      </c>
      <c r="G137" s="40" t="str">
        <f t="shared" ca="1" si="9"/>
        <v>Y</v>
      </c>
      <c r="H137" s="7">
        <v>43600</v>
      </c>
      <c r="I137" s="22" t="s">
        <v>164</v>
      </c>
      <c r="J137" s="23">
        <f>-1200000000/109.71</f>
        <v>-10937927.262783702</v>
      </c>
      <c r="K137" s="23">
        <f t="shared" si="8"/>
        <v>9215817.0243596844</v>
      </c>
      <c r="L137" s="40"/>
    </row>
    <row r="138" spans="1:13">
      <c r="A138" s="7">
        <v>43651</v>
      </c>
      <c r="B138" s="22" t="s">
        <v>165</v>
      </c>
      <c r="C138" s="42">
        <f>-24000000</f>
        <v>-24000000</v>
      </c>
      <c r="D138" s="20">
        <f t="shared" si="11"/>
        <v>-9599824.3781596776</v>
      </c>
      <c r="E138" s="21">
        <f t="shared" si="7"/>
        <v>0</v>
      </c>
      <c r="F138" s="21">
        <f t="shared" si="10"/>
        <v>-9599824.3781596776</v>
      </c>
      <c r="G138" s="40" t="str">
        <f t="shared" ca="1" si="9"/>
        <v>Y</v>
      </c>
      <c r="H138" s="7">
        <v>43600</v>
      </c>
      <c r="I138" s="22" t="s">
        <v>88</v>
      </c>
      <c r="J138" s="53">
        <f>-10000000/109.71</f>
        <v>-91149.393856530864</v>
      </c>
      <c r="K138" s="23">
        <f t="shared" si="8"/>
        <v>9124667.6305031534</v>
      </c>
      <c r="L138" s="40"/>
    </row>
    <row r="139" spans="1:13">
      <c r="A139" s="7">
        <v>43661</v>
      </c>
      <c r="B139" s="22" t="s">
        <v>166</v>
      </c>
      <c r="C139" s="42">
        <f>-35000000</f>
        <v>-35000000</v>
      </c>
      <c r="D139" s="20">
        <f t="shared" si="11"/>
        <v>-44599824.378159679</v>
      </c>
      <c r="E139" s="21">
        <f t="shared" si="7"/>
        <v>0</v>
      </c>
      <c r="F139" s="21">
        <f t="shared" si="10"/>
        <v>-44599824.378159679</v>
      </c>
      <c r="G139" s="40" t="str">
        <f t="shared" ca="1" si="9"/>
        <v>Y</v>
      </c>
      <c r="H139" s="7">
        <v>43600</v>
      </c>
      <c r="I139" s="22" t="s">
        <v>85</v>
      </c>
      <c r="J139" s="23">
        <f>-1690744.95</f>
        <v>-1690744.95</v>
      </c>
      <c r="K139" s="23">
        <f t="shared" si="8"/>
        <v>7433922.6805031532</v>
      </c>
      <c r="L139" s="40"/>
    </row>
    <row r="140" spans="1:13">
      <c r="A140" s="7">
        <v>43661</v>
      </c>
      <c r="B140" s="22" t="s">
        <v>167</v>
      </c>
      <c r="C140" s="42">
        <f>-11000000</f>
        <v>-11000000</v>
      </c>
      <c r="D140" s="20">
        <f t="shared" si="11"/>
        <v>-55599824.378159679</v>
      </c>
      <c r="E140" s="21">
        <f t="shared" si="7"/>
        <v>0</v>
      </c>
      <c r="F140" s="21">
        <f t="shared" si="10"/>
        <v>-55599824.378159679</v>
      </c>
      <c r="G140" s="40" t="str">
        <f t="shared" ca="1" si="9"/>
        <v>Y</v>
      </c>
      <c r="H140" s="7">
        <v>43600</v>
      </c>
      <c r="I140" s="22" t="s">
        <v>137</v>
      </c>
      <c r="J140" s="23">
        <f>-37-37</f>
        <v>-74</v>
      </c>
      <c r="K140" s="23">
        <f t="shared" si="8"/>
        <v>7433848.6805031532</v>
      </c>
      <c r="L140" s="40"/>
    </row>
    <row r="141" spans="1:13">
      <c r="A141" s="7">
        <v>43661</v>
      </c>
      <c r="B141" s="22" t="s">
        <v>136</v>
      </c>
      <c r="C141" s="42">
        <f>-3800000</f>
        <v>-3800000</v>
      </c>
      <c r="D141" s="20">
        <f t="shared" si="11"/>
        <v>-59399824.378159679</v>
      </c>
      <c r="E141" s="21">
        <f t="shared" si="7"/>
        <v>0</v>
      </c>
      <c r="F141" s="21">
        <f t="shared" si="10"/>
        <v>-59399824.378159679</v>
      </c>
      <c r="G141" s="40" t="str">
        <f t="shared" ca="1" si="9"/>
        <v>Y</v>
      </c>
      <c r="H141" s="7">
        <v>43602</v>
      </c>
      <c r="I141" s="22" t="s">
        <v>12</v>
      </c>
      <c r="J141" s="23">
        <f>-115852.02</f>
        <v>-115852.02</v>
      </c>
      <c r="K141" s="23">
        <f t="shared" si="8"/>
        <v>7317996.6605031537</v>
      </c>
      <c r="L141" s="40"/>
    </row>
    <row r="142" spans="1:13">
      <c r="A142" s="7">
        <v>43665</v>
      </c>
      <c r="B142" s="22" t="s">
        <v>168</v>
      </c>
      <c r="C142" s="42">
        <f>-7200000</f>
        <v>-7200000</v>
      </c>
      <c r="D142" s="20">
        <f t="shared" si="11"/>
        <v>-66599824.378159679</v>
      </c>
      <c r="E142" s="21">
        <f t="shared" si="7"/>
        <v>0</v>
      </c>
      <c r="F142" s="21">
        <f t="shared" si="10"/>
        <v>-66599824.378159679</v>
      </c>
      <c r="G142" s="40" t="str">
        <f t="shared" ca="1" si="9"/>
        <v>Y</v>
      </c>
      <c r="H142" s="7">
        <v>43602</v>
      </c>
      <c r="I142" s="22" t="s">
        <v>137</v>
      </c>
      <c r="J142" s="23">
        <f>-383.39</f>
        <v>-383.39</v>
      </c>
      <c r="K142" s="23">
        <f t="shared" si="8"/>
        <v>7317613.270503154</v>
      </c>
      <c r="L142" s="40"/>
      <c r="M142" s="51"/>
    </row>
    <row r="143" spans="1:13">
      <c r="A143" s="7">
        <v>43666</v>
      </c>
      <c r="B143" s="22" t="s">
        <v>169</v>
      </c>
      <c r="C143" s="23">
        <f>-1800000</f>
        <v>-1800000</v>
      </c>
      <c r="D143" s="20">
        <f t="shared" si="11"/>
        <v>-68399824.378159672</v>
      </c>
      <c r="E143" s="21">
        <f t="shared" si="7"/>
        <v>0</v>
      </c>
      <c r="F143" s="21">
        <f t="shared" si="10"/>
        <v>-68399824.378159672</v>
      </c>
      <c r="G143" s="40" t="str">
        <f t="shared" ca="1" si="9"/>
        <v>Y</v>
      </c>
      <c r="H143" s="7">
        <v>43602</v>
      </c>
      <c r="I143" s="22" t="s">
        <v>170</v>
      </c>
      <c r="J143" s="23">
        <v>-65081.25</v>
      </c>
      <c r="K143" s="23">
        <f t="shared" si="8"/>
        <v>7252532.020503154</v>
      </c>
      <c r="L143" s="40"/>
    </row>
    <row r="144" spans="1:13">
      <c r="A144" s="7">
        <v>43666</v>
      </c>
      <c r="B144" s="22" t="s">
        <v>101</v>
      </c>
      <c r="C144" s="42">
        <v>8375000</v>
      </c>
      <c r="D144" s="20">
        <f t="shared" si="11"/>
        <v>-60024824.378159672</v>
      </c>
      <c r="E144" s="21">
        <f t="shared" si="7"/>
        <v>0</v>
      </c>
      <c r="F144" s="21">
        <f t="shared" si="10"/>
        <v>-60024824.378159672</v>
      </c>
      <c r="G144" s="40" t="str">
        <f t="shared" ca="1" si="9"/>
        <v>Y</v>
      </c>
      <c r="H144" s="7">
        <v>43606</v>
      </c>
      <c r="I144" s="22" t="s">
        <v>102</v>
      </c>
      <c r="J144" s="23">
        <f>-996941.81</f>
        <v>-996941.81</v>
      </c>
      <c r="K144" s="23">
        <f t="shared" si="8"/>
        <v>6255590.2105031535</v>
      </c>
      <c r="L144" s="40"/>
    </row>
    <row r="145" spans="1:12">
      <c r="A145" s="7">
        <v>43666</v>
      </c>
      <c r="B145" s="22" t="s">
        <v>171</v>
      </c>
      <c r="C145" s="42">
        <f>-1000000</f>
        <v>-1000000</v>
      </c>
      <c r="D145" s="20">
        <f t="shared" si="11"/>
        <v>-61024824.378159672</v>
      </c>
      <c r="E145" s="21">
        <f t="shared" si="7"/>
        <v>0</v>
      </c>
      <c r="F145" s="21">
        <f t="shared" si="10"/>
        <v>-61024824.378159672</v>
      </c>
      <c r="G145" s="40" t="str">
        <f t="shared" ca="1" si="9"/>
        <v>Y</v>
      </c>
      <c r="H145" s="7">
        <v>43606</v>
      </c>
      <c r="I145" s="22" t="s">
        <v>137</v>
      </c>
      <c r="J145" s="23">
        <f>-37-30</f>
        <v>-67</v>
      </c>
      <c r="K145" s="23">
        <f t="shared" si="8"/>
        <v>6255523.2105031535</v>
      </c>
      <c r="L145" s="40"/>
    </row>
    <row r="146" spans="1:12">
      <c r="A146" s="7">
        <v>43683</v>
      </c>
      <c r="B146" s="22" t="s">
        <v>74</v>
      </c>
      <c r="C146" s="42">
        <v>897482.05</v>
      </c>
      <c r="D146" s="20">
        <f t="shared" si="11"/>
        <v>-60127342.328159675</v>
      </c>
      <c r="E146" s="21">
        <f t="shared" si="7"/>
        <v>897482.05</v>
      </c>
      <c r="F146" s="21">
        <f t="shared" si="10"/>
        <v>-61024824.378159672</v>
      </c>
      <c r="G146" s="40" t="str">
        <f t="shared" ca="1" si="9"/>
        <v>Y</v>
      </c>
      <c r="H146" s="7">
        <v>43606</v>
      </c>
      <c r="I146" s="22" t="s">
        <v>137</v>
      </c>
      <c r="J146" s="23">
        <v>50000</v>
      </c>
      <c r="K146" s="23">
        <f t="shared" si="8"/>
        <v>6305523.2105031535</v>
      </c>
      <c r="L146" s="40"/>
    </row>
    <row r="147" spans="1:12">
      <c r="A147" s="7">
        <v>43692</v>
      </c>
      <c r="B147" s="22" t="s">
        <v>155</v>
      </c>
      <c r="C147" s="41">
        <v>-1110000</v>
      </c>
      <c r="D147" s="20">
        <f t="shared" si="11"/>
        <v>-61237342.328159675</v>
      </c>
      <c r="E147" s="21">
        <f t="shared" si="7"/>
        <v>897482.05</v>
      </c>
      <c r="F147" s="21">
        <f t="shared" si="10"/>
        <v>-62134824.378159672</v>
      </c>
      <c r="G147" s="40" t="str">
        <f t="shared" ca="1" si="9"/>
        <v>Y</v>
      </c>
      <c r="H147" s="7">
        <v>43606</v>
      </c>
      <c r="I147" s="22" t="s">
        <v>172</v>
      </c>
      <c r="J147" s="23">
        <f>1200000000/109.901</f>
        <v>10918917.935232619</v>
      </c>
      <c r="K147" s="23">
        <f t="shared" si="8"/>
        <v>17224441.14573577</v>
      </c>
      <c r="L147" s="40"/>
    </row>
    <row r="148" spans="1:12">
      <c r="A148" s="7">
        <v>43707</v>
      </c>
      <c r="B148" s="22" t="s">
        <v>171</v>
      </c>
      <c r="C148" s="42">
        <f>-3000000</f>
        <v>-3000000</v>
      </c>
      <c r="D148" s="20">
        <f t="shared" si="11"/>
        <v>-64237342.328159675</v>
      </c>
      <c r="E148" s="21">
        <f t="shared" si="7"/>
        <v>0</v>
      </c>
      <c r="F148" s="21">
        <f t="shared" si="10"/>
        <v>-64237342.328159675</v>
      </c>
      <c r="G148" s="40" t="str">
        <f t="shared" ca="1" si="9"/>
        <v>N</v>
      </c>
      <c r="H148" s="7">
        <v>43608</v>
      </c>
      <c r="I148" s="22" t="s">
        <v>104</v>
      </c>
      <c r="J148" s="23">
        <v>-201646.46</v>
      </c>
      <c r="K148" s="23">
        <f t="shared" si="8"/>
        <v>17022794.68573577</v>
      </c>
      <c r="L148" s="40"/>
    </row>
    <row r="149" spans="1:12">
      <c r="A149" s="7">
        <v>43748</v>
      </c>
      <c r="B149" s="22" t="s">
        <v>74</v>
      </c>
      <c r="C149" s="42">
        <v>1533183.4421904003</v>
      </c>
      <c r="D149" s="20">
        <f t="shared" si="11"/>
        <v>-62704158.885969274</v>
      </c>
      <c r="E149" s="21">
        <f t="shared" si="7"/>
        <v>1533183.4421904003</v>
      </c>
      <c r="F149" s="21">
        <f t="shared" si="10"/>
        <v>-64237342.328159675</v>
      </c>
      <c r="G149" s="40" t="str">
        <f t="shared" ca="1" si="9"/>
        <v>N</v>
      </c>
      <c r="H149" s="7">
        <v>43608</v>
      </c>
      <c r="I149" s="22" t="s">
        <v>137</v>
      </c>
      <c r="J149" s="23">
        <f>-37</f>
        <v>-37</v>
      </c>
      <c r="K149" s="23">
        <f t="shared" si="8"/>
        <v>17022757.68573577</v>
      </c>
      <c r="L149" s="40"/>
    </row>
    <row r="150" spans="1:12">
      <c r="A150" s="7">
        <v>43749</v>
      </c>
      <c r="B150" s="22" t="s">
        <v>74</v>
      </c>
      <c r="C150" s="8">
        <v>2384800</v>
      </c>
      <c r="D150" s="20">
        <f t="shared" si="11"/>
        <v>-60319358.885969274</v>
      </c>
      <c r="E150" s="21">
        <f t="shared" si="7"/>
        <v>3917983.4421904003</v>
      </c>
      <c r="F150" s="21">
        <f t="shared" si="10"/>
        <v>-64237342.328159675</v>
      </c>
      <c r="G150" s="40" t="str">
        <f t="shared" ca="1" si="9"/>
        <v>N</v>
      </c>
      <c r="H150" s="7">
        <v>43609</v>
      </c>
      <c r="I150" s="22" t="s">
        <v>173</v>
      </c>
      <c r="J150" s="23">
        <f>(850000000)/110.608</f>
        <v>7684796.759728048</v>
      </c>
      <c r="K150" s="23">
        <f t="shared" si="8"/>
        <v>24707554.445463818</v>
      </c>
      <c r="L150" s="40"/>
    </row>
    <row r="151" spans="1:12">
      <c r="A151" s="7">
        <v>43763</v>
      </c>
      <c r="B151" s="22" t="s">
        <v>74</v>
      </c>
      <c r="C151" s="42">
        <v>353490.22761907801</v>
      </c>
      <c r="D151" s="20">
        <f t="shared" si="11"/>
        <v>-59965868.658350199</v>
      </c>
      <c r="E151" s="21">
        <f t="shared" si="7"/>
        <v>4271473.6698094783</v>
      </c>
      <c r="F151" s="21">
        <f t="shared" si="10"/>
        <v>-64237342.328159675</v>
      </c>
      <c r="G151" s="40" t="str">
        <f t="shared" ca="1" si="9"/>
        <v>N</v>
      </c>
      <c r="H151" s="7">
        <v>43609</v>
      </c>
      <c r="I151" s="22" t="s">
        <v>174</v>
      </c>
      <c r="J151" s="23">
        <v>864.79</v>
      </c>
      <c r="K151" s="23">
        <f t="shared" si="8"/>
        <v>24708419.235463817</v>
      </c>
      <c r="L151" s="40"/>
    </row>
    <row r="152" spans="1:12">
      <c r="A152" s="7">
        <v>43818</v>
      </c>
      <c r="B152" s="22" t="s">
        <v>74</v>
      </c>
      <c r="C152" s="42">
        <v>114857.86664525999</v>
      </c>
      <c r="D152" s="20">
        <f t="shared" si="11"/>
        <v>-59851010.791704938</v>
      </c>
      <c r="E152" s="21">
        <f t="shared" ref="E152:E162" si="12">IF(IF(ISNUMBER(SEARCH("Restricted",B152)),C152)+E151&lt;0,0,IF(ISNUMBER(SEARCH("Restricted",B152)),C152)+E151)</f>
        <v>4386331.5364547381</v>
      </c>
      <c r="F152" s="21">
        <f t="shared" si="10"/>
        <v>-64237342.328159675</v>
      </c>
      <c r="G152" s="40" t="str">
        <f t="shared" ca="1" si="9"/>
        <v>N</v>
      </c>
      <c r="H152" s="7">
        <v>43613</v>
      </c>
      <c r="I152" s="22" t="s">
        <v>175</v>
      </c>
      <c r="J152" s="23">
        <f>-5000000*1.1183</f>
        <v>-5591500</v>
      </c>
      <c r="K152" s="23">
        <f t="shared" si="8"/>
        <v>19116919.235463817</v>
      </c>
      <c r="L152" s="40"/>
    </row>
    <row r="153" spans="1:12">
      <c r="A153" s="7">
        <v>43826</v>
      </c>
      <c r="B153" s="22" t="s">
        <v>74</v>
      </c>
      <c r="C153" s="42">
        <v>604788</v>
      </c>
      <c r="D153" s="20">
        <f t="shared" si="11"/>
        <v>-59246222.791704938</v>
      </c>
      <c r="E153" s="21">
        <f t="shared" si="12"/>
        <v>4991119.5364547381</v>
      </c>
      <c r="F153" s="21">
        <f t="shared" si="10"/>
        <v>-64237342.328159675</v>
      </c>
      <c r="G153" s="40" t="str">
        <f t="shared" ca="1" si="9"/>
        <v>N</v>
      </c>
      <c r="H153" s="7">
        <v>43613</v>
      </c>
      <c r="I153" s="22" t="s">
        <v>137</v>
      </c>
      <c r="J153" s="23">
        <f>-37</f>
        <v>-37</v>
      </c>
      <c r="K153" s="23">
        <f t="shared" si="8"/>
        <v>19116882.235463817</v>
      </c>
      <c r="L153" s="40"/>
    </row>
    <row r="154" spans="1:12">
      <c r="A154" s="7">
        <v>43871</v>
      </c>
      <c r="B154" s="22" t="s">
        <v>74</v>
      </c>
      <c r="C154" s="42">
        <v>596827.46575342468</v>
      </c>
      <c r="D154" s="20">
        <f t="shared" si="11"/>
        <v>-58649395.325951517</v>
      </c>
      <c r="E154" s="21">
        <f t="shared" si="12"/>
        <v>5587947.002208163</v>
      </c>
      <c r="F154" s="21">
        <f t="shared" si="10"/>
        <v>-64237342.328159682</v>
      </c>
      <c r="G154" s="40" t="str">
        <f t="shared" ca="1" si="9"/>
        <v>N</v>
      </c>
      <c r="H154" s="7">
        <v>43613</v>
      </c>
      <c r="I154" s="22" t="s">
        <v>100</v>
      </c>
      <c r="J154" s="23">
        <v>6000000</v>
      </c>
      <c r="K154" s="23">
        <f t="shared" si="8"/>
        <v>25116882.235463817</v>
      </c>
      <c r="L154" s="40"/>
    </row>
    <row r="155" spans="1:12">
      <c r="A155" s="7">
        <v>43910</v>
      </c>
      <c r="B155" s="22" t="s">
        <v>74</v>
      </c>
      <c r="C155" s="42">
        <v>429868.62869992992</v>
      </c>
      <c r="D155" s="20">
        <f t="shared" si="11"/>
        <v>-58219526.697251588</v>
      </c>
      <c r="E155" s="21">
        <f t="shared" si="12"/>
        <v>6017815.6309080925</v>
      </c>
      <c r="F155" s="21">
        <f t="shared" si="10"/>
        <v>-64237342.328159682</v>
      </c>
      <c r="G155" s="40" t="str">
        <f t="shared" ca="1" si="9"/>
        <v>N</v>
      </c>
      <c r="H155" s="7">
        <v>43616</v>
      </c>
      <c r="I155" s="22" t="s">
        <v>52</v>
      </c>
      <c r="J155" s="23">
        <v>-160044.22</v>
      </c>
      <c r="K155" s="23">
        <f t="shared" si="8"/>
        <v>24956838.015463818</v>
      </c>
      <c r="L155" s="40"/>
    </row>
    <row r="156" spans="1:12">
      <c r="A156" s="7"/>
      <c r="C156" s="42"/>
      <c r="D156" s="20">
        <f t="shared" si="11"/>
        <v>-58219526.697251588</v>
      </c>
      <c r="E156" s="21">
        <f t="shared" si="12"/>
        <v>6017815.6309080925</v>
      </c>
      <c r="F156" s="21">
        <f t="shared" si="10"/>
        <v>-64237342.328159682</v>
      </c>
      <c r="G156" s="40" t="str">
        <f t="shared" ca="1" si="9"/>
        <v>N</v>
      </c>
      <c r="H156" s="7">
        <v>43616</v>
      </c>
      <c r="I156" s="22" t="s">
        <v>137</v>
      </c>
      <c r="J156" s="23">
        <v>-45.4</v>
      </c>
      <c r="K156" s="23">
        <f t="shared" si="8"/>
        <v>24956792.615463819</v>
      </c>
      <c r="L156" s="40"/>
    </row>
    <row r="157" spans="1:12">
      <c r="A157" s="7"/>
      <c r="C157" s="42"/>
      <c r="D157" s="20">
        <f t="shared" si="11"/>
        <v>-58219526.697251588</v>
      </c>
      <c r="E157" s="21">
        <f t="shared" si="12"/>
        <v>6017815.6309080925</v>
      </c>
      <c r="F157" s="21">
        <f t="shared" si="10"/>
        <v>-64237342.328159682</v>
      </c>
      <c r="G157" s="40" t="str">
        <f t="shared" ca="1" si="9"/>
        <v>N</v>
      </c>
      <c r="H157" s="7">
        <v>43616</v>
      </c>
      <c r="I157" s="22" t="s">
        <v>174</v>
      </c>
      <c r="J157" s="23">
        <v>43750</v>
      </c>
      <c r="K157" s="23">
        <f t="shared" si="8"/>
        <v>25000542.615463819</v>
      </c>
      <c r="L157" s="40"/>
    </row>
    <row r="158" spans="1:12">
      <c r="A158" s="7"/>
      <c r="C158" s="42"/>
      <c r="D158" s="20">
        <f>C158+D157</f>
        <v>-58219526.697251588</v>
      </c>
      <c r="E158" s="21">
        <f t="shared" si="12"/>
        <v>6017815.6309080925</v>
      </c>
      <c r="F158" s="21">
        <f>D158-E158</f>
        <v>-64237342.328159682</v>
      </c>
      <c r="G158" s="40" t="str">
        <f t="shared" ca="1" si="9"/>
        <v>N</v>
      </c>
      <c r="H158" s="7">
        <v>43616</v>
      </c>
      <c r="I158" s="62" t="s">
        <v>83</v>
      </c>
      <c r="J158" s="63">
        <f>-121229.38</f>
        <v>-121229.38</v>
      </c>
      <c r="K158" s="63">
        <f t="shared" si="8"/>
        <v>24879313.23546382</v>
      </c>
      <c r="L158" s="66" t="str">
        <f ca="1">IF(AND(H158&gt;=$F$1,H158&lt;=$G$1),"Y","N")</f>
        <v>N</v>
      </c>
    </row>
    <row r="159" spans="1:12">
      <c r="A159" s="7"/>
      <c r="D159" s="20">
        <f>C159+D158</f>
        <v>-58219526.697251588</v>
      </c>
      <c r="E159" s="21">
        <f t="shared" si="12"/>
        <v>6017815.6309080925</v>
      </c>
      <c r="F159" s="21">
        <f>D159-E159</f>
        <v>-64237342.328159682</v>
      </c>
      <c r="G159" s="40" t="str">
        <f t="shared" ca="1" si="9"/>
        <v>N</v>
      </c>
      <c r="H159" s="7">
        <v>43617</v>
      </c>
      <c r="I159" s="22" t="s">
        <v>75</v>
      </c>
      <c r="J159" s="23">
        <v>19299.87</v>
      </c>
      <c r="K159" s="23">
        <f t="shared" si="8"/>
        <v>24898613.105463821</v>
      </c>
      <c r="L159" s="60"/>
    </row>
    <row r="160" spans="1:12">
      <c r="A160" s="7"/>
      <c r="D160" s="20">
        <f>C160+D159</f>
        <v>-58219526.697251588</v>
      </c>
      <c r="E160" s="21">
        <f t="shared" si="12"/>
        <v>6017815.6309080925</v>
      </c>
      <c r="F160" s="21">
        <f>D160-E160</f>
        <v>-64237342.328159682</v>
      </c>
      <c r="G160" s="40" t="str">
        <f t="shared" ca="1" si="9"/>
        <v>N</v>
      </c>
      <c r="H160" s="7">
        <v>43619</v>
      </c>
      <c r="I160" s="22" t="s">
        <v>176</v>
      </c>
      <c r="J160" s="23">
        <v>-26980.33</v>
      </c>
      <c r="K160" s="23">
        <f t="shared" si="8"/>
        <v>24871632.775463823</v>
      </c>
      <c r="L160" s="60"/>
    </row>
    <row r="161" spans="1:13">
      <c r="A161" s="7"/>
      <c r="D161" s="20">
        <f>C161+D160</f>
        <v>-58219526.697251588</v>
      </c>
      <c r="E161" s="21">
        <f t="shared" si="12"/>
        <v>6017815.6309080925</v>
      </c>
      <c r="F161" s="21">
        <f>D161-E161</f>
        <v>-64237342.328159682</v>
      </c>
      <c r="G161" s="40" t="str">
        <f t="shared" ca="1" si="9"/>
        <v>N</v>
      </c>
      <c r="H161" s="7">
        <v>43620</v>
      </c>
      <c r="I161" s="22" t="s">
        <v>175</v>
      </c>
      <c r="J161" s="23">
        <f>-8000000*1.11891</f>
        <v>-8951280</v>
      </c>
      <c r="K161" s="23">
        <f t="shared" si="8"/>
        <v>15920352.775463823</v>
      </c>
      <c r="L161" s="40"/>
    </row>
    <row r="162" spans="1:13">
      <c r="A162" s="7"/>
      <c r="D162" s="20">
        <f>C162+D161</f>
        <v>-58219526.697251588</v>
      </c>
      <c r="E162" s="21">
        <f t="shared" si="12"/>
        <v>6017815.6309080925</v>
      </c>
      <c r="F162" s="21">
        <f>D162-E162</f>
        <v>-64237342.328159682</v>
      </c>
      <c r="H162" s="7">
        <v>43620</v>
      </c>
      <c r="I162" s="22" t="s">
        <v>175</v>
      </c>
      <c r="J162" s="23">
        <f>-5055000*1.11891</f>
        <v>-5656090.0500000007</v>
      </c>
      <c r="K162" s="23">
        <f t="shared" si="8"/>
        <v>10264262.725463822</v>
      </c>
      <c r="L162" s="40"/>
    </row>
    <row r="163" spans="1:13">
      <c r="A163" s="7"/>
      <c r="H163" s="7">
        <v>43620</v>
      </c>
      <c r="I163" s="22" t="s">
        <v>177</v>
      </c>
      <c r="J163" s="23">
        <f>-2580000/7.8403</f>
        <v>-329069.04072548245</v>
      </c>
      <c r="K163" s="23">
        <f t="shared" si="8"/>
        <v>9935193.6847383399</v>
      </c>
      <c r="L163" s="40"/>
    </row>
    <row r="164" spans="1:13">
      <c r="A164" s="7"/>
      <c r="H164" s="7">
        <v>43620</v>
      </c>
      <c r="I164" s="22" t="s">
        <v>178</v>
      </c>
      <c r="J164" s="23">
        <f>-1600000/1.371</f>
        <v>-1167031.3639679067</v>
      </c>
      <c r="K164" s="23">
        <f t="shared" si="8"/>
        <v>8768162.3207704332</v>
      </c>
      <c r="L164" s="40"/>
    </row>
    <row r="165" spans="1:13">
      <c r="A165" s="7"/>
      <c r="H165" s="7">
        <v>43620</v>
      </c>
      <c r="I165" s="22" t="s">
        <v>179</v>
      </c>
      <c r="J165" s="23">
        <v>-19375000</v>
      </c>
      <c r="K165" s="23">
        <f t="shared" si="8"/>
        <v>-10606837.679229567</v>
      </c>
      <c r="L165" s="40"/>
    </row>
    <row r="166" spans="1:13">
      <c r="A166" s="7"/>
      <c r="H166" s="7">
        <v>43620</v>
      </c>
      <c r="I166" s="22" t="s">
        <v>137</v>
      </c>
      <c r="J166" s="23">
        <f>-37*3</f>
        <v>-111</v>
      </c>
      <c r="K166" s="23">
        <f t="shared" si="8"/>
        <v>-10606948.679229567</v>
      </c>
      <c r="L166" s="40"/>
    </row>
    <row r="167" spans="1:13">
      <c r="A167" s="7"/>
      <c r="H167" s="7">
        <v>43620</v>
      </c>
      <c r="I167" s="22" t="s">
        <v>100</v>
      </c>
      <c r="J167" s="23">
        <v>30000000</v>
      </c>
      <c r="K167" s="23">
        <f t="shared" si="8"/>
        <v>19393051.320770435</v>
      </c>
      <c r="L167" s="40"/>
    </row>
    <row r="168" spans="1:13">
      <c r="A168" s="7"/>
      <c r="H168" s="7">
        <v>43623</v>
      </c>
      <c r="I168" s="22" t="s">
        <v>12</v>
      </c>
      <c r="J168" s="23">
        <f>-579175.32</f>
        <v>-579175.31999999995</v>
      </c>
      <c r="K168" s="23">
        <f t="shared" si="8"/>
        <v>18813876.000770435</v>
      </c>
      <c r="L168" s="40"/>
      <c r="M168" s="47"/>
    </row>
    <row r="169" spans="1:13">
      <c r="A169" s="7"/>
      <c r="H169" s="7">
        <v>43623</v>
      </c>
      <c r="I169" s="22" t="s">
        <v>137</v>
      </c>
      <c r="J169" s="23">
        <f>-95.92-333</f>
        <v>-428.92</v>
      </c>
      <c r="K169" s="23">
        <f t="shared" si="8"/>
        <v>18813447.080770433</v>
      </c>
      <c r="L169" s="40"/>
      <c r="M169" s="48"/>
    </row>
    <row r="170" spans="1:13">
      <c r="A170" s="7"/>
      <c r="H170" s="7">
        <v>43626</v>
      </c>
      <c r="I170" s="22" t="s">
        <v>180</v>
      </c>
      <c r="J170" s="23">
        <v>-75785.279999999999</v>
      </c>
      <c r="K170" s="23">
        <f t="shared" si="8"/>
        <v>18737661.800770432</v>
      </c>
      <c r="L170" s="40"/>
    </row>
    <row r="171" spans="1:13">
      <c r="A171" s="7"/>
      <c r="H171" s="7">
        <v>43626</v>
      </c>
      <c r="I171" s="22" t="s">
        <v>137</v>
      </c>
      <c r="J171" s="23">
        <v>-45.95</v>
      </c>
      <c r="K171" s="23">
        <f t="shared" si="8"/>
        <v>18737615.850770433</v>
      </c>
      <c r="L171" s="40"/>
    </row>
    <row r="172" spans="1:13">
      <c r="A172" s="7"/>
      <c r="H172" s="7">
        <v>43626</v>
      </c>
      <c r="I172" s="22" t="s">
        <v>181</v>
      </c>
      <c r="J172" s="23">
        <f>-134023.33</f>
        <v>-134023.32999999999</v>
      </c>
      <c r="K172" s="23">
        <f t="shared" si="8"/>
        <v>18603592.520770434</v>
      </c>
      <c r="L172" s="40"/>
    </row>
    <row r="173" spans="1:13">
      <c r="A173" s="7"/>
      <c r="H173" s="7">
        <v>43628</v>
      </c>
      <c r="I173" s="22" t="s">
        <v>182</v>
      </c>
      <c r="J173" s="23">
        <f>-144516666/108.47</f>
        <v>-1332319.2219046741</v>
      </c>
      <c r="K173" s="23">
        <f t="shared" si="8"/>
        <v>17271273.298865762</v>
      </c>
      <c r="L173" s="40"/>
    </row>
    <row r="174" spans="1:13">
      <c r="A174" s="7"/>
      <c r="H174" s="7">
        <v>43628</v>
      </c>
      <c r="I174" s="22" t="s">
        <v>183</v>
      </c>
      <c r="J174" s="23">
        <f>-8625001/108.47</f>
        <v>-79515.08251129344</v>
      </c>
      <c r="K174" s="23">
        <f t="shared" si="8"/>
        <v>17191758.216354467</v>
      </c>
      <c r="L174" s="40"/>
    </row>
    <row r="175" spans="1:13">
      <c r="A175" s="7"/>
      <c r="H175" s="7">
        <v>43628</v>
      </c>
      <c r="I175" s="22" t="s">
        <v>184</v>
      </c>
      <c r="J175" s="23">
        <f>-35522223/108.47</f>
        <v>-327484.30902553699</v>
      </c>
      <c r="K175" s="23">
        <f t="shared" si="8"/>
        <v>16864273.90732893</v>
      </c>
      <c r="L175" s="40"/>
    </row>
    <row r="176" spans="1:13">
      <c r="A176" s="7"/>
      <c r="H176" s="7">
        <v>43628</v>
      </c>
      <c r="I176" s="22" t="s">
        <v>185</v>
      </c>
      <c r="J176" s="23">
        <f>-14737.72</f>
        <v>-14737.72</v>
      </c>
      <c r="K176" s="23">
        <f t="shared" si="8"/>
        <v>16849536.187328931</v>
      </c>
      <c r="L176" s="40"/>
    </row>
    <row r="177" spans="1:12">
      <c r="A177" s="7"/>
      <c r="H177" s="7">
        <v>43628</v>
      </c>
      <c r="I177" s="22" t="s">
        <v>88</v>
      </c>
      <c r="J177" s="23">
        <f>-9737509/108.47</f>
        <v>-89771.448326726284</v>
      </c>
      <c r="K177" s="23">
        <f t="shared" ref="K177:K240" si="13">J177+K176</f>
        <v>16759764.739002205</v>
      </c>
      <c r="L177" s="40"/>
    </row>
    <row r="178" spans="1:12">
      <c r="A178" s="7"/>
      <c r="H178" s="7">
        <v>43628</v>
      </c>
      <c r="I178" s="22" t="s">
        <v>137</v>
      </c>
      <c r="J178" s="23">
        <f>-37</f>
        <v>-37</v>
      </c>
      <c r="K178" s="23">
        <f t="shared" si="13"/>
        <v>16759727.739002205</v>
      </c>
      <c r="L178" s="40"/>
    </row>
    <row r="179" spans="1:12">
      <c r="A179" s="7"/>
      <c r="B179" s="67"/>
      <c r="H179" s="7">
        <v>43630</v>
      </c>
      <c r="I179" s="22" t="s">
        <v>12</v>
      </c>
      <c r="J179" s="23">
        <v>-535348.36</v>
      </c>
      <c r="K179" s="23">
        <f t="shared" si="13"/>
        <v>16224379.379002206</v>
      </c>
      <c r="L179" s="40"/>
    </row>
    <row r="180" spans="1:12">
      <c r="A180" s="7"/>
      <c r="B180" s="67"/>
      <c r="H180" s="7">
        <v>43630</v>
      </c>
      <c r="I180" s="22" t="s">
        <v>137</v>
      </c>
      <c r="J180" s="23">
        <f>-469</f>
        <v>-469</v>
      </c>
      <c r="K180" s="23">
        <f t="shared" si="13"/>
        <v>16223910.379002206</v>
      </c>
      <c r="L180" s="40"/>
    </row>
    <row r="181" spans="1:12">
      <c r="A181" s="7"/>
      <c r="H181" s="7">
        <v>43630</v>
      </c>
      <c r="I181" s="22" t="s">
        <v>85</v>
      </c>
      <c r="J181" s="23">
        <f>-1709655.15</f>
        <v>-1709655.15</v>
      </c>
      <c r="K181" s="23">
        <f t="shared" si="13"/>
        <v>14514255.229002206</v>
      </c>
      <c r="L181" s="40"/>
    </row>
    <row r="182" spans="1:12">
      <c r="A182" s="7"/>
      <c r="H182" s="7">
        <v>43630</v>
      </c>
      <c r="I182" s="22" t="s">
        <v>137</v>
      </c>
      <c r="J182" s="23">
        <f>-37</f>
        <v>-37</v>
      </c>
      <c r="K182" s="23">
        <f t="shared" si="13"/>
        <v>14514218.229002206</v>
      </c>
      <c r="L182" s="40"/>
    </row>
    <row r="183" spans="1:12">
      <c r="A183" s="7"/>
      <c r="H183" s="7">
        <v>43633</v>
      </c>
      <c r="I183" s="37" t="s">
        <v>186</v>
      </c>
      <c r="J183" s="23">
        <f>450000000/108.378</f>
        <v>4152134.1969772461</v>
      </c>
      <c r="K183" s="23">
        <f t="shared" si="13"/>
        <v>18666352.42597945</v>
      </c>
      <c r="L183" s="40"/>
    </row>
    <row r="184" spans="1:12">
      <c r="A184" s="7"/>
      <c r="H184" s="7">
        <v>43633</v>
      </c>
      <c r="I184" s="22" t="s">
        <v>170</v>
      </c>
      <c r="J184" s="23">
        <f>-66469.17</f>
        <v>-66469.17</v>
      </c>
      <c r="K184" s="23">
        <f t="shared" si="13"/>
        <v>18599883.255979449</v>
      </c>
      <c r="L184" s="40"/>
    </row>
    <row r="185" spans="1:12">
      <c r="A185" s="7"/>
      <c r="B185" s="67"/>
      <c r="H185" s="7">
        <v>43636</v>
      </c>
      <c r="I185" s="22" t="s">
        <v>97</v>
      </c>
      <c r="J185" s="23">
        <v>-7104744</v>
      </c>
      <c r="K185" s="23">
        <f t="shared" si="13"/>
        <v>11495139.255979449</v>
      </c>
      <c r="L185" s="40"/>
    </row>
    <row r="186" spans="1:12">
      <c r="A186" s="7"/>
      <c r="B186" s="67"/>
      <c r="H186" s="7">
        <v>43636</v>
      </c>
      <c r="I186" s="22" t="s">
        <v>137</v>
      </c>
      <c r="J186" s="23">
        <f>-37</f>
        <v>-37</v>
      </c>
      <c r="K186" s="23">
        <f t="shared" si="13"/>
        <v>11495102.255979449</v>
      </c>
      <c r="L186" s="40"/>
    </row>
    <row r="187" spans="1:12">
      <c r="A187" s="7"/>
      <c r="H187" s="7">
        <v>43640</v>
      </c>
      <c r="I187" s="22" t="s">
        <v>12</v>
      </c>
      <c r="J187" s="23">
        <f>-483.06</f>
        <v>-483.06</v>
      </c>
      <c r="K187" s="23">
        <f t="shared" si="13"/>
        <v>11494619.195979448</v>
      </c>
      <c r="L187" s="40"/>
    </row>
    <row r="188" spans="1:12">
      <c r="A188" s="7"/>
      <c r="H188" s="7">
        <v>43640</v>
      </c>
      <c r="I188" s="22" t="s">
        <v>187</v>
      </c>
      <c r="J188" s="23">
        <f>-62500</f>
        <v>-62500</v>
      </c>
      <c r="K188" s="23">
        <f t="shared" si="13"/>
        <v>11432119.195979448</v>
      </c>
      <c r="L188" s="40"/>
    </row>
    <row r="189" spans="1:12">
      <c r="A189" s="7"/>
      <c r="H189" s="7">
        <v>43640</v>
      </c>
      <c r="I189" s="22" t="s">
        <v>104</v>
      </c>
      <c r="J189" s="23">
        <f>-138367.73</f>
        <v>-138367.73000000001</v>
      </c>
      <c r="K189" s="23">
        <f t="shared" si="13"/>
        <v>11293751.465979448</v>
      </c>
      <c r="L189" s="40"/>
    </row>
    <row r="190" spans="1:12">
      <c r="A190" s="7"/>
      <c r="H190" s="7">
        <v>43640</v>
      </c>
      <c r="I190" s="22" t="s">
        <v>137</v>
      </c>
      <c r="J190" s="23">
        <f>-37*3</f>
        <v>-111</v>
      </c>
      <c r="K190" s="23">
        <f t="shared" si="13"/>
        <v>11293640.465979448</v>
      </c>
      <c r="L190" s="40"/>
    </row>
    <row r="191" spans="1:12">
      <c r="A191" s="7"/>
      <c r="H191" s="7">
        <v>43641</v>
      </c>
      <c r="I191" s="22" t="s">
        <v>102</v>
      </c>
      <c r="J191" s="23">
        <v>-1170309.58</v>
      </c>
      <c r="K191" s="23">
        <f t="shared" si="13"/>
        <v>10123330.885979448</v>
      </c>
      <c r="L191" s="40"/>
    </row>
    <row r="192" spans="1:12">
      <c r="A192" s="7"/>
      <c r="H192" s="7">
        <v>43641</v>
      </c>
      <c r="I192" s="22" t="s">
        <v>137</v>
      </c>
      <c r="J192" s="23">
        <f>-37</f>
        <v>-37</v>
      </c>
      <c r="K192" s="23">
        <f t="shared" si="13"/>
        <v>10123293.885979448</v>
      </c>
      <c r="L192" s="40"/>
    </row>
    <row r="193" spans="1:12">
      <c r="A193" s="7"/>
      <c r="H193" s="7">
        <v>43642</v>
      </c>
      <c r="I193" s="22" t="s">
        <v>188</v>
      </c>
      <c r="J193" s="23">
        <v>-73807.66</v>
      </c>
      <c r="K193" s="23">
        <f t="shared" si="13"/>
        <v>10049486.225979447</v>
      </c>
      <c r="L193" s="40"/>
    </row>
    <row r="194" spans="1:12">
      <c r="A194" s="7"/>
      <c r="H194" s="7">
        <v>43643</v>
      </c>
      <c r="I194" s="22" t="s">
        <v>189</v>
      </c>
      <c r="J194" s="23">
        <f>-7500000*1.27464</f>
        <v>-9559800</v>
      </c>
      <c r="K194" s="23">
        <f t="shared" si="13"/>
        <v>489686.22597944736</v>
      </c>
      <c r="L194" s="40" t="str">
        <f t="shared" ref="L194:L231" ca="1" si="14">IF(AND(H194&gt;=$F$1,H194&lt;=$G$1),"Y","N")</f>
        <v>N</v>
      </c>
    </row>
    <row r="195" spans="1:12">
      <c r="A195" s="7"/>
      <c r="H195" s="7">
        <v>43644</v>
      </c>
      <c r="I195" s="22" t="s">
        <v>190</v>
      </c>
      <c r="J195" s="23">
        <f>1400000</f>
        <v>1400000</v>
      </c>
      <c r="K195" s="23">
        <f t="shared" si="13"/>
        <v>1889686.2259794474</v>
      </c>
      <c r="L195" s="40" t="str">
        <f t="shared" ca="1" si="14"/>
        <v>Y</v>
      </c>
    </row>
    <row r="196" spans="1:12">
      <c r="A196" s="7"/>
      <c r="H196" s="7">
        <v>43644</v>
      </c>
      <c r="I196" s="22" t="s">
        <v>52</v>
      </c>
      <c r="J196" s="23">
        <f>'[1]2.2 Debt'!U64*Q3</f>
        <v>-147497.45128540101</v>
      </c>
      <c r="K196" s="23">
        <f t="shared" si="13"/>
        <v>1742188.7746940465</v>
      </c>
      <c r="L196" s="40" t="str">
        <f t="shared" ca="1" si="14"/>
        <v>Y</v>
      </c>
    </row>
    <row r="197" spans="1:12">
      <c r="A197" s="7"/>
      <c r="G197" s="38"/>
      <c r="H197" s="7">
        <v>43644</v>
      </c>
      <c r="I197" s="37" t="s">
        <v>191</v>
      </c>
      <c r="J197" s="34">
        <f>-327508.67</f>
        <v>-327508.67</v>
      </c>
      <c r="K197" s="34">
        <f t="shared" si="13"/>
        <v>1414680.1046940465</v>
      </c>
      <c r="L197" s="54" t="str">
        <f t="shared" ca="1" si="14"/>
        <v>Y</v>
      </c>
    </row>
    <row r="198" spans="1:12">
      <c r="A198" s="7"/>
      <c r="H198" s="7">
        <v>43647</v>
      </c>
      <c r="I198" s="22" t="s">
        <v>192</v>
      </c>
      <c r="J198" s="23">
        <f>-1000000</f>
        <v>-1000000</v>
      </c>
      <c r="K198" s="23">
        <f t="shared" si="13"/>
        <v>414680.10469404655</v>
      </c>
      <c r="L198" s="40" t="str">
        <f t="shared" ca="1" si="14"/>
        <v>Y</v>
      </c>
    </row>
    <row r="199" spans="1:12">
      <c r="A199" s="7"/>
      <c r="H199" s="7">
        <v>43649</v>
      </c>
      <c r="I199" s="22" t="s">
        <v>193</v>
      </c>
      <c r="J199" s="23">
        <f>-1500000/Q5</f>
        <v>-1107501.4766686356</v>
      </c>
      <c r="K199" s="23">
        <f t="shared" si="13"/>
        <v>-692821.37197458907</v>
      </c>
      <c r="L199" s="40" t="str">
        <f t="shared" ca="1" si="14"/>
        <v>Y</v>
      </c>
    </row>
    <row r="200" spans="1:12">
      <c r="A200" s="7"/>
      <c r="B200" s="68"/>
      <c r="H200" s="7">
        <v>43649</v>
      </c>
      <c r="I200" s="22" t="s">
        <v>194</v>
      </c>
      <c r="J200" s="23">
        <f>2900000000/$Q$2</f>
        <v>26861800.666913673</v>
      </c>
      <c r="K200" s="23">
        <f t="shared" ref="K200:K214" si="15">J200+K199</f>
        <v>26168979.294939086</v>
      </c>
      <c r="L200" s="40" t="str">
        <f t="shared" ref="L200:L214" ca="1" si="16">IF(AND(H200&gt;=$F$1,H200&lt;=$G$1),"Y","N")</f>
        <v>Y</v>
      </c>
    </row>
    <row r="201" spans="1:12">
      <c r="B201" s="70"/>
      <c r="C201" s="71"/>
      <c r="H201" s="7">
        <v>43651</v>
      </c>
      <c r="I201" s="22" t="s">
        <v>12</v>
      </c>
      <c r="J201" s="23">
        <f>-500000</f>
        <v>-500000</v>
      </c>
      <c r="K201" s="23">
        <f t="shared" si="15"/>
        <v>25668979.294939086</v>
      </c>
      <c r="L201" s="40" t="str">
        <f t="shared" ca="1" si="16"/>
        <v>Y</v>
      </c>
    </row>
    <row r="202" spans="1:12">
      <c r="A202" s="7"/>
      <c r="B202" s="72"/>
      <c r="C202" s="48"/>
      <c r="H202" s="7">
        <v>43654</v>
      </c>
      <c r="I202" s="22" t="s">
        <v>196</v>
      </c>
      <c r="J202" s="23">
        <f>300000000/$Q$2</f>
        <v>2778806.9655427937</v>
      </c>
      <c r="K202" s="23">
        <f t="shared" si="15"/>
        <v>28447786.260481879</v>
      </c>
      <c r="L202" s="40" t="str">
        <f t="shared" ca="1" si="16"/>
        <v>Y</v>
      </c>
    </row>
    <row r="203" spans="1:12">
      <c r="A203" s="7"/>
      <c r="B203" s="72"/>
      <c r="C203" s="48"/>
      <c r="H203" s="7">
        <v>43660</v>
      </c>
      <c r="I203" s="22" t="s">
        <v>12</v>
      </c>
      <c r="J203" s="23">
        <f>-500000-800000</f>
        <v>-1300000</v>
      </c>
      <c r="K203" s="23">
        <f t="shared" si="15"/>
        <v>27147786.260481879</v>
      </c>
      <c r="L203" s="40" t="str">
        <f t="shared" ca="1" si="16"/>
        <v>Y</v>
      </c>
    </row>
    <row r="204" spans="1:12">
      <c r="A204" s="7"/>
      <c r="B204" s="72"/>
      <c r="C204" s="48"/>
      <c r="H204" s="7">
        <v>43660</v>
      </c>
      <c r="I204" s="22" t="s">
        <v>197</v>
      </c>
      <c r="J204" s="23">
        <f>-900000</f>
        <v>-900000</v>
      </c>
      <c r="K204" s="23">
        <f t="shared" si="15"/>
        <v>26247786.260481879</v>
      </c>
      <c r="L204" s="40" t="str">
        <f t="shared" ca="1" si="16"/>
        <v>Y</v>
      </c>
    </row>
    <row r="205" spans="1:12">
      <c r="A205" s="7"/>
      <c r="B205" s="73"/>
      <c r="C205" s="48"/>
      <c r="H205" s="7">
        <v>43661</v>
      </c>
      <c r="I205" s="22" t="s">
        <v>195</v>
      </c>
      <c r="J205" s="23">
        <f>(-30000000*$Q$3)</f>
        <v>-34092000</v>
      </c>
      <c r="K205" s="23">
        <f t="shared" si="15"/>
        <v>-7844213.7395181209</v>
      </c>
      <c r="L205" s="40" t="str">
        <f t="shared" ca="1" si="16"/>
        <v>Y</v>
      </c>
    </row>
    <row r="206" spans="1:12">
      <c r="A206" s="74"/>
      <c r="B206" s="73"/>
      <c r="C206" s="48"/>
      <c r="H206" s="7">
        <v>43661</v>
      </c>
      <c r="I206" s="22" t="s">
        <v>198</v>
      </c>
      <c r="J206" s="23">
        <f>-15000000*$Q$4</f>
        <v>-19024500</v>
      </c>
      <c r="K206" s="23">
        <f t="shared" si="15"/>
        <v>-26868713.739518121</v>
      </c>
      <c r="L206" s="40" t="str">
        <f t="shared" ca="1" si="16"/>
        <v>Y</v>
      </c>
    </row>
    <row r="207" spans="1:12">
      <c r="A207" s="7"/>
      <c r="B207" s="73"/>
      <c r="C207" s="48"/>
      <c r="H207" s="7">
        <v>43663</v>
      </c>
      <c r="I207" s="22" t="s">
        <v>85</v>
      </c>
      <c r="J207" s="23">
        <f>'[1]2.2 Debt'!U75</f>
        <v>-1534853.3263020834</v>
      </c>
      <c r="K207" s="23">
        <f t="shared" si="15"/>
        <v>-28403567.065820206</v>
      </c>
      <c r="L207" s="40" t="str">
        <f t="shared" ca="1" si="16"/>
        <v>Y</v>
      </c>
    </row>
    <row r="208" spans="1:12">
      <c r="A208" s="7"/>
      <c r="B208" s="73"/>
      <c r="C208" s="48"/>
      <c r="H208" s="7">
        <v>43663</v>
      </c>
      <c r="I208" s="22" t="s">
        <v>88</v>
      </c>
      <c r="J208" s="23">
        <f>'[1]2.2 Debt'!U69/$Q$2</f>
        <v>-81995.931531682232</v>
      </c>
      <c r="K208" s="23">
        <f t="shared" si="15"/>
        <v>-28485562.997351889</v>
      </c>
      <c r="L208" s="40" t="str">
        <f t="shared" ca="1" si="16"/>
        <v>Y</v>
      </c>
    </row>
    <row r="209" spans="1:12">
      <c r="A209" s="7"/>
      <c r="B209" s="73"/>
      <c r="C209" s="48"/>
      <c r="H209" s="7">
        <v>43664</v>
      </c>
      <c r="I209" s="22" t="s">
        <v>102</v>
      </c>
      <c r="J209" s="23">
        <v>-993307</v>
      </c>
      <c r="K209" s="23">
        <f t="shared" si="15"/>
        <v>-29478869.997351889</v>
      </c>
      <c r="L209" s="40" t="str">
        <f t="shared" ca="1" si="16"/>
        <v>Y</v>
      </c>
    </row>
    <row r="210" spans="1:12">
      <c r="A210" s="7"/>
      <c r="B210" s="73"/>
      <c r="C210" s="48"/>
      <c r="H210" s="7">
        <v>43668</v>
      </c>
      <c r="I210" s="22" t="s">
        <v>97</v>
      </c>
      <c r="J210" s="23">
        <f>-6525923.1</f>
        <v>-6525923.0999999996</v>
      </c>
      <c r="K210" s="23">
        <f t="shared" si="15"/>
        <v>-36004793.097351886</v>
      </c>
      <c r="L210" s="40" t="str">
        <f t="shared" ca="1" si="16"/>
        <v>Y</v>
      </c>
    </row>
    <row r="211" spans="1:12">
      <c r="A211" s="7"/>
      <c r="B211" s="73"/>
      <c r="C211" s="48"/>
      <c r="H211" s="7">
        <v>43668</v>
      </c>
      <c r="I211" s="22" t="s">
        <v>199</v>
      </c>
      <c r="J211" s="23">
        <f>-1000000000/Q2</f>
        <v>-9262689.8851426467</v>
      </c>
      <c r="K211" s="23">
        <f t="shared" si="15"/>
        <v>-45267482.982494533</v>
      </c>
      <c r="L211" s="40" t="str">
        <f t="shared" ca="1" si="16"/>
        <v>Y</v>
      </c>
    </row>
    <row r="212" spans="1:12">
      <c r="A212" s="7"/>
      <c r="B212" s="73"/>
      <c r="C212" s="48"/>
      <c r="H212" s="7">
        <v>43671</v>
      </c>
      <c r="I212" s="22" t="s">
        <v>200</v>
      </c>
      <c r="J212" s="23">
        <v>30000000</v>
      </c>
      <c r="K212" s="23">
        <f t="shared" si="15"/>
        <v>-15267482.982494533</v>
      </c>
      <c r="L212" s="40" t="str">
        <f t="shared" ca="1" si="16"/>
        <v>Y</v>
      </c>
    </row>
    <row r="213" spans="1:12">
      <c r="A213" s="7"/>
      <c r="B213" s="73"/>
      <c r="C213" s="48"/>
      <c r="H213" s="7">
        <v>43671</v>
      </c>
      <c r="I213" s="22" t="s">
        <v>39</v>
      </c>
      <c r="J213" s="23">
        <f>-202500000/'[2]Bloomberg rates'!$E$2</f>
        <v>-1875694.7017413857</v>
      </c>
      <c r="K213" s="23">
        <f t="shared" si="15"/>
        <v>-17143177.684235919</v>
      </c>
      <c r="L213" s="40" t="str">
        <f t="shared" ca="1" si="16"/>
        <v>Y</v>
      </c>
    </row>
    <row r="214" spans="1:12">
      <c r="A214" s="7"/>
      <c r="B214" s="73"/>
      <c r="C214" s="48"/>
      <c r="H214" s="7">
        <v>43671</v>
      </c>
      <c r="I214" s="22" t="s">
        <v>148</v>
      </c>
      <c r="J214" s="23">
        <v>-123287.67</v>
      </c>
      <c r="K214" s="23">
        <f t="shared" si="15"/>
        <v>-17266465.354235921</v>
      </c>
      <c r="L214" s="40" t="str">
        <f t="shared" ca="1" si="16"/>
        <v>Y</v>
      </c>
    </row>
    <row r="215" spans="1:12">
      <c r="A215" s="7"/>
      <c r="B215" s="75"/>
      <c r="C215" s="48"/>
      <c r="H215" s="7">
        <v>43674</v>
      </c>
      <c r="I215" s="22" t="s">
        <v>201</v>
      </c>
      <c r="J215" s="23">
        <v>0</v>
      </c>
      <c r="K215" s="23">
        <f t="shared" si="13"/>
        <v>-17266465.354235921</v>
      </c>
      <c r="L215" s="40" t="str">
        <f t="shared" ca="1" si="14"/>
        <v>Y</v>
      </c>
    </row>
    <row r="216" spans="1:12">
      <c r="A216" s="7"/>
      <c r="B216" s="59"/>
      <c r="H216" s="7">
        <v>43674</v>
      </c>
      <c r="I216" s="22" t="s">
        <v>12</v>
      </c>
      <c r="J216" s="23">
        <f>-244000-333000-677000</f>
        <v>-1254000</v>
      </c>
      <c r="K216" s="23">
        <f t="shared" si="13"/>
        <v>-18520465.354235921</v>
      </c>
      <c r="L216" s="40" t="str">
        <f t="shared" ca="1" si="14"/>
        <v>Y</v>
      </c>
    </row>
    <row r="217" spans="1:12">
      <c r="A217" s="7"/>
      <c r="B217" s="59"/>
      <c r="H217" s="7">
        <v>43674</v>
      </c>
      <c r="I217" s="22" t="s">
        <v>190</v>
      </c>
      <c r="J217" s="50">
        <f>-C179</f>
        <v>0</v>
      </c>
      <c r="K217" s="23">
        <f t="shared" si="13"/>
        <v>-18520465.354235921</v>
      </c>
      <c r="L217" s="40" t="str">
        <f t="shared" ca="1" si="14"/>
        <v>Y</v>
      </c>
    </row>
    <row r="218" spans="1:12">
      <c r="A218" s="7"/>
      <c r="B218" s="59"/>
      <c r="H218" s="7">
        <v>43677</v>
      </c>
      <c r="I218" s="22" t="s">
        <v>202</v>
      </c>
      <c r="J218" s="23">
        <f>-[1]CF_Brazil!G73*10^6</f>
        <v>15384615.384615386</v>
      </c>
      <c r="K218" s="23">
        <f t="shared" si="13"/>
        <v>-3135849.9696205352</v>
      </c>
      <c r="L218" s="40" t="str">
        <f t="shared" ca="1" si="14"/>
        <v>Y</v>
      </c>
    </row>
    <row r="219" spans="1:12">
      <c r="A219" s="7"/>
      <c r="B219" s="59"/>
      <c r="H219" s="7">
        <v>43677</v>
      </c>
      <c r="I219" s="22" t="s">
        <v>202</v>
      </c>
      <c r="J219" s="76">
        <f>-[1]CF_Brazil!G74*10^6</f>
        <v>14080000.000000002</v>
      </c>
      <c r="K219" s="23">
        <f t="shared" si="13"/>
        <v>10944150.030379467</v>
      </c>
      <c r="L219" s="40" t="str">
        <f t="shared" ca="1" si="14"/>
        <v>Y</v>
      </c>
    </row>
    <row r="220" spans="1:12">
      <c r="A220" s="7"/>
      <c r="B220" s="59"/>
      <c r="H220" s="7">
        <v>43677</v>
      </c>
      <c r="I220" s="22" t="s">
        <v>111</v>
      </c>
      <c r="J220" s="23">
        <f>-[1]CF_Brazil!G37*10^6</f>
        <v>-5318319.6822653059</v>
      </c>
      <c r="K220" s="23">
        <f t="shared" si="13"/>
        <v>5625830.3481141608</v>
      </c>
      <c r="L220" s="40" t="str">
        <f t="shared" ca="1" si="14"/>
        <v>Y</v>
      </c>
    </row>
    <row r="221" spans="1:12">
      <c r="A221" s="7"/>
      <c r="H221" s="7">
        <v>43677</v>
      </c>
      <c r="I221" s="22" t="s">
        <v>203</v>
      </c>
      <c r="J221" s="77">
        <f>-[1]CF_Brazil!G71*10^6</f>
        <v>98717948.71794872</v>
      </c>
      <c r="K221" s="23">
        <f t="shared" si="13"/>
        <v>104343779.06606288</v>
      </c>
      <c r="L221" s="40" t="str">
        <f t="shared" ca="1" si="14"/>
        <v>Y</v>
      </c>
    </row>
    <row r="222" spans="1:12">
      <c r="A222" s="7"/>
      <c r="H222" s="7">
        <v>43677</v>
      </c>
      <c r="I222" s="22" t="s">
        <v>204</v>
      </c>
      <c r="J222" s="23">
        <f>-450000</f>
        <v>-450000</v>
      </c>
      <c r="K222" s="23">
        <f t="shared" si="13"/>
        <v>103893779.06606288</v>
      </c>
      <c r="L222" s="40" t="str">
        <f t="shared" ca="1" si="14"/>
        <v>Y</v>
      </c>
    </row>
    <row r="223" spans="1:12">
      <c r="A223" s="7"/>
      <c r="G223" s="78"/>
      <c r="H223" s="7">
        <v>43677</v>
      </c>
      <c r="I223" s="62" t="s">
        <v>205</v>
      </c>
      <c r="J223" s="63">
        <f>-[1]CF_Brazil!G36*10^6</f>
        <v>-100406223.10434201</v>
      </c>
      <c r="K223" s="63">
        <f t="shared" si="13"/>
        <v>3487555.9617208689</v>
      </c>
      <c r="L223" s="66" t="str">
        <f t="shared" ca="1" si="14"/>
        <v>Y</v>
      </c>
    </row>
    <row r="224" spans="1:12">
      <c r="A224" s="7"/>
      <c r="H224" s="7">
        <v>43678</v>
      </c>
      <c r="I224" s="22" t="s">
        <v>206</v>
      </c>
      <c r="J224" s="23">
        <f>-30000000*$Q$4</f>
        <v>-38049000</v>
      </c>
      <c r="K224" s="23">
        <f t="shared" si="13"/>
        <v>-34561444.038279131</v>
      </c>
      <c r="L224" s="40" t="str">
        <f t="shared" ca="1" si="14"/>
        <v>Y</v>
      </c>
    </row>
    <row r="225" spans="1:12">
      <c r="A225" s="7"/>
      <c r="H225" s="7">
        <v>43691</v>
      </c>
      <c r="I225" s="22" t="s">
        <v>159</v>
      </c>
      <c r="J225" s="23">
        <f>'[1]2.2 Debt'!U74</f>
        <v>-6351271.0373833338</v>
      </c>
      <c r="K225" s="23">
        <f t="shared" si="13"/>
        <v>-40912715.075662464</v>
      </c>
      <c r="L225" s="40" t="str">
        <f t="shared" ca="1" si="14"/>
        <v>Y</v>
      </c>
    </row>
    <row r="226" spans="1:12">
      <c r="A226" s="7"/>
      <c r="H226" s="7">
        <v>43691</v>
      </c>
      <c r="I226" s="22" t="s">
        <v>161</v>
      </c>
      <c r="J226" s="23">
        <f>'[1]2.2 Debt'!U68/Q2</f>
        <v>-209133.48388428587</v>
      </c>
      <c r="K226" s="23">
        <f t="shared" si="13"/>
        <v>-41121848.559546746</v>
      </c>
      <c r="L226" s="40" t="str">
        <f t="shared" ca="1" si="14"/>
        <v>Y</v>
      </c>
    </row>
    <row r="227" spans="1:12">
      <c r="A227" s="7"/>
      <c r="H227" s="7">
        <v>43692</v>
      </c>
      <c r="I227" s="22" t="s">
        <v>207</v>
      </c>
      <c r="J227" s="53">
        <f>'[1]2.2 Debt'!U76</f>
        <v>-802747.56944444461</v>
      </c>
      <c r="K227" s="23">
        <f t="shared" si="13"/>
        <v>-41924596.128991194</v>
      </c>
      <c r="L227" s="40" t="str">
        <f t="shared" ca="1" si="14"/>
        <v>Y</v>
      </c>
    </row>
    <row r="228" spans="1:12">
      <c r="A228" s="7"/>
      <c r="H228" s="7">
        <v>43692</v>
      </c>
      <c r="I228" s="22" t="s">
        <v>12</v>
      </c>
      <c r="J228" s="23">
        <f>-500000-800000</f>
        <v>-1300000</v>
      </c>
      <c r="K228" s="23">
        <f t="shared" si="13"/>
        <v>-43224596.128991194</v>
      </c>
      <c r="L228" s="40" t="str">
        <f t="shared" ca="1" si="14"/>
        <v>Y</v>
      </c>
    </row>
    <row r="229" spans="1:12">
      <c r="A229" s="7"/>
      <c r="H229" s="7">
        <v>43692</v>
      </c>
      <c r="I229" s="22" t="s">
        <v>208</v>
      </c>
      <c r="J229" s="23">
        <f>(-6000000*$Q$3)</f>
        <v>-6818400</v>
      </c>
      <c r="K229" s="23">
        <f t="shared" si="13"/>
        <v>-50042996.128991194</v>
      </c>
      <c r="L229" s="40" t="str">
        <f t="shared" ca="1" si="14"/>
        <v>Y</v>
      </c>
    </row>
    <row r="230" spans="1:12">
      <c r="A230" s="7"/>
      <c r="H230" s="7">
        <v>43695</v>
      </c>
      <c r="I230" s="22" t="s">
        <v>102</v>
      </c>
      <c r="J230" s="23">
        <v>-1019592</v>
      </c>
      <c r="K230" s="23">
        <f>J230+K229</f>
        <v>-51062588.128991194</v>
      </c>
      <c r="L230" s="40" t="str">
        <f t="shared" ca="1" si="14"/>
        <v>Y</v>
      </c>
    </row>
    <row r="231" spans="1:12">
      <c r="A231" s="7"/>
      <c r="H231" s="7">
        <v>43705</v>
      </c>
      <c r="I231" s="22" t="s">
        <v>12</v>
      </c>
      <c r="J231" s="23">
        <f>-244000-333000-677000</f>
        <v>-1254000</v>
      </c>
      <c r="K231" s="23">
        <f t="shared" si="13"/>
        <v>-52316588.128991194</v>
      </c>
      <c r="L231" s="40" t="str">
        <f t="shared" ca="1" si="14"/>
        <v>N</v>
      </c>
    </row>
    <row r="232" spans="1:12">
      <c r="A232" s="7"/>
      <c r="H232" s="7">
        <v>43708</v>
      </c>
      <c r="I232" s="22" t="s">
        <v>111</v>
      </c>
      <c r="J232" s="23">
        <f>-[1]CF_Brazil!G38*10^6</f>
        <v>-5609460.3637877377</v>
      </c>
      <c r="K232" s="23">
        <f t="shared" si="13"/>
        <v>-57926048.492778935</v>
      </c>
      <c r="L232" s="40" t="str">
        <f t="shared" ref="L232:L275" ca="1" si="17">IF(AND(H233&gt;=$F$1,H233&lt;=$G$1),"Y","N")</f>
        <v>N</v>
      </c>
    </row>
    <row r="233" spans="1:12">
      <c r="A233" s="7"/>
      <c r="H233" s="7">
        <v>43708</v>
      </c>
      <c r="I233" s="22" t="s">
        <v>202</v>
      </c>
      <c r="J233" s="76">
        <f>-[1]CF_Brazil!G72*10^6</f>
        <v>7692307.692307693</v>
      </c>
      <c r="K233" s="23">
        <f t="shared" si="13"/>
        <v>-50233740.800471239</v>
      </c>
      <c r="L233" s="40" t="str">
        <f t="shared" ca="1" si="17"/>
        <v>N</v>
      </c>
    </row>
    <row r="234" spans="1:12">
      <c r="A234" s="7"/>
      <c r="G234" s="78"/>
      <c r="H234" s="7">
        <v>43708</v>
      </c>
      <c r="I234" s="62" t="s">
        <v>209</v>
      </c>
      <c r="J234" s="63">
        <f>20000000000/$Q$2</f>
        <v>185253797.7028529</v>
      </c>
      <c r="K234" s="63">
        <f t="shared" si="13"/>
        <v>135020056.90238166</v>
      </c>
      <c r="L234" s="66" t="str">
        <f t="shared" ca="1" si="17"/>
        <v>N</v>
      </c>
    </row>
    <row r="235" spans="1:12">
      <c r="A235" s="7"/>
      <c r="H235" s="7">
        <v>43715</v>
      </c>
      <c r="I235" s="22" t="s">
        <v>210</v>
      </c>
      <c r="J235" s="23">
        <f>-108750000/'[2]Bloomberg rates'!$E$2</f>
        <v>-1007317.5250092627</v>
      </c>
      <c r="K235" s="23">
        <f t="shared" si="13"/>
        <v>134012739.3773724</v>
      </c>
      <c r="L235" s="40" t="str">
        <f t="shared" ca="1" si="17"/>
        <v>N</v>
      </c>
    </row>
    <row r="236" spans="1:12">
      <c r="A236" s="7"/>
      <c r="H236" s="7">
        <v>43721</v>
      </c>
      <c r="I236" s="22" t="s">
        <v>211</v>
      </c>
      <c r="J236" s="23">
        <f>('[1]2.2 Debt'!U70+'[1]2.2 Debt'!U71)/'[1]2.3 Bloomberg rates'!$E$2</f>
        <v>-1337192.7874521427</v>
      </c>
      <c r="K236" s="23">
        <f t="shared" si="13"/>
        <v>132675546.58992025</v>
      </c>
      <c r="L236" s="40" t="str">
        <f t="shared" ca="1" si="17"/>
        <v>N</v>
      </c>
    </row>
    <row r="237" spans="1:12">
      <c r="A237" s="7"/>
      <c r="H237" s="7">
        <v>43721</v>
      </c>
      <c r="I237" s="22" t="s">
        <v>77</v>
      </c>
      <c r="J237" s="23">
        <f>(-2504445-6158889)/$Q$2</f>
        <v>-80245.776213412377</v>
      </c>
      <c r="K237" s="23">
        <f t="shared" si="13"/>
        <v>132595300.81370685</v>
      </c>
      <c r="L237" s="40" t="str">
        <f t="shared" ca="1" si="17"/>
        <v>N</v>
      </c>
    </row>
    <row r="238" spans="1:12">
      <c r="A238" s="7"/>
      <c r="H238" s="7">
        <v>43721</v>
      </c>
      <c r="I238" s="22" t="s">
        <v>78</v>
      </c>
      <c r="J238" s="23">
        <f>(-25376667-7181111-3079444)/$Q$2</f>
        <v>-330096.53575398296</v>
      </c>
      <c r="K238" s="23">
        <f t="shared" si="13"/>
        <v>132265204.27795286</v>
      </c>
      <c r="L238" s="40" t="str">
        <f t="shared" ca="1" si="17"/>
        <v>N</v>
      </c>
    </row>
    <row r="239" spans="1:12">
      <c r="A239" s="7"/>
      <c r="H239" s="7">
        <v>43723</v>
      </c>
      <c r="I239" s="22" t="s">
        <v>12</v>
      </c>
      <c r="J239" s="23">
        <f>-500000-800000</f>
        <v>-1300000</v>
      </c>
      <c r="K239" s="23">
        <f t="shared" si="13"/>
        <v>130965204.27795286</v>
      </c>
      <c r="L239" s="40" t="str">
        <f t="shared" ca="1" si="17"/>
        <v>N</v>
      </c>
    </row>
    <row r="240" spans="1:12">
      <c r="A240" s="7"/>
      <c r="H240" s="7">
        <v>43726</v>
      </c>
      <c r="I240" s="22" t="s">
        <v>102</v>
      </c>
      <c r="J240" s="23">
        <v>-1012177</v>
      </c>
      <c r="K240" s="23">
        <f t="shared" si="13"/>
        <v>129953027.27795286</v>
      </c>
      <c r="L240" s="40" t="str">
        <f t="shared" ca="1" si="17"/>
        <v>N</v>
      </c>
    </row>
    <row r="241" spans="1:12">
      <c r="A241" s="7"/>
      <c r="H241" s="7">
        <v>43726</v>
      </c>
      <c r="I241" s="22" t="s">
        <v>111</v>
      </c>
      <c r="J241" s="23">
        <v>0</v>
      </c>
      <c r="K241" s="23">
        <f t="shared" ref="K241:K282" si="18">J241+K240</f>
        <v>129953027.27795286</v>
      </c>
      <c r="L241" s="40" t="str">
        <f ca="1">IF(AND(H244&gt;=$F$1,H244&lt;=$G$1),"Y","N")</f>
        <v>N</v>
      </c>
    </row>
    <row r="242" spans="1:12">
      <c r="A242" s="7"/>
      <c r="H242" s="7">
        <v>43735</v>
      </c>
      <c r="I242" s="22" t="s">
        <v>212</v>
      </c>
      <c r="J242" s="23">
        <f>'[1]2.2 Debt'!U77</f>
        <v>-838963.33333333314</v>
      </c>
      <c r="K242" s="23">
        <f t="shared" si="18"/>
        <v>129114063.94461954</v>
      </c>
      <c r="L242" s="40" t="str">
        <f t="shared" ref="L242:L249" ca="1" si="19">IF(AND(H245&gt;=$F$1,H245&lt;=$G$1),"Y","N")</f>
        <v>N</v>
      </c>
    </row>
    <row r="243" spans="1:12">
      <c r="A243" s="7"/>
      <c r="H243" s="7">
        <v>43736</v>
      </c>
      <c r="I243" s="22" t="s">
        <v>213</v>
      </c>
      <c r="J243" s="23">
        <f>'[1]2.2 Debt'!U79+'[1]2.2 Debt'!U78</f>
        <v>-494424.85555555561</v>
      </c>
      <c r="K243" s="23">
        <f t="shared" si="18"/>
        <v>128619639.08906399</v>
      </c>
      <c r="L243" s="40" t="str">
        <f t="shared" ca="1" si="19"/>
        <v>N</v>
      </c>
    </row>
    <row r="244" spans="1:12">
      <c r="A244" s="7"/>
      <c r="H244" s="7">
        <v>43736</v>
      </c>
      <c r="I244" s="22" t="s">
        <v>201</v>
      </c>
      <c r="J244" s="23">
        <f>-100000000</f>
        <v>-100000000</v>
      </c>
      <c r="K244" s="23">
        <f t="shared" si="18"/>
        <v>28619639.089063987</v>
      </c>
      <c r="L244" s="40" t="str">
        <f t="shared" ca="1" si="19"/>
        <v>N</v>
      </c>
    </row>
    <row r="245" spans="1:12">
      <c r="A245" s="7"/>
      <c r="H245" s="7">
        <v>43736</v>
      </c>
      <c r="I245" s="22" t="s">
        <v>12</v>
      </c>
      <c r="J245" s="23">
        <v>-1254000</v>
      </c>
      <c r="K245" s="23">
        <f t="shared" si="18"/>
        <v>27365639.089063987</v>
      </c>
      <c r="L245" s="40" t="str">
        <f t="shared" ca="1" si="19"/>
        <v>N</v>
      </c>
    </row>
    <row r="246" spans="1:12">
      <c r="A246" s="7"/>
      <c r="H246" s="7">
        <v>43736</v>
      </c>
      <c r="I246" s="22" t="s">
        <v>197</v>
      </c>
      <c r="J246" s="23">
        <f>-2700000</f>
        <v>-2700000</v>
      </c>
      <c r="K246" s="23">
        <f t="shared" si="18"/>
        <v>24665639.089063987</v>
      </c>
      <c r="L246" s="40" t="str">
        <f t="shared" ca="1" si="19"/>
        <v>N</v>
      </c>
    </row>
    <row r="247" spans="1:12">
      <c r="A247" s="7"/>
      <c r="H247" s="7">
        <v>43736</v>
      </c>
      <c r="I247" s="22" t="s">
        <v>214</v>
      </c>
      <c r="J247" s="23">
        <f>-3200000</f>
        <v>-3200000</v>
      </c>
      <c r="K247" s="23">
        <f t="shared" si="18"/>
        <v>21465639.089063987</v>
      </c>
      <c r="L247" s="40" t="str">
        <f t="shared" ca="1" si="19"/>
        <v>N</v>
      </c>
    </row>
    <row r="248" spans="1:12">
      <c r="A248" s="7"/>
      <c r="H248" s="7">
        <v>43736</v>
      </c>
      <c r="I248" s="22" t="s">
        <v>215</v>
      </c>
      <c r="J248" s="23">
        <v>2000000</v>
      </c>
      <c r="K248" s="23">
        <f t="shared" si="18"/>
        <v>23465639.089063987</v>
      </c>
      <c r="L248" s="40" t="str">
        <f t="shared" ca="1" si="19"/>
        <v>N</v>
      </c>
    </row>
    <row r="249" spans="1:12">
      <c r="A249" s="7"/>
      <c r="H249" s="7">
        <v>43749</v>
      </c>
      <c r="I249" s="22" t="s">
        <v>154</v>
      </c>
      <c r="J249" s="23">
        <f>-100000</f>
        <v>-100000</v>
      </c>
      <c r="K249" s="23">
        <f t="shared" si="18"/>
        <v>23365639.089063987</v>
      </c>
      <c r="L249" s="40" t="str">
        <f t="shared" ca="1" si="19"/>
        <v>N</v>
      </c>
    </row>
    <row r="250" spans="1:12">
      <c r="A250" s="7"/>
      <c r="H250" s="7">
        <v>43750</v>
      </c>
      <c r="I250" s="22" t="s">
        <v>12</v>
      </c>
      <c r="J250" s="23">
        <f>-500000-800000</f>
        <v>-1300000</v>
      </c>
      <c r="K250" s="23">
        <f t="shared" si="18"/>
        <v>22065639.089063987</v>
      </c>
      <c r="L250" s="40" t="str">
        <f t="shared" ca="1" si="17"/>
        <v>N</v>
      </c>
    </row>
    <row r="251" spans="1:12">
      <c r="A251" s="7"/>
      <c r="H251" s="7">
        <v>43759</v>
      </c>
      <c r="I251" s="22" t="s">
        <v>190</v>
      </c>
      <c r="J251" s="23">
        <f>-C196</f>
        <v>0</v>
      </c>
      <c r="K251" s="23">
        <f t="shared" si="18"/>
        <v>22065639.089063987</v>
      </c>
      <c r="L251" s="40" t="str">
        <f t="shared" ca="1" si="17"/>
        <v>N</v>
      </c>
    </row>
    <row r="252" spans="1:12">
      <c r="A252" s="7"/>
      <c r="H252" s="7">
        <v>43759</v>
      </c>
      <c r="I252" s="22" t="s">
        <v>102</v>
      </c>
      <c r="J252" s="41">
        <v>-999793</v>
      </c>
      <c r="K252" s="23">
        <f t="shared" si="18"/>
        <v>21065846.089063987</v>
      </c>
      <c r="L252" s="40" t="str">
        <f t="shared" ca="1" si="17"/>
        <v>N</v>
      </c>
    </row>
    <row r="253" spans="1:12">
      <c r="A253" s="7"/>
      <c r="H253" s="7">
        <v>43763</v>
      </c>
      <c r="I253" s="22" t="s">
        <v>148</v>
      </c>
      <c r="J253" s="23">
        <v>-123287.67</v>
      </c>
      <c r="K253" s="23">
        <f t="shared" si="18"/>
        <v>20942558.419063985</v>
      </c>
      <c r="L253" s="40" t="str">
        <f t="shared" ca="1" si="17"/>
        <v>N</v>
      </c>
    </row>
    <row r="254" spans="1:12">
      <c r="A254" s="7"/>
      <c r="H254" s="7">
        <v>43768</v>
      </c>
      <c r="I254" s="22" t="s">
        <v>111</v>
      </c>
      <c r="J254" s="41">
        <f>-[1]CF_Brazil!G40*10^6</f>
        <v>-4845848.3991623726</v>
      </c>
      <c r="K254" s="23">
        <f t="shared" si="18"/>
        <v>16096710.019901613</v>
      </c>
      <c r="L254" s="40" t="str">
        <f t="shared" ca="1" si="17"/>
        <v>N</v>
      </c>
    </row>
    <row r="255" spans="1:12">
      <c r="A255" s="7"/>
      <c r="H255" s="7">
        <v>43768</v>
      </c>
      <c r="I255" s="22" t="s">
        <v>12</v>
      </c>
      <c r="J255" s="23">
        <v>-1254000</v>
      </c>
      <c r="K255" s="23">
        <f t="shared" si="18"/>
        <v>14842710.019901613</v>
      </c>
      <c r="L255" s="40" t="str">
        <f t="shared" ca="1" si="17"/>
        <v>N</v>
      </c>
    </row>
    <row r="256" spans="1:12">
      <c r="A256" s="7"/>
      <c r="H256" s="7">
        <v>43781</v>
      </c>
      <c r="I256" s="22" t="s">
        <v>12</v>
      </c>
      <c r="J256" s="23">
        <f>-500000-800000</f>
        <v>-1300000</v>
      </c>
      <c r="K256" s="23">
        <f t="shared" si="18"/>
        <v>13542710.019901613</v>
      </c>
      <c r="L256" s="40" t="str">
        <f t="shared" ca="1" si="17"/>
        <v>N</v>
      </c>
    </row>
    <row r="257" spans="1:12">
      <c r="A257" s="7"/>
      <c r="H257" s="7">
        <v>43781</v>
      </c>
      <c r="I257" s="22" t="s">
        <v>156</v>
      </c>
      <c r="J257" s="23">
        <f>(-5475000-975000)*'[2]Bloomberg rates'!$H$2</f>
        <v>-7329780.0000000009</v>
      </c>
      <c r="K257" s="23">
        <f t="shared" si="18"/>
        <v>6212930.0199016118</v>
      </c>
      <c r="L257" s="40" t="str">
        <f t="shared" ca="1" si="17"/>
        <v>N</v>
      </c>
    </row>
    <row r="258" spans="1:12">
      <c r="A258" s="7"/>
      <c r="H258" s="7">
        <v>43790</v>
      </c>
      <c r="I258" s="22" t="s">
        <v>102</v>
      </c>
      <c r="J258" s="41">
        <v>-964751</v>
      </c>
      <c r="K258" s="23">
        <f t="shared" si="18"/>
        <v>5248179.0199016118</v>
      </c>
      <c r="L258" s="40" t="str">
        <f t="shared" ca="1" si="17"/>
        <v>N</v>
      </c>
    </row>
    <row r="259" spans="1:12">
      <c r="A259" s="7"/>
      <c r="H259" s="7">
        <v>43790</v>
      </c>
      <c r="I259" s="22" t="s">
        <v>111</v>
      </c>
      <c r="J259" s="41">
        <v>0</v>
      </c>
      <c r="K259" s="23">
        <f t="shared" si="18"/>
        <v>5248179.0199016118</v>
      </c>
      <c r="L259" s="40" t="str">
        <f t="shared" ca="1" si="17"/>
        <v>N</v>
      </c>
    </row>
    <row r="260" spans="1:12">
      <c r="A260" s="7"/>
      <c r="H260" s="7">
        <v>43799</v>
      </c>
      <c r="I260" s="22" t="s">
        <v>216</v>
      </c>
      <c r="J260" s="23">
        <f>-450000</f>
        <v>-450000</v>
      </c>
      <c r="K260" s="23">
        <f t="shared" si="18"/>
        <v>4798179.0199016118</v>
      </c>
      <c r="L260" s="40" t="str">
        <f t="shared" ca="1" si="17"/>
        <v>N</v>
      </c>
    </row>
    <row r="261" spans="1:12">
      <c r="A261" s="7"/>
      <c r="H261" s="7">
        <v>43799</v>
      </c>
      <c r="I261" s="22" t="s">
        <v>12</v>
      </c>
      <c r="J261" s="23">
        <v>-1254000</v>
      </c>
      <c r="K261" s="23">
        <f t="shared" si="18"/>
        <v>3544179.0199016118</v>
      </c>
      <c r="L261" s="40" t="str">
        <f t="shared" ca="1" si="17"/>
        <v>N</v>
      </c>
    </row>
    <row r="262" spans="1:12">
      <c r="A262" s="7"/>
      <c r="H262" s="7">
        <v>43803</v>
      </c>
      <c r="I262" s="22" t="s">
        <v>179</v>
      </c>
      <c r="J262" s="23">
        <v>-19375000</v>
      </c>
      <c r="K262" s="23">
        <f t="shared" si="18"/>
        <v>-15830820.980098389</v>
      </c>
      <c r="L262" s="40" t="str">
        <f t="shared" ca="1" si="17"/>
        <v>N</v>
      </c>
    </row>
    <row r="263" spans="1:12">
      <c r="A263" s="7"/>
      <c r="H263" s="7">
        <v>43811</v>
      </c>
      <c r="I263" s="22" t="s">
        <v>12</v>
      </c>
      <c r="J263" s="23">
        <f>-500000-800000</f>
        <v>-1300000</v>
      </c>
      <c r="K263" s="23">
        <f t="shared" si="18"/>
        <v>-17130820.980098389</v>
      </c>
      <c r="L263" s="40" t="str">
        <f t="shared" ca="1" si="17"/>
        <v>N</v>
      </c>
    </row>
    <row r="264" spans="1:12">
      <c r="A264" s="7"/>
      <c r="H264" s="7">
        <v>43812</v>
      </c>
      <c r="I264" s="22" t="s">
        <v>76</v>
      </c>
      <c r="J264" s="23">
        <f>(-150000000)/'[2]Bloomberg rates'!$E$2</f>
        <v>-1389403.4827713969</v>
      </c>
      <c r="K264" s="23">
        <f t="shared" si="18"/>
        <v>-18520224.462869786</v>
      </c>
      <c r="L264" s="40" t="str">
        <f t="shared" ca="1" si="17"/>
        <v>N</v>
      </c>
    </row>
    <row r="265" spans="1:12">
      <c r="A265" s="7"/>
      <c r="H265" s="7">
        <v>43812</v>
      </c>
      <c r="I265" s="22" t="s">
        <v>77</v>
      </c>
      <c r="J265" s="23">
        <f>SUM('[2]IRS Payment forecast'!$N$43:$N$44)/'[2]Bloomberg rates'!$E$2</f>
        <v>-79890.709522045203</v>
      </c>
      <c r="K265" s="23">
        <f t="shared" si="18"/>
        <v>-18600115.172391832</v>
      </c>
      <c r="L265" s="40" t="str">
        <f t="shared" ca="1" si="17"/>
        <v>N</v>
      </c>
    </row>
    <row r="266" spans="1:12">
      <c r="A266" s="7"/>
      <c r="H266" s="7">
        <v>43812</v>
      </c>
      <c r="I266" s="22" t="s">
        <v>78</v>
      </c>
      <c r="J266" s="23">
        <f>SUM('[2]IRS Payment forecast'!$N$40:$N$42)/'[2]Bloomberg rates'!$E$2</f>
        <v>-329031.33567988145</v>
      </c>
      <c r="K266" s="23">
        <f t="shared" si="18"/>
        <v>-18929146.508071713</v>
      </c>
      <c r="L266" s="40" t="str">
        <f t="shared" ca="1" si="17"/>
        <v>N</v>
      </c>
    </row>
    <row r="267" spans="1:12">
      <c r="A267" s="7"/>
      <c r="H267" s="7">
        <v>43820</v>
      </c>
      <c r="I267" s="22" t="s">
        <v>102</v>
      </c>
      <c r="J267" s="23">
        <v>-1264818</v>
      </c>
      <c r="K267" s="23">
        <f t="shared" si="18"/>
        <v>-20193964.508071713</v>
      </c>
      <c r="L267" s="40" t="str">
        <f t="shared" ca="1" si="17"/>
        <v>N</v>
      </c>
    </row>
    <row r="268" spans="1:12">
      <c r="A268" s="7"/>
      <c r="H268" s="7">
        <v>43830</v>
      </c>
      <c r="I268" s="22" t="s">
        <v>12</v>
      </c>
      <c r="J268" s="23">
        <v>-1254000</v>
      </c>
      <c r="K268" s="23">
        <f t="shared" si="18"/>
        <v>-21447964.508071713</v>
      </c>
      <c r="L268" s="40" t="str">
        <f t="shared" ca="1" si="17"/>
        <v>N</v>
      </c>
    </row>
    <row r="269" spans="1:12">
      <c r="A269" s="7"/>
      <c r="H269" s="7">
        <v>43830</v>
      </c>
      <c r="I269" s="22" t="s">
        <v>217</v>
      </c>
      <c r="J269" s="23">
        <f>-[1]CF_Brazil!G75*10^6</f>
        <v>55051282.051282048</v>
      </c>
      <c r="K269" s="23">
        <f t="shared" si="18"/>
        <v>33603317.543210335</v>
      </c>
      <c r="L269" s="40" t="str">
        <f t="shared" ca="1" si="17"/>
        <v>N</v>
      </c>
    </row>
    <row r="270" spans="1:12">
      <c r="A270" s="7"/>
      <c r="H270" s="7">
        <v>43830</v>
      </c>
      <c r="I270" s="22" t="s">
        <v>111</v>
      </c>
      <c r="J270" s="41">
        <f>-[1]CF_Brazil!G42*10^6</f>
        <v>-3702059.5044811042</v>
      </c>
      <c r="K270" s="23">
        <f t="shared" si="18"/>
        <v>29901258.038729232</v>
      </c>
      <c r="L270" s="40" t="str">
        <f t="shared" ca="1" si="17"/>
        <v>N</v>
      </c>
    </row>
    <row r="271" spans="1:12">
      <c r="A271" s="7"/>
      <c r="H271" s="7">
        <v>43830</v>
      </c>
      <c r="I271" s="22" t="s">
        <v>197</v>
      </c>
      <c r="J271" s="23">
        <f>-1200000</f>
        <v>-1200000</v>
      </c>
      <c r="K271" s="23">
        <f t="shared" si="18"/>
        <v>28701258.038729232</v>
      </c>
      <c r="L271" s="40" t="str">
        <f t="shared" ca="1" si="17"/>
        <v>N</v>
      </c>
    </row>
    <row r="272" spans="1:12">
      <c r="A272" s="7"/>
      <c r="H272" s="7">
        <v>43830</v>
      </c>
      <c r="I272" s="22" t="s">
        <v>214</v>
      </c>
      <c r="J272" s="23">
        <f>-1000000</f>
        <v>-1000000</v>
      </c>
      <c r="K272" s="23">
        <f t="shared" si="18"/>
        <v>27701258.038729232</v>
      </c>
      <c r="L272" s="40" t="str">
        <f t="shared" ca="1" si="17"/>
        <v>N</v>
      </c>
    </row>
    <row r="273" spans="1:12">
      <c r="A273" s="7"/>
      <c r="H273" s="7">
        <v>43830</v>
      </c>
      <c r="I273" s="22" t="s">
        <v>215</v>
      </c>
      <c r="J273" s="23">
        <v>0</v>
      </c>
      <c r="K273" s="23">
        <f t="shared" si="18"/>
        <v>27701258.038729232</v>
      </c>
      <c r="L273" s="40" t="str">
        <f t="shared" ca="1" si="17"/>
        <v>N</v>
      </c>
    </row>
    <row r="274" spans="1:12">
      <c r="A274" s="7"/>
      <c r="H274" s="7">
        <v>43840</v>
      </c>
      <c r="I274" s="22" t="s">
        <v>218</v>
      </c>
      <c r="J274" s="23">
        <f>-250000-100000</f>
        <v>-350000</v>
      </c>
      <c r="K274" s="23">
        <f t="shared" si="18"/>
        <v>27351258.038729232</v>
      </c>
      <c r="L274" s="40" t="str">
        <f t="shared" ca="1" si="17"/>
        <v>N</v>
      </c>
    </row>
    <row r="275" spans="1:12">
      <c r="A275" s="7"/>
      <c r="H275" s="7">
        <v>43845</v>
      </c>
      <c r="I275" s="22" t="s">
        <v>12</v>
      </c>
      <c r="J275" s="23">
        <f>-500000-800000</f>
        <v>-1300000</v>
      </c>
      <c r="K275" s="23">
        <f t="shared" si="18"/>
        <v>26051258.038729232</v>
      </c>
      <c r="L275" s="40" t="str">
        <f t="shared" ca="1" si="17"/>
        <v>N</v>
      </c>
    </row>
    <row r="276" spans="1:12">
      <c r="A276" s="7"/>
      <c r="H276" s="7">
        <v>43855</v>
      </c>
      <c r="I276" s="22" t="s">
        <v>148</v>
      </c>
      <c r="J276" s="23">
        <v>-123287.67</v>
      </c>
      <c r="K276" s="23">
        <f t="shared" si="18"/>
        <v>25927970.36872923</v>
      </c>
      <c r="L276" s="40" t="str">
        <f ca="1">IF(AND(H277&gt;=$F$1,H277&lt;=$G$1),"Y","N")</f>
        <v>N</v>
      </c>
    </row>
    <row r="277" spans="1:12">
      <c r="A277" s="7"/>
      <c r="H277" s="7">
        <v>43855</v>
      </c>
      <c r="I277" s="22" t="s">
        <v>39</v>
      </c>
      <c r="J277" s="23">
        <f>-202500000/Q2</f>
        <v>-1875694.7017413857</v>
      </c>
      <c r="K277" s="23">
        <f t="shared" si="18"/>
        <v>24052275.666987844</v>
      </c>
      <c r="L277" s="40" t="str">
        <f ca="1">IF(AND(H280&gt;=$F$1,H280&lt;=$G$1),"Y","N")</f>
        <v>N</v>
      </c>
    </row>
    <row r="278" spans="1:12">
      <c r="A278" s="7"/>
      <c r="H278" s="7">
        <v>43855</v>
      </c>
      <c r="I278" s="22" t="s">
        <v>12</v>
      </c>
      <c r="J278" s="23">
        <f>-244000-333000-677000</f>
        <v>-1254000</v>
      </c>
      <c r="K278" s="23">
        <f t="shared" si="18"/>
        <v>22798275.666987844</v>
      </c>
      <c r="L278" s="40" t="str">
        <f ca="1">IF(AND(H281&gt;=$F$1,H281&lt;=$G$1),"Y","N")</f>
        <v>N</v>
      </c>
    </row>
    <row r="279" spans="1:12">
      <c r="A279" s="7"/>
      <c r="H279" s="7">
        <v>43921</v>
      </c>
      <c r="I279" s="22" t="s">
        <v>197</v>
      </c>
      <c r="J279" s="23">
        <f>-400000</f>
        <v>-400000</v>
      </c>
      <c r="K279" s="23">
        <f t="shared" si="18"/>
        <v>22398275.666987844</v>
      </c>
      <c r="L279" s="40" t="str">
        <f ca="1">IF(AND(H282&gt;=$F$1,H282&lt;=$G$1),"Y","N")</f>
        <v>N</v>
      </c>
    </row>
    <row r="280" spans="1:12">
      <c r="A280" s="7"/>
      <c r="H280" s="7">
        <v>43921</v>
      </c>
      <c r="I280" s="22" t="s">
        <v>214</v>
      </c>
      <c r="J280" s="23">
        <f>-500000</f>
        <v>-500000</v>
      </c>
      <c r="K280" s="23">
        <f t="shared" si="18"/>
        <v>21898275.666987844</v>
      </c>
    </row>
    <row r="281" spans="1:12">
      <c r="A281" s="7"/>
      <c r="H281" s="7">
        <v>43921</v>
      </c>
      <c r="I281" s="22" t="s">
        <v>215</v>
      </c>
      <c r="J281" s="23">
        <v>1500000</v>
      </c>
      <c r="K281" s="23">
        <f t="shared" si="18"/>
        <v>23398275.666987844</v>
      </c>
    </row>
    <row r="282" spans="1:12">
      <c r="H282" s="7">
        <v>43962</v>
      </c>
      <c r="I282" s="22" t="s">
        <v>154</v>
      </c>
      <c r="J282" s="23">
        <f>-100000</f>
        <v>-100000</v>
      </c>
      <c r="K282" s="23">
        <f t="shared" si="18"/>
        <v>23298275.666987844</v>
      </c>
    </row>
    <row r="283" spans="1:12">
      <c r="I283" s="59"/>
      <c r="J283" s="59"/>
      <c r="K283" s="59"/>
    </row>
  </sheetData>
  <autoFilter ref="A3:Q212"/>
  <conditionalFormatting sqref="B4 I32:I33 I6:I8 I10:I12 I17:I20 I23:I27 I42 I50:I55 I57 I60 I63 B16:B48 I77 I79 I82 I96 I86 I89:I94 B50:B56 I98 I103 B70 I106 B73 I109 B78 B81 I117 B84:B85 B87 I121 B90 I125:I126 I213 I215:I217 I252 I254 I133 I135:I136 B99 I141 I144 I147 B103 I154 I159 I163:I165 I167:I168 B110 I173 I211 I177 I235:I236 I209 I179 I181 I228 I230:I232 I187:I188 I220:I221 I223 I191 I207 B129 I195 I193 B137 B131:B133 B127 B123 I198:I201 I239:I241 I246:I247 I203:I204">
    <cfRule type="containsText" dxfId="1339" priority="1340" operator="containsText" text="Europe ">
      <formula>NOT(ISERROR(SEARCH("Europe ",B4)))</formula>
    </cfRule>
  </conditionalFormatting>
  <conditionalFormatting sqref="B4 I32:I33 I6:I8 I10:I12 I17:I20 I23:I27 I42 I50:I55 I57 I60 I63 B16:B48 I77 I79 I82 I96 I86 I89:I94 B50:B56 I98 I103 B70 I106 B73 I109 B78 B81 I117 B84:B85 B87 I121 B90 I125:I126 I213 I215:I217 I252 I254 I133 I135:I136 B99 I141 I144 I147 B103 I154 I159 I163:I165 I167:I168 B110 I173 I211 I177 I235:I236 I209 I179 I181 I228 I230:I232 I187:I188 I220:I221 I223 I191 I207 B129 I195 I193 B137 B131:B133 B127 B123 I198:I201 I239:I241 I246:I247 I203:I204">
    <cfRule type="containsText" dxfId="1338" priority="1337" operator="containsText" text="USA">
      <formula>NOT(ISERROR(SEARCH("USA",B4)))</formula>
    </cfRule>
    <cfRule type="containsText" dxfId="1337" priority="1338" operator="containsText" text="Brazil">
      <formula>NOT(ISERROR(SEARCH("Brazil",B4)))</formula>
    </cfRule>
    <cfRule type="containsText" dxfId="1336" priority="1339" operator="containsText" text="Japan">
      <formula>NOT(ISERROR(SEARCH("Japan",B4)))</formula>
    </cfRule>
  </conditionalFormatting>
  <conditionalFormatting sqref="B3">
    <cfRule type="containsText" dxfId="1335" priority="1336" operator="containsText" text="Europe ">
      <formula>NOT(ISERROR(SEARCH("Europe ",B3)))</formula>
    </cfRule>
  </conditionalFormatting>
  <conditionalFormatting sqref="B3">
    <cfRule type="containsText" dxfId="1334" priority="1333" operator="containsText" text="USA">
      <formula>NOT(ISERROR(SEARCH("USA",B3)))</formula>
    </cfRule>
    <cfRule type="containsText" dxfId="1333" priority="1334" operator="containsText" text="Brazil">
      <formula>NOT(ISERROR(SEARCH("Brazil",B3)))</formula>
    </cfRule>
    <cfRule type="containsText" dxfId="1332" priority="1335" operator="containsText" text="Japan">
      <formula>NOT(ISERROR(SEARCH("Japan",B3)))</formula>
    </cfRule>
  </conditionalFormatting>
  <conditionalFormatting sqref="B4 I32:I33 I6:I8 I10:I12 I17:I20 I23:I27 I42 I50:I55 I57 I60 I63 I77 I79 I82 I96 I86 I89:I94 B50:B56 I98 I103 B70 I106 B73 I109 B78 B81 I117 B84:B85 B87 I121 B90 I125:I126 I213 I215:I217 I252 I254 I133 I135:I136 B99 I141 I144 I147 B103 I154 I159 I163:I165 I167:I168 B110 I173 I211 I177 I235:I236 I209 I179 I181 I228 I230:I232 I187:I188 I220:I221 I223 I191 I207 B129 I195 I193 B137 B131:B133 B127 B123 I198:I201 I239:I241 I246:I247 I203:I204">
    <cfRule type="containsText" dxfId="1331" priority="1332" operator="containsText" text="Iowa">
      <formula>NOT(ISERROR(SEARCH("Iowa",B4)))</formula>
    </cfRule>
  </conditionalFormatting>
  <conditionalFormatting sqref="I56">
    <cfRule type="containsText" dxfId="1330" priority="1331" operator="containsText" text="Europe ">
      <formula>NOT(ISERROR(SEARCH("Europe ",I56)))</formula>
    </cfRule>
  </conditionalFormatting>
  <conditionalFormatting sqref="I56">
    <cfRule type="containsText" dxfId="1329" priority="1328" operator="containsText" text="USA">
      <formula>NOT(ISERROR(SEARCH("USA",I56)))</formula>
    </cfRule>
    <cfRule type="containsText" dxfId="1328" priority="1329" operator="containsText" text="Brazil">
      <formula>NOT(ISERROR(SEARCH("Brazil",I56)))</formula>
    </cfRule>
    <cfRule type="containsText" dxfId="1327" priority="1330" operator="containsText" text="Japan">
      <formula>NOT(ISERROR(SEARCH("Japan",I56)))</formula>
    </cfRule>
  </conditionalFormatting>
  <conditionalFormatting sqref="I56">
    <cfRule type="containsText" dxfId="1326" priority="1327" operator="containsText" text="Iowa">
      <formula>NOT(ISERROR(SEARCH("Iowa",I56)))</formula>
    </cfRule>
  </conditionalFormatting>
  <conditionalFormatting sqref="B5">
    <cfRule type="containsText" dxfId="1325" priority="1326" operator="containsText" text="Europe ">
      <formula>NOT(ISERROR(SEARCH("Europe ",B5)))</formula>
    </cfRule>
  </conditionalFormatting>
  <conditionalFormatting sqref="B5">
    <cfRule type="containsText" dxfId="1324" priority="1323" operator="containsText" text="USA">
      <formula>NOT(ISERROR(SEARCH("USA",B5)))</formula>
    </cfRule>
    <cfRule type="containsText" dxfId="1323" priority="1324" operator="containsText" text="Brazil">
      <formula>NOT(ISERROR(SEARCH("Brazil",B5)))</formula>
    </cfRule>
    <cfRule type="containsText" dxfId="1322" priority="1325" operator="containsText" text="Japan">
      <formula>NOT(ISERROR(SEARCH("Japan",B5)))</formula>
    </cfRule>
  </conditionalFormatting>
  <conditionalFormatting sqref="B5">
    <cfRule type="containsText" dxfId="1321" priority="1322" operator="containsText" text="Iowa">
      <formula>NOT(ISERROR(SEARCH("Iowa",B5)))</formula>
    </cfRule>
  </conditionalFormatting>
  <conditionalFormatting sqref="B6">
    <cfRule type="containsText" dxfId="1320" priority="1321" operator="containsText" text="Europe ">
      <formula>NOT(ISERROR(SEARCH("Europe ",B6)))</formula>
    </cfRule>
  </conditionalFormatting>
  <conditionalFormatting sqref="B6">
    <cfRule type="containsText" dxfId="1319" priority="1318" operator="containsText" text="USA">
      <formula>NOT(ISERROR(SEARCH("USA",B6)))</formula>
    </cfRule>
    <cfRule type="containsText" dxfId="1318" priority="1319" operator="containsText" text="Brazil">
      <formula>NOT(ISERROR(SEARCH("Brazil",B6)))</formula>
    </cfRule>
    <cfRule type="containsText" dxfId="1317" priority="1320" operator="containsText" text="Japan">
      <formula>NOT(ISERROR(SEARCH("Japan",B6)))</formula>
    </cfRule>
  </conditionalFormatting>
  <conditionalFormatting sqref="B6">
    <cfRule type="containsText" dxfId="1316" priority="1317" operator="containsText" text="Iowa">
      <formula>NOT(ISERROR(SEARCH("Iowa",B6)))</formula>
    </cfRule>
  </conditionalFormatting>
  <conditionalFormatting sqref="B7">
    <cfRule type="containsText" dxfId="1315" priority="1316" operator="containsText" text="Europe ">
      <formula>NOT(ISERROR(SEARCH("Europe ",B7)))</formula>
    </cfRule>
  </conditionalFormatting>
  <conditionalFormatting sqref="B7">
    <cfRule type="containsText" dxfId="1314" priority="1313" operator="containsText" text="USA">
      <formula>NOT(ISERROR(SEARCH("USA",B7)))</formula>
    </cfRule>
    <cfRule type="containsText" dxfId="1313" priority="1314" operator="containsText" text="Brazil">
      <formula>NOT(ISERROR(SEARCH("Brazil",B7)))</formula>
    </cfRule>
    <cfRule type="containsText" dxfId="1312" priority="1315" operator="containsText" text="Japan">
      <formula>NOT(ISERROR(SEARCH("Japan",B7)))</formula>
    </cfRule>
  </conditionalFormatting>
  <conditionalFormatting sqref="B7">
    <cfRule type="containsText" dxfId="1311" priority="1312" operator="containsText" text="Iowa">
      <formula>NOT(ISERROR(SEARCH("Iowa",B7)))</formula>
    </cfRule>
  </conditionalFormatting>
  <conditionalFormatting sqref="B8">
    <cfRule type="containsText" dxfId="1310" priority="1311" operator="containsText" text="Europe ">
      <formula>NOT(ISERROR(SEARCH("Europe ",B8)))</formula>
    </cfRule>
  </conditionalFormatting>
  <conditionalFormatting sqref="B8">
    <cfRule type="containsText" dxfId="1309" priority="1308" operator="containsText" text="USA">
      <formula>NOT(ISERROR(SEARCH("USA",B8)))</formula>
    </cfRule>
    <cfRule type="containsText" dxfId="1308" priority="1309" operator="containsText" text="Brazil">
      <formula>NOT(ISERROR(SEARCH("Brazil",B8)))</formula>
    </cfRule>
    <cfRule type="containsText" dxfId="1307" priority="1310" operator="containsText" text="Japan">
      <formula>NOT(ISERROR(SEARCH("Japan",B8)))</formula>
    </cfRule>
  </conditionalFormatting>
  <conditionalFormatting sqref="B8">
    <cfRule type="containsText" dxfId="1306" priority="1307" operator="containsText" text="Iowa">
      <formula>NOT(ISERROR(SEARCH("Iowa",B8)))</formula>
    </cfRule>
  </conditionalFormatting>
  <conditionalFormatting sqref="B9">
    <cfRule type="containsText" dxfId="1305" priority="1306" operator="containsText" text="Europe ">
      <formula>NOT(ISERROR(SEARCH("Europe ",B9)))</formula>
    </cfRule>
  </conditionalFormatting>
  <conditionalFormatting sqref="B9">
    <cfRule type="containsText" dxfId="1304" priority="1303" operator="containsText" text="USA">
      <formula>NOT(ISERROR(SEARCH("USA",B9)))</formula>
    </cfRule>
    <cfRule type="containsText" dxfId="1303" priority="1304" operator="containsText" text="Brazil">
      <formula>NOT(ISERROR(SEARCH("Brazil",B9)))</formula>
    </cfRule>
    <cfRule type="containsText" dxfId="1302" priority="1305" operator="containsText" text="Japan">
      <formula>NOT(ISERROR(SEARCH("Japan",B9)))</formula>
    </cfRule>
  </conditionalFormatting>
  <conditionalFormatting sqref="B9">
    <cfRule type="containsText" dxfId="1301" priority="1302" operator="containsText" text="Iowa">
      <formula>NOT(ISERROR(SEARCH("Iowa",B9)))</formula>
    </cfRule>
  </conditionalFormatting>
  <conditionalFormatting sqref="B10">
    <cfRule type="containsText" dxfId="1300" priority="1301" operator="containsText" text="Europe ">
      <formula>NOT(ISERROR(SEARCH("Europe ",B10)))</formula>
    </cfRule>
  </conditionalFormatting>
  <conditionalFormatting sqref="B10">
    <cfRule type="containsText" dxfId="1299" priority="1298" operator="containsText" text="USA">
      <formula>NOT(ISERROR(SEARCH("USA",B10)))</formula>
    </cfRule>
    <cfRule type="containsText" dxfId="1298" priority="1299" operator="containsText" text="Brazil">
      <formula>NOT(ISERROR(SEARCH("Brazil",B10)))</formula>
    </cfRule>
    <cfRule type="containsText" dxfId="1297" priority="1300" operator="containsText" text="Japan">
      <formula>NOT(ISERROR(SEARCH("Japan",B10)))</formula>
    </cfRule>
  </conditionalFormatting>
  <conditionalFormatting sqref="B10">
    <cfRule type="containsText" dxfId="1296" priority="1297" operator="containsText" text="Iowa">
      <formula>NOT(ISERROR(SEARCH("Iowa",B10)))</formula>
    </cfRule>
  </conditionalFormatting>
  <conditionalFormatting sqref="B11">
    <cfRule type="containsText" dxfId="1295" priority="1296" operator="containsText" text="Europe ">
      <formula>NOT(ISERROR(SEARCH("Europe ",B11)))</formula>
    </cfRule>
  </conditionalFormatting>
  <conditionalFormatting sqref="B11">
    <cfRule type="containsText" dxfId="1294" priority="1293" operator="containsText" text="USA">
      <formula>NOT(ISERROR(SEARCH("USA",B11)))</formula>
    </cfRule>
    <cfRule type="containsText" dxfId="1293" priority="1294" operator="containsText" text="Brazil">
      <formula>NOT(ISERROR(SEARCH("Brazil",B11)))</formula>
    </cfRule>
    <cfRule type="containsText" dxfId="1292" priority="1295" operator="containsText" text="Japan">
      <formula>NOT(ISERROR(SEARCH("Japan",B11)))</formula>
    </cfRule>
  </conditionalFormatting>
  <conditionalFormatting sqref="B11">
    <cfRule type="containsText" dxfId="1291" priority="1292" operator="containsText" text="Iowa">
      <formula>NOT(ISERROR(SEARCH("Iowa",B11)))</formula>
    </cfRule>
  </conditionalFormatting>
  <conditionalFormatting sqref="B12">
    <cfRule type="containsText" dxfId="1290" priority="1291" operator="containsText" text="Europe ">
      <formula>NOT(ISERROR(SEARCH("Europe ",B12)))</formula>
    </cfRule>
  </conditionalFormatting>
  <conditionalFormatting sqref="B12">
    <cfRule type="containsText" dxfId="1289" priority="1288" operator="containsText" text="USA">
      <formula>NOT(ISERROR(SEARCH("USA",B12)))</formula>
    </cfRule>
    <cfRule type="containsText" dxfId="1288" priority="1289" operator="containsText" text="Brazil">
      <formula>NOT(ISERROR(SEARCH("Brazil",B12)))</formula>
    </cfRule>
    <cfRule type="containsText" dxfId="1287" priority="1290" operator="containsText" text="Japan">
      <formula>NOT(ISERROR(SEARCH("Japan",B12)))</formula>
    </cfRule>
  </conditionalFormatting>
  <conditionalFormatting sqref="B12">
    <cfRule type="containsText" dxfId="1286" priority="1287" operator="containsText" text="Iowa">
      <formula>NOT(ISERROR(SEARCH("Iowa",B12)))</formula>
    </cfRule>
  </conditionalFormatting>
  <conditionalFormatting sqref="B13">
    <cfRule type="containsText" dxfId="1285" priority="1286" operator="containsText" text="Europe ">
      <formula>NOT(ISERROR(SEARCH("Europe ",B13)))</formula>
    </cfRule>
  </conditionalFormatting>
  <conditionalFormatting sqref="B13">
    <cfRule type="containsText" dxfId="1284" priority="1283" operator="containsText" text="USA">
      <formula>NOT(ISERROR(SEARCH("USA",B13)))</formula>
    </cfRule>
    <cfRule type="containsText" dxfId="1283" priority="1284" operator="containsText" text="Brazil">
      <formula>NOT(ISERROR(SEARCH("Brazil",B13)))</formula>
    </cfRule>
    <cfRule type="containsText" dxfId="1282" priority="1285" operator="containsText" text="Japan">
      <formula>NOT(ISERROR(SEARCH("Japan",B13)))</formula>
    </cfRule>
  </conditionalFormatting>
  <conditionalFormatting sqref="B13">
    <cfRule type="containsText" dxfId="1281" priority="1282" operator="containsText" text="Iowa">
      <formula>NOT(ISERROR(SEARCH("Iowa",B13)))</formula>
    </cfRule>
  </conditionalFormatting>
  <conditionalFormatting sqref="B14">
    <cfRule type="containsText" dxfId="1280" priority="1281" operator="containsText" text="Europe ">
      <formula>NOT(ISERROR(SEARCH("Europe ",B14)))</formula>
    </cfRule>
  </conditionalFormatting>
  <conditionalFormatting sqref="B14">
    <cfRule type="containsText" dxfId="1279" priority="1278" operator="containsText" text="USA">
      <formula>NOT(ISERROR(SEARCH("USA",B14)))</formula>
    </cfRule>
    <cfRule type="containsText" dxfId="1278" priority="1279" operator="containsText" text="Brazil">
      <formula>NOT(ISERROR(SEARCH("Brazil",B14)))</formula>
    </cfRule>
    <cfRule type="containsText" dxfId="1277" priority="1280" operator="containsText" text="Japan">
      <formula>NOT(ISERROR(SEARCH("Japan",B14)))</formula>
    </cfRule>
  </conditionalFormatting>
  <conditionalFormatting sqref="B14">
    <cfRule type="containsText" dxfId="1276" priority="1277" operator="containsText" text="Iowa">
      <formula>NOT(ISERROR(SEARCH("Iowa",B14)))</formula>
    </cfRule>
  </conditionalFormatting>
  <conditionalFormatting sqref="B15">
    <cfRule type="containsText" dxfId="1275" priority="1276" operator="containsText" text="Europe ">
      <formula>NOT(ISERROR(SEARCH("Europe ",B15)))</formula>
    </cfRule>
  </conditionalFormatting>
  <conditionalFormatting sqref="B15">
    <cfRule type="containsText" dxfId="1274" priority="1273" operator="containsText" text="USA">
      <formula>NOT(ISERROR(SEARCH("USA",B15)))</formula>
    </cfRule>
    <cfRule type="containsText" dxfId="1273" priority="1274" operator="containsText" text="Brazil">
      <formula>NOT(ISERROR(SEARCH("Brazil",B15)))</formula>
    </cfRule>
    <cfRule type="containsText" dxfId="1272" priority="1275" operator="containsText" text="Japan">
      <formula>NOT(ISERROR(SEARCH("Japan",B15)))</formula>
    </cfRule>
  </conditionalFormatting>
  <conditionalFormatting sqref="B15">
    <cfRule type="containsText" dxfId="1271" priority="1272" operator="containsText" text="Iowa">
      <formula>NOT(ISERROR(SEARCH("Iowa",B15)))</formula>
    </cfRule>
  </conditionalFormatting>
  <conditionalFormatting sqref="I3">
    <cfRule type="containsText" dxfId="1270" priority="1271" operator="containsText" text="Europe ">
      <formula>NOT(ISERROR(SEARCH("Europe ",I3)))</formula>
    </cfRule>
  </conditionalFormatting>
  <conditionalFormatting sqref="I3">
    <cfRule type="containsText" dxfId="1269" priority="1268" operator="containsText" text="USA">
      <formula>NOT(ISERROR(SEARCH("USA",I3)))</formula>
    </cfRule>
    <cfRule type="containsText" dxfId="1268" priority="1269" operator="containsText" text="Brazil">
      <formula>NOT(ISERROR(SEARCH("Brazil",I3)))</formula>
    </cfRule>
    <cfRule type="containsText" dxfId="1267" priority="1270" operator="containsText" text="Japan">
      <formula>NOT(ISERROR(SEARCH("Japan",I3)))</formula>
    </cfRule>
  </conditionalFormatting>
  <conditionalFormatting sqref="P2:Q6 P7">
    <cfRule type="containsText" dxfId="1266" priority="1267" operator="containsText" text="Europe ">
      <formula>NOT(ISERROR(SEARCH("Europe ",P2)))</formula>
    </cfRule>
  </conditionalFormatting>
  <conditionalFormatting sqref="P2:Q6 P7">
    <cfRule type="containsText" dxfId="1265" priority="1264" operator="containsText" text="USA">
      <formula>NOT(ISERROR(SEARCH("USA",P2)))</formula>
    </cfRule>
    <cfRule type="containsText" dxfId="1264" priority="1265" operator="containsText" text="Brazil">
      <formula>NOT(ISERROR(SEARCH("Brazil",P2)))</formula>
    </cfRule>
    <cfRule type="containsText" dxfId="1263" priority="1266" operator="containsText" text="Japan">
      <formula>NOT(ISERROR(SEARCH("Japan",P2)))</formula>
    </cfRule>
  </conditionalFormatting>
  <conditionalFormatting sqref="B1:B2">
    <cfRule type="containsText" dxfId="1262" priority="1263" operator="containsText" text="Europe ">
      <formula>NOT(ISERROR(SEARCH("Europe ",B1)))</formula>
    </cfRule>
  </conditionalFormatting>
  <conditionalFormatting sqref="B1:B2">
    <cfRule type="containsText" dxfId="1261" priority="1260" operator="containsText" text="USA">
      <formula>NOT(ISERROR(SEARCH("USA",B1)))</formula>
    </cfRule>
    <cfRule type="containsText" dxfId="1260" priority="1261" operator="containsText" text="Brazil">
      <formula>NOT(ISERROR(SEARCH("Brazil",B1)))</formula>
    </cfRule>
    <cfRule type="containsText" dxfId="1259" priority="1262" operator="containsText" text="Japan">
      <formula>NOT(ISERROR(SEARCH("Japan",B1)))</formula>
    </cfRule>
  </conditionalFormatting>
  <conditionalFormatting sqref="I40">
    <cfRule type="containsText" dxfId="1258" priority="1250" operator="containsText" text="Iowa">
      <formula>NOT(ISERROR(SEARCH("Iowa",I40)))</formula>
    </cfRule>
  </conditionalFormatting>
  <conditionalFormatting sqref="I39">
    <cfRule type="containsText" dxfId="1257" priority="1259" operator="containsText" text="Europe ">
      <formula>NOT(ISERROR(SEARCH("Europe ",I39)))</formula>
    </cfRule>
  </conditionalFormatting>
  <conditionalFormatting sqref="I39">
    <cfRule type="containsText" dxfId="1256" priority="1256" operator="containsText" text="USA">
      <formula>NOT(ISERROR(SEARCH("USA",I39)))</formula>
    </cfRule>
    <cfRule type="containsText" dxfId="1255" priority="1257" operator="containsText" text="Brazil">
      <formula>NOT(ISERROR(SEARCH("Brazil",I39)))</formula>
    </cfRule>
    <cfRule type="containsText" dxfId="1254" priority="1258" operator="containsText" text="Japan">
      <formula>NOT(ISERROR(SEARCH("Japan",I39)))</formula>
    </cfRule>
  </conditionalFormatting>
  <conditionalFormatting sqref="I39">
    <cfRule type="containsText" dxfId="1253" priority="1255" operator="containsText" text="Iowa">
      <formula>NOT(ISERROR(SEARCH("Iowa",I39)))</formula>
    </cfRule>
  </conditionalFormatting>
  <conditionalFormatting sqref="I40">
    <cfRule type="containsText" dxfId="1252" priority="1254" operator="containsText" text="Europe ">
      <formula>NOT(ISERROR(SEARCH("Europe ",I40)))</formula>
    </cfRule>
  </conditionalFormatting>
  <conditionalFormatting sqref="I40">
    <cfRule type="containsText" dxfId="1251" priority="1251" operator="containsText" text="USA">
      <formula>NOT(ISERROR(SEARCH("USA",I40)))</formula>
    </cfRule>
    <cfRule type="containsText" dxfId="1250" priority="1252" operator="containsText" text="Brazil">
      <formula>NOT(ISERROR(SEARCH("Brazil",I40)))</formula>
    </cfRule>
    <cfRule type="containsText" dxfId="1249" priority="1253" operator="containsText" text="Japan">
      <formula>NOT(ISERROR(SEARCH("Japan",I40)))</formula>
    </cfRule>
  </conditionalFormatting>
  <conditionalFormatting sqref="I41">
    <cfRule type="containsText" dxfId="1248" priority="1249" operator="containsText" text="Europe ">
      <formula>NOT(ISERROR(SEARCH("Europe ",I41)))</formula>
    </cfRule>
  </conditionalFormatting>
  <conditionalFormatting sqref="I41">
    <cfRule type="containsText" dxfId="1247" priority="1246" operator="containsText" text="USA">
      <formula>NOT(ISERROR(SEARCH("USA",I41)))</formula>
    </cfRule>
    <cfRule type="containsText" dxfId="1246" priority="1247" operator="containsText" text="Brazil">
      <formula>NOT(ISERROR(SEARCH("Brazil",I41)))</formula>
    </cfRule>
    <cfRule type="containsText" dxfId="1245" priority="1248" operator="containsText" text="Japan">
      <formula>NOT(ISERROR(SEARCH("Japan",I41)))</formula>
    </cfRule>
  </conditionalFormatting>
  <conditionalFormatting sqref="I41">
    <cfRule type="containsText" dxfId="1244" priority="1245" operator="containsText" text="Iowa">
      <formula>NOT(ISERROR(SEARCH("Iowa",I41)))</formula>
    </cfRule>
  </conditionalFormatting>
  <conditionalFormatting sqref="I43">
    <cfRule type="containsText" dxfId="1243" priority="1244" operator="containsText" text="Europe ">
      <formula>NOT(ISERROR(SEARCH("Europe ",I43)))</formula>
    </cfRule>
  </conditionalFormatting>
  <conditionalFormatting sqref="I43">
    <cfRule type="containsText" dxfId="1242" priority="1241" operator="containsText" text="USA">
      <formula>NOT(ISERROR(SEARCH("USA",I43)))</formula>
    </cfRule>
    <cfRule type="containsText" dxfId="1241" priority="1242" operator="containsText" text="Brazil">
      <formula>NOT(ISERROR(SEARCH("Brazil",I43)))</formula>
    </cfRule>
    <cfRule type="containsText" dxfId="1240" priority="1243" operator="containsText" text="Japan">
      <formula>NOT(ISERROR(SEARCH("Japan",I43)))</formula>
    </cfRule>
  </conditionalFormatting>
  <conditionalFormatting sqref="I43">
    <cfRule type="containsText" dxfId="1239" priority="1240" operator="containsText" text="Iowa">
      <formula>NOT(ISERROR(SEARCH("Iowa",I43)))</formula>
    </cfRule>
  </conditionalFormatting>
  <conditionalFormatting sqref="I45">
    <cfRule type="containsText" dxfId="1238" priority="1239" operator="containsText" text="Europe ">
      <formula>NOT(ISERROR(SEARCH("Europe ",I45)))</formula>
    </cfRule>
  </conditionalFormatting>
  <conditionalFormatting sqref="I45">
    <cfRule type="containsText" dxfId="1237" priority="1236" operator="containsText" text="USA">
      <formula>NOT(ISERROR(SEARCH("USA",I45)))</formula>
    </cfRule>
    <cfRule type="containsText" dxfId="1236" priority="1237" operator="containsText" text="Brazil">
      <formula>NOT(ISERROR(SEARCH("Brazil",I45)))</formula>
    </cfRule>
    <cfRule type="containsText" dxfId="1235" priority="1238" operator="containsText" text="Japan">
      <formula>NOT(ISERROR(SEARCH("Japan",I45)))</formula>
    </cfRule>
  </conditionalFormatting>
  <conditionalFormatting sqref="I45">
    <cfRule type="containsText" dxfId="1234" priority="1235" operator="containsText" text="Iowa">
      <formula>NOT(ISERROR(SEARCH("Iowa",I45)))</formula>
    </cfRule>
  </conditionalFormatting>
  <conditionalFormatting sqref="I46">
    <cfRule type="containsText" dxfId="1233" priority="1234" operator="containsText" text="Europe ">
      <formula>NOT(ISERROR(SEARCH("Europe ",I46)))</formula>
    </cfRule>
  </conditionalFormatting>
  <conditionalFormatting sqref="I46">
    <cfRule type="containsText" dxfId="1232" priority="1231" operator="containsText" text="USA">
      <formula>NOT(ISERROR(SEARCH("USA",I46)))</formula>
    </cfRule>
    <cfRule type="containsText" dxfId="1231" priority="1232" operator="containsText" text="Brazil">
      <formula>NOT(ISERROR(SEARCH("Brazil",I46)))</formula>
    </cfRule>
    <cfRule type="containsText" dxfId="1230" priority="1233" operator="containsText" text="Japan">
      <formula>NOT(ISERROR(SEARCH("Japan",I46)))</formula>
    </cfRule>
  </conditionalFormatting>
  <conditionalFormatting sqref="I46">
    <cfRule type="containsText" dxfId="1229" priority="1230" operator="containsText" text="Iowa">
      <formula>NOT(ISERROR(SEARCH("Iowa",I46)))</formula>
    </cfRule>
  </conditionalFormatting>
  <conditionalFormatting sqref="I58">
    <cfRule type="containsText" dxfId="1228" priority="1229" operator="containsText" text="Europe ">
      <formula>NOT(ISERROR(SEARCH("Europe ",I58)))</formula>
    </cfRule>
  </conditionalFormatting>
  <conditionalFormatting sqref="I58">
    <cfRule type="containsText" dxfId="1227" priority="1226" operator="containsText" text="USA">
      <formula>NOT(ISERROR(SEARCH("USA",I58)))</formula>
    </cfRule>
    <cfRule type="containsText" dxfId="1226" priority="1227" operator="containsText" text="Brazil">
      <formula>NOT(ISERROR(SEARCH("Brazil",I58)))</formula>
    </cfRule>
    <cfRule type="containsText" dxfId="1225" priority="1228" operator="containsText" text="Japan">
      <formula>NOT(ISERROR(SEARCH("Japan",I58)))</formula>
    </cfRule>
  </conditionalFormatting>
  <conditionalFormatting sqref="I58">
    <cfRule type="containsText" dxfId="1224" priority="1225" operator="containsText" text="Iowa">
      <formula>NOT(ISERROR(SEARCH("Iowa",I58)))</formula>
    </cfRule>
  </conditionalFormatting>
  <conditionalFormatting sqref="I59">
    <cfRule type="containsText" dxfId="1223" priority="1224" operator="containsText" text="Europe ">
      <formula>NOT(ISERROR(SEARCH("Europe ",I59)))</formula>
    </cfRule>
  </conditionalFormatting>
  <conditionalFormatting sqref="I59">
    <cfRule type="containsText" dxfId="1222" priority="1221" operator="containsText" text="USA">
      <formula>NOT(ISERROR(SEARCH("USA",I59)))</formula>
    </cfRule>
    <cfRule type="containsText" dxfId="1221" priority="1222" operator="containsText" text="Brazil">
      <formula>NOT(ISERROR(SEARCH("Brazil",I59)))</formula>
    </cfRule>
    <cfRule type="containsText" dxfId="1220" priority="1223" operator="containsText" text="Japan">
      <formula>NOT(ISERROR(SEARCH("Japan",I59)))</formula>
    </cfRule>
  </conditionalFormatting>
  <conditionalFormatting sqref="I59">
    <cfRule type="containsText" dxfId="1219" priority="1220" operator="containsText" text="Iowa">
      <formula>NOT(ISERROR(SEARCH("Iowa",I59)))</formula>
    </cfRule>
  </conditionalFormatting>
  <conditionalFormatting sqref="I4">
    <cfRule type="containsText" dxfId="1218" priority="1219" operator="containsText" text="Europe ">
      <formula>NOT(ISERROR(SEARCH("Europe ",I4)))</formula>
    </cfRule>
  </conditionalFormatting>
  <conditionalFormatting sqref="I4">
    <cfRule type="containsText" dxfId="1217" priority="1216" operator="containsText" text="USA">
      <formula>NOT(ISERROR(SEARCH("USA",I4)))</formula>
    </cfRule>
    <cfRule type="containsText" dxfId="1216" priority="1217" operator="containsText" text="Brazil">
      <formula>NOT(ISERROR(SEARCH("Brazil",I4)))</formula>
    </cfRule>
    <cfRule type="containsText" dxfId="1215" priority="1218" operator="containsText" text="Japan">
      <formula>NOT(ISERROR(SEARCH("Japan",I4)))</formula>
    </cfRule>
  </conditionalFormatting>
  <conditionalFormatting sqref="I4">
    <cfRule type="containsText" dxfId="1214" priority="1215" operator="containsText" text="Iowa">
      <formula>NOT(ISERROR(SEARCH("Iowa",I4)))</formula>
    </cfRule>
  </conditionalFormatting>
  <conditionalFormatting sqref="I21">
    <cfRule type="containsText" dxfId="1213" priority="1214" operator="containsText" text="Europe ">
      <formula>NOT(ISERROR(SEARCH("Europe ",I21)))</formula>
    </cfRule>
  </conditionalFormatting>
  <conditionalFormatting sqref="I21">
    <cfRule type="containsText" dxfId="1212" priority="1211" operator="containsText" text="USA">
      <formula>NOT(ISERROR(SEARCH("USA",I21)))</formula>
    </cfRule>
    <cfRule type="containsText" dxfId="1211" priority="1212" operator="containsText" text="Brazil">
      <formula>NOT(ISERROR(SEARCH("Brazil",I21)))</formula>
    </cfRule>
    <cfRule type="containsText" dxfId="1210" priority="1213" operator="containsText" text="Japan">
      <formula>NOT(ISERROR(SEARCH("Japan",I21)))</formula>
    </cfRule>
  </conditionalFormatting>
  <conditionalFormatting sqref="I21">
    <cfRule type="containsText" dxfId="1209" priority="1210" operator="containsText" text="Iowa">
      <formula>NOT(ISERROR(SEARCH("Iowa",I21)))</formula>
    </cfRule>
  </conditionalFormatting>
  <conditionalFormatting sqref="I29">
    <cfRule type="containsText" dxfId="1208" priority="1205" operator="containsText" text="Iowa">
      <formula>NOT(ISERROR(SEARCH("Iowa",I29)))</formula>
    </cfRule>
  </conditionalFormatting>
  <conditionalFormatting sqref="I29">
    <cfRule type="containsText" dxfId="1207" priority="1209" operator="containsText" text="Europe ">
      <formula>NOT(ISERROR(SEARCH("Europe ",I29)))</formula>
    </cfRule>
  </conditionalFormatting>
  <conditionalFormatting sqref="I29">
    <cfRule type="containsText" dxfId="1206" priority="1206" operator="containsText" text="USA">
      <formula>NOT(ISERROR(SEARCH("USA",I29)))</formula>
    </cfRule>
    <cfRule type="containsText" dxfId="1205" priority="1207" operator="containsText" text="Brazil">
      <formula>NOT(ISERROR(SEARCH("Brazil",I29)))</formula>
    </cfRule>
    <cfRule type="containsText" dxfId="1204" priority="1208" operator="containsText" text="Japan">
      <formula>NOT(ISERROR(SEARCH("Japan",I29)))</formula>
    </cfRule>
  </conditionalFormatting>
  <conditionalFormatting sqref="I36">
    <cfRule type="containsText" dxfId="1203" priority="1200" operator="containsText" text="Iowa">
      <formula>NOT(ISERROR(SEARCH("Iowa",I36)))</formula>
    </cfRule>
  </conditionalFormatting>
  <conditionalFormatting sqref="I36">
    <cfRule type="containsText" dxfId="1202" priority="1204" operator="containsText" text="Europe ">
      <formula>NOT(ISERROR(SEARCH("Europe ",I36)))</formula>
    </cfRule>
  </conditionalFormatting>
  <conditionalFormatting sqref="I36">
    <cfRule type="containsText" dxfId="1201" priority="1201" operator="containsText" text="USA">
      <formula>NOT(ISERROR(SEARCH("USA",I36)))</formula>
    </cfRule>
    <cfRule type="containsText" dxfId="1200" priority="1202" operator="containsText" text="Brazil">
      <formula>NOT(ISERROR(SEARCH("Brazil",I36)))</formula>
    </cfRule>
    <cfRule type="containsText" dxfId="1199" priority="1203" operator="containsText" text="Japan">
      <formula>NOT(ISERROR(SEARCH("Japan",I36)))</formula>
    </cfRule>
  </conditionalFormatting>
  <conditionalFormatting sqref="I35">
    <cfRule type="containsText" dxfId="1198" priority="1195" operator="containsText" text="Iowa">
      <formula>NOT(ISERROR(SEARCH("Iowa",I35)))</formula>
    </cfRule>
  </conditionalFormatting>
  <conditionalFormatting sqref="I35">
    <cfRule type="containsText" dxfId="1197" priority="1199" operator="containsText" text="Europe ">
      <formula>NOT(ISERROR(SEARCH("Europe ",I35)))</formula>
    </cfRule>
  </conditionalFormatting>
  <conditionalFormatting sqref="I35">
    <cfRule type="containsText" dxfId="1196" priority="1196" operator="containsText" text="USA">
      <formula>NOT(ISERROR(SEARCH("USA",I35)))</formula>
    </cfRule>
    <cfRule type="containsText" dxfId="1195" priority="1197" operator="containsText" text="Brazil">
      <formula>NOT(ISERROR(SEARCH("Brazil",I35)))</formula>
    </cfRule>
    <cfRule type="containsText" dxfId="1194" priority="1198" operator="containsText" text="Japan">
      <formula>NOT(ISERROR(SEARCH("Japan",I35)))</formula>
    </cfRule>
  </conditionalFormatting>
  <conditionalFormatting sqref="I34">
    <cfRule type="containsText" dxfId="1193" priority="1190" operator="containsText" text="Iowa">
      <formula>NOT(ISERROR(SEARCH("Iowa",I34)))</formula>
    </cfRule>
  </conditionalFormatting>
  <conditionalFormatting sqref="I34">
    <cfRule type="containsText" dxfId="1192" priority="1194" operator="containsText" text="Europe ">
      <formula>NOT(ISERROR(SEARCH("Europe ",I34)))</formula>
    </cfRule>
  </conditionalFormatting>
  <conditionalFormatting sqref="I34">
    <cfRule type="containsText" dxfId="1191" priority="1191" operator="containsText" text="USA">
      <formula>NOT(ISERROR(SEARCH("USA",I34)))</formula>
    </cfRule>
    <cfRule type="containsText" dxfId="1190" priority="1192" operator="containsText" text="Brazil">
      <formula>NOT(ISERROR(SEARCH("Brazil",I34)))</formula>
    </cfRule>
    <cfRule type="containsText" dxfId="1189" priority="1193" operator="containsText" text="Japan">
      <formula>NOT(ISERROR(SEARCH("Japan",I34)))</formula>
    </cfRule>
  </conditionalFormatting>
  <conditionalFormatting sqref="I30">
    <cfRule type="containsText" dxfId="1188" priority="1185" operator="containsText" text="Iowa">
      <formula>NOT(ISERROR(SEARCH("Iowa",I30)))</formula>
    </cfRule>
  </conditionalFormatting>
  <conditionalFormatting sqref="I30">
    <cfRule type="containsText" dxfId="1187" priority="1189" operator="containsText" text="Europe ">
      <formula>NOT(ISERROR(SEARCH("Europe ",I30)))</formula>
    </cfRule>
  </conditionalFormatting>
  <conditionalFormatting sqref="I30">
    <cfRule type="containsText" dxfId="1186" priority="1186" operator="containsText" text="USA">
      <formula>NOT(ISERROR(SEARCH("USA",I30)))</formula>
    </cfRule>
    <cfRule type="containsText" dxfId="1185" priority="1187" operator="containsText" text="Brazil">
      <formula>NOT(ISERROR(SEARCH("Brazil",I30)))</formula>
    </cfRule>
    <cfRule type="containsText" dxfId="1184" priority="1188" operator="containsText" text="Japan">
      <formula>NOT(ISERROR(SEARCH("Japan",I30)))</formula>
    </cfRule>
  </conditionalFormatting>
  <conditionalFormatting sqref="I38">
    <cfRule type="containsText" dxfId="1183" priority="1180" operator="containsText" text="Iowa">
      <formula>NOT(ISERROR(SEARCH("Iowa",I38)))</formula>
    </cfRule>
  </conditionalFormatting>
  <conditionalFormatting sqref="I38">
    <cfRule type="containsText" dxfId="1182" priority="1184" operator="containsText" text="Europe ">
      <formula>NOT(ISERROR(SEARCH("Europe ",I38)))</formula>
    </cfRule>
  </conditionalFormatting>
  <conditionalFormatting sqref="I38">
    <cfRule type="containsText" dxfId="1181" priority="1181" operator="containsText" text="USA">
      <formula>NOT(ISERROR(SEARCH("USA",I38)))</formula>
    </cfRule>
    <cfRule type="containsText" dxfId="1180" priority="1182" operator="containsText" text="Brazil">
      <formula>NOT(ISERROR(SEARCH("Brazil",I38)))</formula>
    </cfRule>
    <cfRule type="containsText" dxfId="1179" priority="1183" operator="containsText" text="Japan">
      <formula>NOT(ISERROR(SEARCH("Japan",I38)))</formula>
    </cfRule>
  </conditionalFormatting>
  <conditionalFormatting sqref="I31">
    <cfRule type="containsText" dxfId="1178" priority="1179" operator="containsText" text="Europe ">
      <formula>NOT(ISERROR(SEARCH("Europe ",I31)))</formula>
    </cfRule>
  </conditionalFormatting>
  <conditionalFormatting sqref="I31">
    <cfRule type="containsText" dxfId="1177" priority="1176" operator="containsText" text="USA">
      <formula>NOT(ISERROR(SEARCH("USA",I31)))</formula>
    </cfRule>
    <cfRule type="containsText" dxfId="1176" priority="1177" operator="containsText" text="Brazil">
      <formula>NOT(ISERROR(SEARCH("Brazil",I31)))</formula>
    </cfRule>
    <cfRule type="containsText" dxfId="1175" priority="1178" operator="containsText" text="Japan">
      <formula>NOT(ISERROR(SEARCH("Japan",I31)))</formula>
    </cfRule>
  </conditionalFormatting>
  <conditionalFormatting sqref="I31">
    <cfRule type="containsText" dxfId="1174" priority="1175" operator="containsText" text="Iowa">
      <formula>NOT(ISERROR(SEARCH("Iowa",I31)))</formula>
    </cfRule>
  </conditionalFormatting>
  <conditionalFormatting sqref="I37">
    <cfRule type="containsText" dxfId="1173" priority="1170" operator="containsText" text="Iowa">
      <formula>NOT(ISERROR(SEARCH("Iowa",I37)))</formula>
    </cfRule>
  </conditionalFormatting>
  <conditionalFormatting sqref="I37">
    <cfRule type="containsText" dxfId="1172" priority="1174" operator="containsText" text="Europe ">
      <formula>NOT(ISERROR(SEARCH("Europe ",I37)))</formula>
    </cfRule>
  </conditionalFormatting>
  <conditionalFormatting sqref="I37">
    <cfRule type="containsText" dxfId="1171" priority="1171" operator="containsText" text="USA">
      <formula>NOT(ISERROR(SEARCH("USA",I37)))</formula>
    </cfRule>
    <cfRule type="containsText" dxfId="1170" priority="1172" operator="containsText" text="Brazil">
      <formula>NOT(ISERROR(SEARCH("Brazil",I37)))</formula>
    </cfRule>
    <cfRule type="containsText" dxfId="1169" priority="1173" operator="containsText" text="Japan">
      <formula>NOT(ISERROR(SEARCH("Japan",I37)))</formula>
    </cfRule>
  </conditionalFormatting>
  <conditionalFormatting sqref="I5">
    <cfRule type="containsText" dxfId="1168" priority="1169" operator="containsText" text="Europe ">
      <formula>NOT(ISERROR(SEARCH("Europe ",I5)))</formula>
    </cfRule>
  </conditionalFormatting>
  <conditionalFormatting sqref="I5">
    <cfRule type="containsText" dxfId="1167" priority="1166" operator="containsText" text="USA">
      <formula>NOT(ISERROR(SEARCH("USA",I5)))</formula>
    </cfRule>
    <cfRule type="containsText" dxfId="1166" priority="1167" operator="containsText" text="Brazil">
      <formula>NOT(ISERROR(SEARCH("Brazil",I5)))</formula>
    </cfRule>
    <cfRule type="containsText" dxfId="1165" priority="1168" operator="containsText" text="Japan">
      <formula>NOT(ISERROR(SEARCH("Japan",I5)))</formula>
    </cfRule>
  </conditionalFormatting>
  <conditionalFormatting sqref="I5">
    <cfRule type="containsText" dxfId="1164" priority="1165" operator="containsText" text="Iowa">
      <formula>NOT(ISERROR(SEARCH("Iowa",I5)))</formula>
    </cfRule>
  </conditionalFormatting>
  <conditionalFormatting sqref="I9">
    <cfRule type="containsText" dxfId="1163" priority="1164" operator="containsText" text="Europe ">
      <formula>NOT(ISERROR(SEARCH("Europe ",I9)))</formula>
    </cfRule>
  </conditionalFormatting>
  <conditionalFormatting sqref="I9">
    <cfRule type="containsText" dxfId="1162" priority="1161" operator="containsText" text="USA">
      <formula>NOT(ISERROR(SEARCH("USA",I9)))</formula>
    </cfRule>
    <cfRule type="containsText" dxfId="1161" priority="1162" operator="containsText" text="Brazil">
      <formula>NOT(ISERROR(SEARCH("Brazil",I9)))</formula>
    </cfRule>
    <cfRule type="containsText" dxfId="1160" priority="1163" operator="containsText" text="Japan">
      <formula>NOT(ISERROR(SEARCH("Japan",I9)))</formula>
    </cfRule>
  </conditionalFormatting>
  <conditionalFormatting sqref="I9">
    <cfRule type="containsText" dxfId="1159" priority="1160" operator="containsText" text="Iowa">
      <formula>NOT(ISERROR(SEARCH("Iowa",I9)))</formula>
    </cfRule>
  </conditionalFormatting>
  <conditionalFormatting sqref="I13">
    <cfRule type="containsText" dxfId="1158" priority="1159" operator="containsText" text="Europe ">
      <formula>NOT(ISERROR(SEARCH("Europe ",I13)))</formula>
    </cfRule>
  </conditionalFormatting>
  <conditionalFormatting sqref="I13">
    <cfRule type="containsText" dxfId="1157" priority="1156" operator="containsText" text="USA">
      <formula>NOT(ISERROR(SEARCH("USA",I13)))</formula>
    </cfRule>
    <cfRule type="containsText" dxfId="1156" priority="1157" operator="containsText" text="Brazil">
      <formula>NOT(ISERROR(SEARCH("Brazil",I13)))</formula>
    </cfRule>
    <cfRule type="containsText" dxfId="1155" priority="1158" operator="containsText" text="Japan">
      <formula>NOT(ISERROR(SEARCH("Japan",I13)))</formula>
    </cfRule>
  </conditionalFormatting>
  <conditionalFormatting sqref="I13">
    <cfRule type="containsText" dxfId="1154" priority="1155" operator="containsText" text="Iowa">
      <formula>NOT(ISERROR(SEARCH("Iowa",I13)))</formula>
    </cfRule>
  </conditionalFormatting>
  <conditionalFormatting sqref="I14">
    <cfRule type="containsText" dxfId="1153" priority="1154" operator="containsText" text="Europe ">
      <formula>NOT(ISERROR(SEARCH("Europe ",I14)))</formula>
    </cfRule>
  </conditionalFormatting>
  <conditionalFormatting sqref="I14">
    <cfRule type="containsText" dxfId="1152" priority="1151" operator="containsText" text="USA">
      <formula>NOT(ISERROR(SEARCH("USA",I14)))</formula>
    </cfRule>
    <cfRule type="containsText" dxfId="1151" priority="1152" operator="containsText" text="Brazil">
      <formula>NOT(ISERROR(SEARCH("Brazil",I14)))</formula>
    </cfRule>
    <cfRule type="containsText" dxfId="1150" priority="1153" operator="containsText" text="Japan">
      <formula>NOT(ISERROR(SEARCH("Japan",I14)))</formula>
    </cfRule>
  </conditionalFormatting>
  <conditionalFormatting sqref="I14">
    <cfRule type="containsText" dxfId="1149" priority="1150" operator="containsText" text="Iowa">
      <formula>NOT(ISERROR(SEARCH("Iowa",I14)))</formula>
    </cfRule>
  </conditionalFormatting>
  <conditionalFormatting sqref="I15">
    <cfRule type="containsText" dxfId="1148" priority="1149" operator="containsText" text="Europe ">
      <formula>NOT(ISERROR(SEARCH("Europe ",I15)))</formula>
    </cfRule>
  </conditionalFormatting>
  <conditionalFormatting sqref="I15">
    <cfRule type="containsText" dxfId="1147" priority="1146" operator="containsText" text="USA">
      <formula>NOT(ISERROR(SEARCH("USA",I15)))</formula>
    </cfRule>
    <cfRule type="containsText" dxfId="1146" priority="1147" operator="containsText" text="Brazil">
      <formula>NOT(ISERROR(SEARCH("Brazil",I15)))</formula>
    </cfRule>
    <cfRule type="containsText" dxfId="1145" priority="1148" operator="containsText" text="Japan">
      <formula>NOT(ISERROR(SEARCH("Japan",I15)))</formula>
    </cfRule>
  </conditionalFormatting>
  <conditionalFormatting sqref="I15">
    <cfRule type="containsText" dxfId="1144" priority="1145" operator="containsText" text="Iowa">
      <formula>NOT(ISERROR(SEARCH("Iowa",I15)))</formula>
    </cfRule>
  </conditionalFormatting>
  <conditionalFormatting sqref="I16">
    <cfRule type="containsText" dxfId="1143" priority="1144" operator="containsText" text="Europe ">
      <formula>NOT(ISERROR(SEARCH("Europe ",I16)))</formula>
    </cfRule>
  </conditionalFormatting>
  <conditionalFormatting sqref="I16">
    <cfRule type="containsText" dxfId="1142" priority="1141" operator="containsText" text="USA">
      <formula>NOT(ISERROR(SEARCH("USA",I16)))</formula>
    </cfRule>
    <cfRule type="containsText" dxfId="1141" priority="1142" operator="containsText" text="Brazil">
      <formula>NOT(ISERROR(SEARCH("Brazil",I16)))</formula>
    </cfRule>
    <cfRule type="containsText" dxfId="1140" priority="1143" operator="containsText" text="Japan">
      <formula>NOT(ISERROR(SEARCH("Japan",I16)))</formula>
    </cfRule>
  </conditionalFormatting>
  <conditionalFormatting sqref="I16">
    <cfRule type="containsText" dxfId="1139" priority="1140" operator="containsText" text="Iowa">
      <formula>NOT(ISERROR(SEARCH("Iowa",I16)))</formula>
    </cfRule>
  </conditionalFormatting>
  <conditionalFormatting sqref="I22">
    <cfRule type="containsText" dxfId="1138" priority="1139" operator="containsText" text="Europe ">
      <formula>NOT(ISERROR(SEARCH("Europe ",I22)))</formula>
    </cfRule>
  </conditionalFormatting>
  <conditionalFormatting sqref="I22">
    <cfRule type="containsText" dxfId="1137" priority="1136" operator="containsText" text="USA">
      <formula>NOT(ISERROR(SEARCH("USA",I22)))</formula>
    </cfRule>
    <cfRule type="containsText" dxfId="1136" priority="1137" operator="containsText" text="Brazil">
      <formula>NOT(ISERROR(SEARCH("Brazil",I22)))</formula>
    </cfRule>
    <cfRule type="containsText" dxfId="1135" priority="1138" operator="containsText" text="Japan">
      <formula>NOT(ISERROR(SEARCH("Japan",I22)))</formula>
    </cfRule>
  </conditionalFormatting>
  <conditionalFormatting sqref="I22">
    <cfRule type="containsText" dxfId="1134" priority="1135" operator="containsText" text="Iowa">
      <formula>NOT(ISERROR(SEARCH("Iowa",I22)))</formula>
    </cfRule>
  </conditionalFormatting>
  <conditionalFormatting sqref="I28">
    <cfRule type="containsText" dxfId="1133" priority="1130" operator="containsText" text="Iowa">
      <formula>NOT(ISERROR(SEARCH("Iowa",I28)))</formula>
    </cfRule>
  </conditionalFormatting>
  <conditionalFormatting sqref="I28">
    <cfRule type="containsText" dxfId="1132" priority="1134" operator="containsText" text="Europe ">
      <formula>NOT(ISERROR(SEARCH("Europe ",I28)))</formula>
    </cfRule>
  </conditionalFormatting>
  <conditionalFormatting sqref="I28">
    <cfRule type="containsText" dxfId="1131" priority="1131" operator="containsText" text="USA">
      <formula>NOT(ISERROR(SEARCH("USA",I28)))</formula>
    </cfRule>
    <cfRule type="containsText" dxfId="1130" priority="1132" operator="containsText" text="Brazil">
      <formula>NOT(ISERROR(SEARCH("Brazil",I28)))</formula>
    </cfRule>
    <cfRule type="containsText" dxfId="1129" priority="1133" operator="containsText" text="Japan">
      <formula>NOT(ISERROR(SEARCH("Japan",I28)))</formula>
    </cfRule>
  </conditionalFormatting>
  <conditionalFormatting sqref="I44">
    <cfRule type="containsText" dxfId="1128" priority="1129" operator="containsText" text="Europe ">
      <formula>NOT(ISERROR(SEARCH("Europe ",I44)))</formula>
    </cfRule>
  </conditionalFormatting>
  <conditionalFormatting sqref="I44">
    <cfRule type="containsText" dxfId="1127" priority="1126" operator="containsText" text="USA">
      <formula>NOT(ISERROR(SEARCH("USA",I44)))</formula>
    </cfRule>
    <cfRule type="containsText" dxfId="1126" priority="1127" operator="containsText" text="Brazil">
      <formula>NOT(ISERROR(SEARCH("Brazil",I44)))</formula>
    </cfRule>
    <cfRule type="containsText" dxfId="1125" priority="1128" operator="containsText" text="Japan">
      <formula>NOT(ISERROR(SEARCH("Japan",I44)))</formula>
    </cfRule>
  </conditionalFormatting>
  <conditionalFormatting sqref="I44">
    <cfRule type="containsText" dxfId="1124" priority="1125" operator="containsText" text="Iowa">
      <formula>NOT(ISERROR(SEARCH("Iowa",I44)))</formula>
    </cfRule>
  </conditionalFormatting>
  <conditionalFormatting sqref="I47">
    <cfRule type="containsText" dxfId="1123" priority="1124" operator="containsText" text="Europe ">
      <formula>NOT(ISERROR(SEARCH("Europe ",I47)))</formula>
    </cfRule>
  </conditionalFormatting>
  <conditionalFormatting sqref="I47">
    <cfRule type="containsText" dxfId="1122" priority="1121" operator="containsText" text="USA">
      <formula>NOT(ISERROR(SEARCH("USA",I47)))</formula>
    </cfRule>
    <cfRule type="containsText" dxfId="1121" priority="1122" operator="containsText" text="Brazil">
      <formula>NOT(ISERROR(SEARCH("Brazil",I47)))</formula>
    </cfRule>
    <cfRule type="containsText" dxfId="1120" priority="1123" operator="containsText" text="Japan">
      <formula>NOT(ISERROR(SEARCH("Japan",I47)))</formula>
    </cfRule>
  </conditionalFormatting>
  <conditionalFormatting sqref="I47">
    <cfRule type="containsText" dxfId="1119" priority="1120" operator="containsText" text="Iowa">
      <formula>NOT(ISERROR(SEARCH("Iowa",I47)))</formula>
    </cfRule>
  </conditionalFormatting>
  <conditionalFormatting sqref="I49">
    <cfRule type="containsText" dxfId="1118" priority="1119" operator="containsText" text="Europe ">
      <formula>NOT(ISERROR(SEARCH("Europe ",I49)))</formula>
    </cfRule>
  </conditionalFormatting>
  <conditionalFormatting sqref="I49">
    <cfRule type="containsText" dxfId="1117" priority="1116" operator="containsText" text="USA">
      <formula>NOT(ISERROR(SEARCH("USA",I49)))</formula>
    </cfRule>
    <cfRule type="containsText" dxfId="1116" priority="1117" operator="containsText" text="Brazil">
      <formula>NOT(ISERROR(SEARCH("Brazil",I49)))</formula>
    </cfRule>
    <cfRule type="containsText" dxfId="1115" priority="1118" operator="containsText" text="Japan">
      <formula>NOT(ISERROR(SEARCH("Japan",I49)))</formula>
    </cfRule>
  </conditionalFormatting>
  <conditionalFormatting sqref="I49">
    <cfRule type="containsText" dxfId="1114" priority="1115" operator="containsText" text="Iowa">
      <formula>NOT(ISERROR(SEARCH("Iowa",I49)))</formula>
    </cfRule>
  </conditionalFormatting>
  <conditionalFormatting sqref="I48">
    <cfRule type="containsText" dxfId="1113" priority="1114" operator="containsText" text="Europe ">
      <formula>NOT(ISERROR(SEARCH("Europe ",I48)))</formula>
    </cfRule>
  </conditionalFormatting>
  <conditionalFormatting sqref="I48">
    <cfRule type="containsText" dxfId="1112" priority="1111" operator="containsText" text="USA">
      <formula>NOT(ISERROR(SEARCH("USA",I48)))</formula>
    </cfRule>
    <cfRule type="containsText" dxfId="1111" priority="1112" operator="containsText" text="Brazil">
      <formula>NOT(ISERROR(SEARCH("Brazil",I48)))</formula>
    </cfRule>
    <cfRule type="containsText" dxfId="1110" priority="1113" operator="containsText" text="Japan">
      <formula>NOT(ISERROR(SEARCH("Japan",I48)))</formula>
    </cfRule>
  </conditionalFormatting>
  <conditionalFormatting sqref="I48">
    <cfRule type="containsText" dxfId="1109" priority="1110" operator="containsText" text="Iowa">
      <formula>NOT(ISERROR(SEARCH("Iowa",I48)))</formula>
    </cfRule>
  </conditionalFormatting>
  <conditionalFormatting sqref="I61">
    <cfRule type="containsText" dxfId="1108" priority="1109" operator="containsText" text="Europe ">
      <formula>NOT(ISERROR(SEARCH("Europe ",I61)))</formula>
    </cfRule>
  </conditionalFormatting>
  <conditionalFormatting sqref="I61">
    <cfRule type="containsText" dxfId="1107" priority="1106" operator="containsText" text="USA">
      <formula>NOT(ISERROR(SEARCH("USA",I61)))</formula>
    </cfRule>
    <cfRule type="containsText" dxfId="1106" priority="1107" operator="containsText" text="Brazil">
      <formula>NOT(ISERROR(SEARCH("Brazil",I61)))</formula>
    </cfRule>
    <cfRule type="containsText" dxfId="1105" priority="1108" operator="containsText" text="Japan">
      <formula>NOT(ISERROR(SEARCH("Japan",I61)))</formula>
    </cfRule>
  </conditionalFormatting>
  <conditionalFormatting sqref="I61">
    <cfRule type="containsText" dxfId="1104" priority="1105" operator="containsText" text="Iowa">
      <formula>NOT(ISERROR(SEARCH("Iowa",I61)))</formula>
    </cfRule>
  </conditionalFormatting>
  <conditionalFormatting sqref="I62">
    <cfRule type="containsText" dxfId="1103" priority="1104" operator="containsText" text="Europe ">
      <formula>NOT(ISERROR(SEARCH("Europe ",I62)))</formula>
    </cfRule>
  </conditionalFormatting>
  <conditionalFormatting sqref="I62">
    <cfRule type="containsText" dxfId="1102" priority="1101" operator="containsText" text="USA">
      <formula>NOT(ISERROR(SEARCH("USA",I62)))</formula>
    </cfRule>
    <cfRule type="containsText" dxfId="1101" priority="1102" operator="containsText" text="Brazil">
      <formula>NOT(ISERROR(SEARCH("Brazil",I62)))</formula>
    </cfRule>
    <cfRule type="containsText" dxfId="1100" priority="1103" operator="containsText" text="Japan">
      <formula>NOT(ISERROR(SEARCH("Japan",I62)))</formula>
    </cfRule>
  </conditionalFormatting>
  <conditionalFormatting sqref="I62">
    <cfRule type="containsText" dxfId="1099" priority="1100" operator="containsText" text="Iowa">
      <formula>NOT(ISERROR(SEARCH("Iowa",I62)))</formula>
    </cfRule>
  </conditionalFormatting>
  <conditionalFormatting sqref="B105">
    <cfRule type="containsText" dxfId="1098" priority="1099" operator="containsText" text="Europe ">
      <formula>NOT(ISERROR(SEARCH("Europe ",B105)))</formula>
    </cfRule>
  </conditionalFormatting>
  <conditionalFormatting sqref="B105">
    <cfRule type="containsText" dxfId="1097" priority="1096" operator="containsText" text="USA">
      <formula>NOT(ISERROR(SEARCH("USA",B105)))</formula>
    </cfRule>
    <cfRule type="containsText" dxfId="1096" priority="1097" operator="containsText" text="Brazil">
      <formula>NOT(ISERROR(SEARCH("Brazil",B105)))</formula>
    </cfRule>
    <cfRule type="containsText" dxfId="1095" priority="1098" operator="containsText" text="Japan">
      <formula>NOT(ISERROR(SEARCH("Japan",B105)))</formula>
    </cfRule>
  </conditionalFormatting>
  <conditionalFormatting sqref="B105">
    <cfRule type="containsText" dxfId="1094" priority="1095" operator="containsText" text="Iowa">
      <formula>NOT(ISERROR(SEARCH("Iowa",B105)))</formula>
    </cfRule>
  </conditionalFormatting>
  <conditionalFormatting sqref="B58">
    <cfRule type="containsText" dxfId="1093" priority="1094" operator="containsText" text="Europe ">
      <formula>NOT(ISERROR(SEARCH("Europe ",B58)))</formula>
    </cfRule>
  </conditionalFormatting>
  <conditionalFormatting sqref="B58">
    <cfRule type="containsText" dxfId="1092" priority="1091" operator="containsText" text="USA">
      <formula>NOT(ISERROR(SEARCH("USA",B58)))</formula>
    </cfRule>
    <cfRule type="containsText" dxfId="1091" priority="1092" operator="containsText" text="Brazil">
      <formula>NOT(ISERROR(SEARCH("Brazil",B58)))</formula>
    </cfRule>
    <cfRule type="containsText" dxfId="1090" priority="1093" operator="containsText" text="Japan">
      <formula>NOT(ISERROR(SEARCH("Japan",B58)))</formula>
    </cfRule>
  </conditionalFormatting>
  <conditionalFormatting sqref="B58">
    <cfRule type="containsText" dxfId="1089" priority="1090" operator="containsText" text="Iowa">
      <formula>NOT(ISERROR(SEARCH("Iowa",B58)))</formula>
    </cfRule>
  </conditionalFormatting>
  <conditionalFormatting sqref="B95">
    <cfRule type="containsText" dxfId="1088" priority="1089" operator="containsText" text="Europe ">
      <formula>NOT(ISERROR(SEARCH("Europe ",B95)))</formula>
    </cfRule>
  </conditionalFormatting>
  <conditionalFormatting sqref="B95">
    <cfRule type="containsText" dxfId="1087" priority="1086" operator="containsText" text="USA">
      <formula>NOT(ISERROR(SEARCH("USA",B95)))</formula>
    </cfRule>
    <cfRule type="containsText" dxfId="1086" priority="1087" operator="containsText" text="Brazil">
      <formula>NOT(ISERROR(SEARCH("Brazil",B95)))</formula>
    </cfRule>
    <cfRule type="containsText" dxfId="1085" priority="1088" operator="containsText" text="Japan">
      <formula>NOT(ISERROR(SEARCH("Japan",B95)))</formula>
    </cfRule>
  </conditionalFormatting>
  <conditionalFormatting sqref="B95">
    <cfRule type="containsText" dxfId="1084" priority="1085" operator="containsText" text="Iowa">
      <formula>NOT(ISERROR(SEARCH("Iowa",B95)))</formula>
    </cfRule>
  </conditionalFormatting>
  <conditionalFormatting sqref="B49">
    <cfRule type="containsText" dxfId="1083" priority="1084" operator="containsText" text="Europe ">
      <formula>NOT(ISERROR(SEARCH("Europe ",B49)))</formula>
    </cfRule>
  </conditionalFormatting>
  <conditionalFormatting sqref="B49">
    <cfRule type="containsText" dxfId="1082" priority="1081" operator="containsText" text="USA">
      <formula>NOT(ISERROR(SEARCH("USA",B49)))</formula>
    </cfRule>
    <cfRule type="containsText" dxfId="1081" priority="1082" operator="containsText" text="Brazil">
      <formula>NOT(ISERROR(SEARCH("Brazil",B49)))</formula>
    </cfRule>
    <cfRule type="containsText" dxfId="1080" priority="1083" operator="containsText" text="Japan">
      <formula>NOT(ISERROR(SEARCH("Japan",B49)))</formula>
    </cfRule>
  </conditionalFormatting>
  <conditionalFormatting sqref="B49">
    <cfRule type="containsText" dxfId="1079" priority="1080" operator="containsText" text="Iowa">
      <formula>NOT(ISERROR(SEARCH("Iowa",B49)))</formula>
    </cfRule>
  </conditionalFormatting>
  <conditionalFormatting sqref="I64">
    <cfRule type="containsText" dxfId="1078" priority="1075" operator="containsText" text="Iowa">
      <formula>NOT(ISERROR(SEARCH("Iowa",I64)))</formula>
    </cfRule>
  </conditionalFormatting>
  <conditionalFormatting sqref="I64">
    <cfRule type="containsText" dxfId="1077" priority="1079" operator="containsText" text="Europe ">
      <formula>NOT(ISERROR(SEARCH("Europe ",I64)))</formula>
    </cfRule>
  </conditionalFormatting>
  <conditionalFormatting sqref="I64">
    <cfRule type="containsText" dxfId="1076" priority="1076" operator="containsText" text="USA">
      <formula>NOT(ISERROR(SEARCH("USA",I64)))</formula>
    </cfRule>
    <cfRule type="containsText" dxfId="1075" priority="1077" operator="containsText" text="Brazil">
      <formula>NOT(ISERROR(SEARCH("Brazil",I64)))</formula>
    </cfRule>
    <cfRule type="containsText" dxfId="1074" priority="1078" operator="containsText" text="Japan">
      <formula>NOT(ISERROR(SEARCH("Japan",I64)))</formula>
    </cfRule>
  </conditionalFormatting>
  <conditionalFormatting sqref="I251 I268 I66 I73">
    <cfRule type="containsText" dxfId="1073" priority="1074" operator="containsText" text="Europe ">
      <formula>NOT(ISERROR(SEARCH("Europe ",I66)))</formula>
    </cfRule>
  </conditionalFormatting>
  <conditionalFormatting sqref="I251 I268 I66 I73">
    <cfRule type="containsText" dxfId="1072" priority="1071" operator="containsText" text="USA">
      <formula>NOT(ISERROR(SEARCH("USA",I66)))</formula>
    </cfRule>
    <cfRule type="containsText" dxfId="1071" priority="1072" operator="containsText" text="Brazil">
      <formula>NOT(ISERROR(SEARCH("Brazil",I66)))</formula>
    </cfRule>
    <cfRule type="containsText" dxfId="1070" priority="1073" operator="containsText" text="Japan">
      <formula>NOT(ISERROR(SEARCH("Japan",I66)))</formula>
    </cfRule>
  </conditionalFormatting>
  <conditionalFormatting sqref="I251 I66 I73">
    <cfRule type="containsText" dxfId="1069" priority="1070" operator="containsText" text="Iowa">
      <formula>NOT(ISERROR(SEARCH("Iowa",I66)))</formula>
    </cfRule>
  </conditionalFormatting>
  <conditionalFormatting sqref="I237">
    <cfRule type="containsText" dxfId="1068" priority="1069" operator="containsText" text="Europe ">
      <formula>NOT(ISERROR(SEARCH("Europe ",I237)))</formula>
    </cfRule>
  </conditionalFormatting>
  <conditionalFormatting sqref="I237">
    <cfRule type="containsText" dxfId="1067" priority="1066" operator="containsText" text="USA">
      <formula>NOT(ISERROR(SEARCH("USA",I237)))</formula>
    </cfRule>
    <cfRule type="containsText" dxfId="1066" priority="1067" operator="containsText" text="Brazil">
      <formula>NOT(ISERROR(SEARCH("Brazil",I237)))</formula>
    </cfRule>
    <cfRule type="containsText" dxfId="1065" priority="1068" operator="containsText" text="Japan">
      <formula>NOT(ISERROR(SEARCH("Japan",I237)))</formula>
    </cfRule>
  </conditionalFormatting>
  <conditionalFormatting sqref="I237">
    <cfRule type="containsText" dxfId="1064" priority="1065" operator="containsText" text="Iowa">
      <formula>NOT(ISERROR(SEARCH("Iowa",I237)))</formula>
    </cfRule>
  </conditionalFormatting>
  <conditionalFormatting sqref="I238">
    <cfRule type="containsText" dxfId="1063" priority="1064" operator="containsText" text="Europe ">
      <formula>NOT(ISERROR(SEARCH("Europe ",I238)))</formula>
    </cfRule>
  </conditionalFormatting>
  <conditionalFormatting sqref="I238">
    <cfRule type="containsText" dxfId="1062" priority="1061" operator="containsText" text="USA">
      <formula>NOT(ISERROR(SEARCH("USA",I238)))</formula>
    </cfRule>
    <cfRule type="containsText" dxfId="1061" priority="1062" operator="containsText" text="Brazil">
      <formula>NOT(ISERROR(SEARCH("Brazil",I238)))</formula>
    </cfRule>
    <cfRule type="containsText" dxfId="1060" priority="1063" operator="containsText" text="Japan">
      <formula>NOT(ISERROR(SEARCH("Japan",I238)))</formula>
    </cfRule>
  </conditionalFormatting>
  <conditionalFormatting sqref="I238">
    <cfRule type="containsText" dxfId="1059" priority="1060" operator="containsText" text="Iowa">
      <formula>NOT(ISERROR(SEARCH("Iowa",I238)))</formula>
    </cfRule>
  </conditionalFormatting>
  <conditionalFormatting sqref="I250">
    <cfRule type="containsText" dxfId="1058" priority="1059" operator="containsText" text="Europe ">
      <formula>NOT(ISERROR(SEARCH("Europe ",I250)))</formula>
    </cfRule>
  </conditionalFormatting>
  <conditionalFormatting sqref="I250">
    <cfRule type="containsText" dxfId="1057" priority="1056" operator="containsText" text="USA">
      <formula>NOT(ISERROR(SEARCH("USA",I250)))</formula>
    </cfRule>
    <cfRule type="containsText" dxfId="1056" priority="1057" operator="containsText" text="Brazil">
      <formula>NOT(ISERROR(SEARCH("Brazil",I250)))</formula>
    </cfRule>
    <cfRule type="containsText" dxfId="1055" priority="1058" operator="containsText" text="Japan">
      <formula>NOT(ISERROR(SEARCH("Japan",I250)))</formula>
    </cfRule>
  </conditionalFormatting>
  <conditionalFormatting sqref="I250">
    <cfRule type="containsText" dxfId="1054" priority="1055" operator="containsText" text="Iowa">
      <formula>NOT(ISERROR(SEARCH("Iowa",I250)))</formula>
    </cfRule>
  </conditionalFormatting>
  <conditionalFormatting sqref="I255">
    <cfRule type="containsText" dxfId="1053" priority="1054" operator="containsText" text="Europe ">
      <formula>NOT(ISERROR(SEARCH("Europe ",I255)))</formula>
    </cfRule>
  </conditionalFormatting>
  <conditionalFormatting sqref="I255">
    <cfRule type="containsText" dxfId="1052" priority="1051" operator="containsText" text="USA">
      <formula>NOT(ISERROR(SEARCH("USA",I255)))</formula>
    </cfRule>
    <cfRule type="containsText" dxfId="1051" priority="1052" operator="containsText" text="Brazil">
      <formula>NOT(ISERROR(SEARCH("Brazil",I255)))</formula>
    </cfRule>
    <cfRule type="containsText" dxfId="1050" priority="1053" operator="containsText" text="Japan">
      <formula>NOT(ISERROR(SEARCH("Japan",I255)))</formula>
    </cfRule>
  </conditionalFormatting>
  <conditionalFormatting sqref="I255">
    <cfRule type="containsText" dxfId="1049" priority="1050" operator="containsText" text="Iowa">
      <formula>NOT(ISERROR(SEARCH("Iowa",I255)))</formula>
    </cfRule>
  </conditionalFormatting>
  <conditionalFormatting sqref="I256">
    <cfRule type="containsText" dxfId="1048" priority="1049" operator="containsText" text="Europe ">
      <formula>NOT(ISERROR(SEARCH("Europe ",I256)))</formula>
    </cfRule>
  </conditionalFormatting>
  <conditionalFormatting sqref="I256">
    <cfRule type="containsText" dxfId="1047" priority="1046" operator="containsText" text="USA">
      <formula>NOT(ISERROR(SEARCH("USA",I256)))</formula>
    </cfRule>
    <cfRule type="containsText" dxfId="1046" priority="1047" operator="containsText" text="Brazil">
      <formula>NOT(ISERROR(SEARCH("Brazil",I256)))</formula>
    </cfRule>
    <cfRule type="containsText" dxfId="1045" priority="1048" operator="containsText" text="Japan">
      <formula>NOT(ISERROR(SEARCH("Japan",I256)))</formula>
    </cfRule>
  </conditionalFormatting>
  <conditionalFormatting sqref="I256">
    <cfRule type="containsText" dxfId="1044" priority="1045" operator="containsText" text="Iowa">
      <formula>NOT(ISERROR(SEARCH("Iowa",I256)))</formula>
    </cfRule>
  </conditionalFormatting>
  <conditionalFormatting sqref="I261">
    <cfRule type="containsText" dxfId="1043" priority="1044" operator="containsText" text="Europe ">
      <formula>NOT(ISERROR(SEARCH("Europe ",I261)))</formula>
    </cfRule>
  </conditionalFormatting>
  <conditionalFormatting sqref="I261">
    <cfRule type="containsText" dxfId="1042" priority="1041" operator="containsText" text="USA">
      <formula>NOT(ISERROR(SEARCH("USA",I261)))</formula>
    </cfRule>
    <cfRule type="containsText" dxfId="1041" priority="1042" operator="containsText" text="Brazil">
      <formula>NOT(ISERROR(SEARCH("Brazil",I261)))</formula>
    </cfRule>
    <cfRule type="containsText" dxfId="1040" priority="1043" operator="containsText" text="Japan">
      <formula>NOT(ISERROR(SEARCH("Japan",I261)))</formula>
    </cfRule>
  </conditionalFormatting>
  <conditionalFormatting sqref="I261">
    <cfRule type="containsText" dxfId="1039" priority="1040" operator="containsText" text="Iowa">
      <formula>NOT(ISERROR(SEARCH("Iowa",I261)))</formula>
    </cfRule>
  </conditionalFormatting>
  <conditionalFormatting sqref="I257">
    <cfRule type="containsText" dxfId="1038" priority="1039" operator="containsText" text="Europe ">
      <formula>NOT(ISERROR(SEARCH("Europe ",I257)))</formula>
    </cfRule>
  </conditionalFormatting>
  <conditionalFormatting sqref="I257">
    <cfRule type="containsText" dxfId="1037" priority="1036" operator="containsText" text="USA">
      <formula>NOT(ISERROR(SEARCH("USA",I257)))</formula>
    </cfRule>
    <cfRule type="containsText" dxfId="1036" priority="1037" operator="containsText" text="Brazil">
      <formula>NOT(ISERROR(SEARCH("Brazil",I257)))</formula>
    </cfRule>
    <cfRule type="containsText" dxfId="1035" priority="1038" operator="containsText" text="Japan">
      <formula>NOT(ISERROR(SEARCH("Japan",I257)))</formula>
    </cfRule>
  </conditionalFormatting>
  <conditionalFormatting sqref="I257">
    <cfRule type="containsText" dxfId="1034" priority="1035" operator="containsText" text="Iowa">
      <formula>NOT(ISERROR(SEARCH("Iowa",I257)))</formula>
    </cfRule>
  </conditionalFormatting>
  <conditionalFormatting sqref="I263">
    <cfRule type="containsText" dxfId="1033" priority="1034" operator="containsText" text="Europe ">
      <formula>NOT(ISERROR(SEARCH("Europe ",I263)))</formula>
    </cfRule>
  </conditionalFormatting>
  <conditionalFormatting sqref="I263">
    <cfRule type="containsText" dxfId="1032" priority="1031" operator="containsText" text="USA">
      <formula>NOT(ISERROR(SEARCH("USA",I263)))</formula>
    </cfRule>
    <cfRule type="containsText" dxfId="1031" priority="1032" operator="containsText" text="Brazil">
      <formula>NOT(ISERROR(SEARCH("Brazil",I263)))</formula>
    </cfRule>
    <cfRule type="containsText" dxfId="1030" priority="1033" operator="containsText" text="Japan">
      <formula>NOT(ISERROR(SEARCH("Japan",I263)))</formula>
    </cfRule>
  </conditionalFormatting>
  <conditionalFormatting sqref="I263">
    <cfRule type="containsText" dxfId="1029" priority="1030" operator="containsText" text="Iowa">
      <formula>NOT(ISERROR(SEARCH("Iowa",I263)))</formula>
    </cfRule>
  </conditionalFormatting>
  <conditionalFormatting sqref="I262">
    <cfRule type="containsText" dxfId="1028" priority="1029" operator="containsText" text="Europe ">
      <formula>NOT(ISERROR(SEARCH("Europe ",I262)))</formula>
    </cfRule>
  </conditionalFormatting>
  <conditionalFormatting sqref="I262">
    <cfRule type="containsText" dxfId="1027" priority="1026" operator="containsText" text="USA">
      <formula>NOT(ISERROR(SEARCH("USA",I262)))</formula>
    </cfRule>
    <cfRule type="containsText" dxfId="1026" priority="1027" operator="containsText" text="Brazil">
      <formula>NOT(ISERROR(SEARCH("Brazil",I262)))</formula>
    </cfRule>
    <cfRule type="containsText" dxfId="1025" priority="1028" operator="containsText" text="Japan">
      <formula>NOT(ISERROR(SEARCH("Japan",I262)))</formula>
    </cfRule>
  </conditionalFormatting>
  <conditionalFormatting sqref="I262">
    <cfRule type="containsText" dxfId="1024" priority="1025" operator="containsText" text="Iowa">
      <formula>NOT(ISERROR(SEARCH("Iowa",I262)))</formula>
    </cfRule>
  </conditionalFormatting>
  <conditionalFormatting sqref="I264">
    <cfRule type="containsText" dxfId="1023" priority="1024" operator="containsText" text="Europe ">
      <formula>NOT(ISERROR(SEARCH("Europe ",I264)))</formula>
    </cfRule>
  </conditionalFormatting>
  <conditionalFormatting sqref="I264">
    <cfRule type="containsText" dxfId="1022" priority="1021" operator="containsText" text="USA">
      <formula>NOT(ISERROR(SEARCH("USA",I264)))</formula>
    </cfRule>
    <cfRule type="containsText" dxfId="1021" priority="1022" operator="containsText" text="Brazil">
      <formula>NOT(ISERROR(SEARCH("Brazil",I264)))</formula>
    </cfRule>
    <cfRule type="containsText" dxfId="1020" priority="1023" operator="containsText" text="Japan">
      <formula>NOT(ISERROR(SEARCH("Japan",I264)))</formula>
    </cfRule>
  </conditionalFormatting>
  <conditionalFormatting sqref="I264">
    <cfRule type="containsText" dxfId="1019" priority="1020" operator="containsText" text="Iowa">
      <formula>NOT(ISERROR(SEARCH("Iowa",I264)))</formula>
    </cfRule>
  </conditionalFormatting>
  <conditionalFormatting sqref="I265">
    <cfRule type="containsText" dxfId="1018" priority="1019" operator="containsText" text="Europe ">
      <formula>NOT(ISERROR(SEARCH("Europe ",I265)))</formula>
    </cfRule>
  </conditionalFormatting>
  <conditionalFormatting sqref="I265">
    <cfRule type="containsText" dxfId="1017" priority="1016" operator="containsText" text="USA">
      <formula>NOT(ISERROR(SEARCH("USA",I265)))</formula>
    </cfRule>
    <cfRule type="containsText" dxfId="1016" priority="1017" operator="containsText" text="Brazil">
      <formula>NOT(ISERROR(SEARCH("Brazil",I265)))</formula>
    </cfRule>
    <cfRule type="containsText" dxfId="1015" priority="1018" operator="containsText" text="Japan">
      <formula>NOT(ISERROR(SEARCH("Japan",I265)))</formula>
    </cfRule>
  </conditionalFormatting>
  <conditionalFormatting sqref="I265">
    <cfRule type="containsText" dxfId="1014" priority="1015" operator="containsText" text="Iowa">
      <formula>NOT(ISERROR(SEARCH("Iowa",I265)))</formula>
    </cfRule>
  </conditionalFormatting>
  <conditionalFormatting sqref="I266">
    <cfRule type="containsText" dxfId="1013" priority="1014" operator="containsText" text="Europe ">
      <formula>NOT(ISERROR(SEARCH("Europe ",I266)))</formula>
    </cfRule>
  </conditionalFormatting>
  <conditionalFormatting sqref="I266">
    <cfRule type="containsText" dxfId="1012" priority="1011" operator="containsText" text="USA">
      <formula>NOT(ISERROR(SEARCH("USA",I266)))</formula>
    </cfRule>
    <cfRule type="containsText" dxfId="1011" priority="1012" operator="containsText" text="Brazil">
      <formula>NOT(ISERROR(SEARCH("Brazil",I266)))</formula>
    </cfRule>
    <cfRule type="containsText" dxfId="1010" priority="1013" operator="containsText" text="Japan">
      <formula>NOT(ISERROR(SEARCH("Japan",I266)))</formula>
    </cfRule>
  </conditionalFormatting>
  <conditionalFormatting sqref="I266">
    <cfRule type="containsText" dxfId="1009" priority="1010" operator="containsText" text="Iowa">
      <formula>NOT(ISERROR(SEARCH("Iowa",I266)))</formula>
    </cfRule>
  </conditionalFormatting>
  <conditionalFormatting sqref="I258:I259">
    <cfRule type="containsText" dxfId="1008" priority="1009" operator="containsText" text="Europe ">
      <formula>NOT(ISERROR(SEARCH("Europe ",I258)))</formula>
    </cfRule>
  </conditionalFormatting>
  <conditionalFormatting sqref="I258:I259">
    <cfRule type="containsText" dxfId="1007" priority="1006" operator="containsText" text="USA">
      <formula>NOT(ISERROR(SEARCH("USA",I258)))</formula>
    </cfRule>
    <cfRule type="containsText" dxfId="1006" priority="1007" operator="containsText" text="Brazil">
      <formula>NOT(ISERROR(SEARCH("Brazil",I258)))</formula>
    </cfRule>
    <cfRule type="containsText" dxfId="1005" priority="1008" operator="containsText" text="Japan">
      <formula>NOT(ISERROR(SEARCH("Japan",I258)))</formula>
    </cfRule>
  </conditionalFormatting>
  <conditionalFormatting sqref="I258:I259">
    <cfRule type="containsText" dxfId="1004" priority="1005" operator="containsText" text="Iowa">
      <formula>NOT(ISERROR(SEARCH("Iowa",I258)))</formula>
    </cfRule>
  </conditionalFormatting>
  <conditionalFormatting sqref="I275">
    <cfRule type="containsText" dxfId="1003" priority="1004" operator="containsText" text="Europe ">
      <formula>NOT(ISERROR(SEARCH("Europe ",I275)))</formula>
    </cfRule>
  </conditionalFormatting>
  <conditionalFormatting sqref="I275">
    <cfRule type="containsText" dxfId="1002" priority="1001" operator="containsText" text="USA">
      <formula>NOT(ISERROR(SEARCH("USA",I275)))</formula>
    </cfRule>
    <cfRule type="containsText" dxfId="1001" priority="1002" operator="containsText" text="Brazil">
      <formula>NOT(ISERROR(SEARCH("Brazil",I275)))</formula>
    </cfRule>
    <cfRule type="containsText" dxfId="1000" priority="1003" operator="containsText" text="Japan">
      <formula>NOT(ISERROR(SEARCH("Japan",I275)))</formula>
    </cfRule>
  </conditionalFormatting>
  <conditionalFormatting sqref="I275">
    <cfRule type="containsText" dxfId="999" priority="1000" operator="containsText" text="Iowa">
      <formula>NOT(ISERROR(SEARCH("Iowa",I275)))</formula>
    </cfRule>
  </conditionalFormatting>
  <conditionalFormatting sqref="I277:I278">
    <cfRule type="containsText" dxfId="998" priority="999" operator="containsText" text="Europe ">
      <formula>NOT(ISERROR(SEARCH("Europe ",I277)))</formula>
    </cfRule>
  </conditionalFormatting>
  <conditionalFormatting sqref="I277:I278">
    <cfRule type="containsText" dxfId="997" priority="996" operator="containsText" text="USA">
      <formula>NOT(ISERROR(SEARCH("USA",I277)))</formula>
    </cfRule>
    <cfRule type="containsText" dxfId="996" priority="997" operator="containsText" text="Brazil">
      <formula>NOT(ISERROR(SEARCH("Brazil",I277)))</formula>
    </cfRule>
    <cfRule type="containsText" dxfId="995" priority="998" operator="containsText" text="Japan">
      <formula>NOT(ISERROR(SEARCH("Japan",I277)))</formula>
    </cfRule>
  </conditionalFormatting>
  <conditionalFormatting sqref="I277:I278">
    <cfRule type="containsText" dxfId="994" priority="995" operator="containsText" text="Iowa">
      <formula>NOT(ISERROR(SEARCH("Iowa",I277)))</formula>
    </cfRule>
  </conditionalFormatting>
  <conditionalFormatting sqref="I212">
    <cfRule type="containsText" dxfId="993" priority="994" operator="containsText" text="Europe ">
      <formula>NOT(ISERROR(SEARCH("Europe ",I212)))</formula>
    </cfRule>
  </conditionalFormatting>
  <conditionalFormatting sqref="I212">
    <cfRule type="containsText" dxfId="992" priority="991" operator="containsText" text="USA">
      <formula>NOT(ISERROR(SEARCH("USA",I212)))</formula>
    </cfRule>
    <cfRule type="containsText" dxfId="991" priority="992" operator="containsText" text="Brazil">
      <formula>NOT(ISERROR(SEARCH("Brazil",I212)))</formula>
    </cfRule>
    <cfRule type="containsText" dxfId="990" priority="993" operator="containsText" text="Japan">
      <formula>NOT(ISERROR(SEARCH("Japan",I212)))</formula>
    </cfRule>
  </conditionalFormatting>
  <conditionalFormatting sqref="I212">
    <cfRule type="containsText" dxfId="989" priority="990" operator="containsText" text="Iowa">
      <formula>NOT(ISERROR(SEARCH("Iowa",I212)))</formula>
    </cfRule>
  </conditionalFormatting>
  <conditionalFormatting sqref="I267">
    <cfRule type="containsText" dxfId="988" priority="989" operator="containsText" text="Europe ">
      <formula>NOT(ISERROR(SEARCH("Europe ",I267)))</formula>
    </cfRule>
  </conditionalFormatting>
  <conditionalFormatting sqref="I267">
    <cfRule type="containsText" dxfId="987" priority="986" operator="containsText" text="USA">
      <formula>NOT(ISERROR(SEARCH("USA",I267)))</formula>
    </cfRule>
    <cfRule type="containsText" dxfId="986" priority="987" operator="containsText" text="Brazil">
      <formula>NOT(ISERROR(SEARCH("Brazil",I267)))</formula>
    </cfRule>
    <cfRule type="containsText" dxfId="985" priority="988" operator="containsText" text="Japan">
      <formula>NOT(ISERROR(SEARCH("Japan",I267)))</formula>
    </cfRule>
  </conditionalFormatting>
  <conditionalFormatting sqref="I267">
    <cfRule type="containsText" dxfId="984" priority="985" operator="containsText" text="Iowa">
      <formula>NOT(ISERROR(SEARCH("Iowa",I267)))</formula>
    </cfRule>
  </conditionalFormatting>
  <conditionalFormatting sqref="I70">
    <cfRule type="containsText" dxfId="983" priority="984" operator="containsText" text="Europe ">
      <formula>NOT(ISERROR(SEARCH("Europe ",I70)))</formula>
    </cfRule>
  </conditionalFormatting>
  <conditionalFormatting sqref="I70">
    <cfRule type="containsText" dxfId="982" priority="981" operator="containsText" text="USA">
      <formula>NOT(ISERROR(SEARCH("USA",I70)))</formula>
    </cfRule>
    <cfRule type="containsText" dxfId="981" priority="982" operator="containsText" text="Brazil">
      <formula>NOT(ISERROR(SEARCH("Brazil",I70)))</formula>
    </cfRule>
    <cfRule type="containsText" dxfId="980" priority="983" operator="containsText" text="Japan">
      <formula>NOT(ISERROR(SEARCH("Japan",I70)))</formula>
    </cfRule>
  </conditionalFormatting>
  <conditionalFormatting sqref="I70">
    <cfRule type="containsText" dxfId="979" priority="980" operator="containsText" text="Iowa">
      <formula>NOT(ISERROR(SEARCH("Iowa",I70)))</formula>
    </cfRule>
  </conditionalFormatting>
  <conditionalFormatting sqref="I97">
    <cfRule type="containsText" dxfId="978" priority="979" operator="containsText" text="Europe ">
      <formula>NOT(ISERROR(SEARCH("Europe ",I97)))</formula>
    </cfRule>
  </conditionalFormatting>
  <conditionalFormatting sqref="I97">
    <cfRule type="containsText" dxfId="977" priority="976" operator="containsText" text="USA">
      <formula>NOT(ISERROR(SEARCH("USA",I97)))</formula>
    </cfRule>
    <cfRule type="containsText" dxfId="976" priority="977" operator="containsText" text="Brazil">
      <formula>NOT(ISERROR(SEARCH("Brazil",I97)))</formula>
    </cfRule>
    <cfRule type="containsText" dxfId="975" priority="978" operator="containsText" text="Japan">
      <formula>NOT(ISERROR(SEARCH("Japan",I97)))</formula>
    </cfRule>
  </conditionalFormatting>
  <conditionalFormatting sqref="I97">
    <cfRule type="containsText" dxfId="974" priority="975" operator="containsText" text="Iowa">
      <formula>NOT(ISERROR(SEARCH("Iowa",I97)))</formula>
    </cfRule>
  </conditionalFormatting>
  <conditionalFormatting sqref="I260">
    <cfRule type="containsText" dxfId="973" priority="974" operator="containsText" text="Europe ">
      <formula>NOT(ISERROR(SEARCH("Europe ",I260)))</formula>
    </cfRule>
  </conditionalFormatting>
  <conditionalFormatting sqref="I260">
    <cfRule type="containsText" dxfId="972" priority="971" operator="containsText" text="USA">
      <formula>NOT(ISERROR(SEARCH("USA",I260)))</formula>
    </cfRule>
    <cfRule type="containsText" dxfId="971" priority="972" operator="containsText" text="Brazil">
      <formula>NOT(ISERROR(SEARCH("Brazil",I260)))</formula>
    </cfRule>
    <cfRule type="containsText" dxfId="970" priority="973" operator="containsText" text="Japan">
      <formula>NOT(ISERROR(SEARCH("Japan",I260)))</formula>
    </cfRule>
  </conditionalFormatting>
  <conditionalFormatting sqref="I260">
    <cfRule type="containsText" dxfId="969" priority="970" operator="containsText" text="Iowa">
      <formula>NOT(ISERROR(SEARCH("Iowa",I260)))</formula>
    </cfRule>
  </conditionalFormatting>
  <conditionalFormatting sqref="I227">
    <cfRule type="containsText" dxfId="968" priority="969" operator="containsText" text="Europe ">
      <formula>NOT(ISERROR(SEARCH("Europe ",I227)))</formula>
    </cfRule>
  </conditionalFormatting>
  <conditionalFormatting sqref="I227">
    <cfRule type="containsText" dxfId="967" priority="966" operator="containsText" text="USA">
      <formula>NOT(ISERROR(SEARCH("USA",I227)))</formula>
    </cfRule>
    <cfRule type="containsText" dxfId="966" priority="967" operator="containsText" text="Brazil">
      <formula>NOT(ISERROR(SEARCH("Brazil",I227)))</formula>
    </cfRule>
    <cfRule type="containsText" dxfId="965" priority="968" operator="containsText" text="Japan">
      <formula>NOT(ISERROR(SEARCH("Japan",I227)))</formula>
    </cfRule>
  </conditionalFormatting>
  <conditionalFormatting sqref="I227">
    <cfRule type="containsText" dxfId="964" priority="965" operator="containsText" text="Iowa">
      <formula>NOT(ISERROR(SEARCH("Iowa",I227)))</formula>
    </cfRule>
  </conditionalFormatting>
  <conditionalFormatting sqref="I69">
    <cfRule type="containsText" dxfId="963" priority="964" operator="containsText" text="Europe ">
      <formula>NOT(ISERROR(SEARCH("Europe ",I69)))</formula>
    </cfRule>
  </conditionalFormatting>
  <conditionalFormatting sqref="I69">
    <cfRule type="containsText" dxfId="962" priority="961" operator="containsText" text="USA">
      <formula>NOT(ISERROR(SEARCH("USA",I69)))</formula>
    </cfRule>
    <cfRule type="containsText" dxfId="961" priority="962" operator="containsText" text="Brazil">
      <formula>NOT(ISERROR(SEARCH("Brazil",I69)))</formula>
    </cfRule>
    <cfRule type="containsText" dxfId="960" priority="963" operator="containsText" text="Japan">
      <formula>NOT(ISERROR(SEARCH("Japan",I69)))</formula>
    </cfRule>
  </conditionalFormatting>
  <conditionalFormatting sqref="I69">
    <cfRule type="containsText" dxfId="959" priority="960" operator="containsText" text="Iowa">
      <formula>NOT(ISERROR(SEARCH("Iowa",I69)))</formula>
    </cfRule>
  </conditionalFormatting>
  <conditionalFormatting sqref="I76">
    <cfRule type="containsText" dxfId="958" priority="959" operator="containsText" text="Europe ">
      <formula>NOT(ISERROR(SEARCH("Europe ",I76)))</formula>
    </cfRule>
  </conditionalFormatting>
  <conditionalFormatting sqref="I76">
    <cfRule type="containsText" dxfId="957" priority="956" operator="containsText" text="USA">
      <formula>NOT(ISERROR(SEARCH("USA",I76)))</formula>
    </cfRule>
    <cfRule type="containsText" dxfId="956" priority="957" operator="containsText" text="Brazil">
      <formula>NOT(ISERROR(SEARCH("Brazil",I76)))</formula>
    </cfRule>
    <cfRule type="containsText" dxfId="955" priority="958" operator="containsText" text="Japan">
      <formula>NOT(ISERROR(SEARCH("Japan",I76)))</formula>
    </cfRule>
  </conditionalFormatting>
  <conditionalFormatting sqref="I76">
    <cfRule type="containsText" dxfId="954" priority="955" operator="containsText" text="Iowa">
      <formula>NOT(ISERROR(SEARCH("Iowa",I76)))</formula>
    </cfRule>
  </conditionalFormatting>
  <conditionalFormatting sqref="I65">
    <cfRule type="containsText" dxfId="953" priority="954" operator="containsText" text="Europe ">
      <formula>NOT(ISERROR(SEARCH("Europe ",I65)))</formula>
    </cfRule>
  </conditionalFormatting>
  <conditionalFormatting sqref="I65">
    <cfRule type="containsText" dxfId="952" priority="951" operator="containsText" text="USA">
      <formula>NOT(ISERROR(SEARCH("USA",I65)))</formula>
    </cfRule>
    <cfRule type="containsText" dxfId="951" priority="952" operator="containsText" text="Brazil">
      <formula>NOT(ISERROR(SEARCH("Brazil",I65)))</formula>
    </cfRule>
    <cfRule type="containsText" dxfId="950" priority="953" operator="containsText" text="Japan">
      <formula>NOT(ISERROR(SEARCH("Japan",I65)))</formula>
    </cfRule>
  </conditionalFormatting>
  <conditionalFormatting sqref="I65">
    <cfRule type="containsText" dxfId="949" priority="950" operator="containsText" text="Iowa">
      <formula>NOT(ISERROR(SEARCH("Iowa",I65)))</formula>
    </cfRule>
  </conditionalFormatting>
  <conditionalFormatting sqref="I87">
    <cfRule type="containsText" dxfId="948" priority="949" operator="containsText" text="Europe ">
      <formula>NOT(ISERROR(SEARCH("Europe ",I87)))</formula>
    </cfRule>
  </conditionalFormatting>
  <conditionalFormatting sqref="I87">
    <cfRule type="containsText" dxfId="947" priority="946" operator="containsText" text="USA">
      <formula>NOT(ISERROR(SEARCH("USA",I87)))</formula>
    </cfRule>
    <cfRule type="containsText" dxfId="946" priority="947" operator="containsText" text="Brazil">
      <formula>NOT(ISERROR(SEARCH("Brazil",I87)))</formula>
    </cfRule>
    <cfRule type="containsText" dxfId="945" priority="948" operator="containsText" text="Japan">
      <formula>NOT(ISERROR(SEARCH("Japan",I87)))</formula>
    </cfRule>
  </conditionalFormatting>
  <conditionalFormatting sqref="I87">
    <cfRule type="containsText" dxfId="944" priority="945" operator="containsText" text="Iowa">
      <formula>NOT(ISERROR(SEARCH("Iowa",I87)))</formula>
    </cfRule>
  </conditionalFormatting>
  <conditionalFormatting sqref="I88">
    <cfRule type="containsText" dxfId="943" priority="944" operator="containsText" text="Europe ">
      <formula>NOT(ISERROR(SEARCH("Europe ",I88)))</formula>
    </cfRule>
  </conditionalFormatting>
  <conditionalFormatting sqref="I88">
    <cfRule type="containsText" dxfId="942" priority="941" operator="containsText" text="USA">
      <formula>NOT(ISERROR(SEARCH("USA",I88)))</formula>
    </cfRule>
    <cfRule type="containsText" dxfId="941" priority="942" operator="containsText" text="Brazil">
      <formula>NOT(ISERROR(SEARCH("Brazil",I88)))</formula>
    </cfRule>
    <cfRule type="containsText" dxfId="940" priority="943" operator="containsText" text="Japan">
      <formula>NOT(ISERROR(SEARCH("Japan",I88)))</formula>
    </cfRule>
  </conditionalFormatting>
  <conditionalFormatting sqref="I88">
    <cfRule type="containsText" dxfId="939" priority="940" operator="containsText" text="Iowa">
      <formula>NOT(ISERROR(SEARCH("Iowa",I88)))</formula>
    </cfRule>
  </conditionalFormatting>
  <conditionalFormatting sqref="I80">
    <cfRule type="containsText" dxfId="938" priority="939" operator="containsText" text="Europe ">
      <formula>NOT(ISERROR(SEARCH("Europe ",I80)))</formula>
    </cfRule>
  </conditionalFormatting>
  <conditionalFormatting sqref="I80">
    <cfRule type="containsText" dxfId="937" priority="936" operator="containsText" text="USA">
      <formula>NOT(ISERROR(SEARCH("USA",I80)))</formula>
    </cfRule>
    <cfRule type="containsText" dxfId="936" priority="937" operator="containsText" text="Brazil">
      <formula>NOT(ISERROR(SEARCH("Brazil",I80)))</formula>
    </cfRule>
    <cfRule type="containsText" dxfId="935" priority="938" operator="containsText" text="Japan">
      <formula>NOT(ISERROR(SEARCH("Japan",I80)))</formula>
    </cfRule>
  </conditionalFormatting>
  <conditionalFormatting sqref="I80">
    <cfRule type="containsText" dxfId="934" priority="935" operator="containsText" text="Iowa">
      <formula>NOT(ISERROR(SEARCH("Iowa",I80)))</formula>
    </cfRule>
  </conditionalFormatting>
  <conditionalFormatting sqref="I74">
    <cfRule type="containsText" dxfId="933" priority="934" operator="containsText" text="Europe ">
      <formula>NOT(ISERROR(SEARCH("Europe ",I74)))</formula>
    </cfRule>
  </conditionalFormatting>
  <conditionalFormatting sqref="I74">
    <cfRule type="containsText" dxfId="932" priority="931" operator="containsText" text="USA">
      <formula>NOT(ISERROR(SEARCH("USA",I74)))</formula>
    </cfRule>
    <cfRule type="containsText" dxfId="931" priority="932" operator="containsText" text="Brazil">
      <formula>NOT(ISERROR(SEARCH("Brazil",I74)))</formula>
    </cfRule>
    <cfRule type="containsText" dxfId="930" priority="933" operator="containsText" text="Japan">
      <formula>NOT(ISERROR(SEARCH("Japan",I74)))</formula>
    </cfRule>
  </conditionalFormatting>
  <conditionalFormatting sqref="I74">
    <cfRule type="containsText" dxfId="929" priority="930" operator="containsText" text="Iowa">
      <formula>NOT(ISERROR(SEARCH("Iowa",I74)))</formula>
    </cfRule>
  </conditionalFormatting>
  <conditionalFormatting sqref="I85">
    <cfRule type="containsText" dxfId="928" priority="929" operator="containsText" text="Europe ">
      <formula>NOT(ISERROR(SEARCH("Europe ",I85)))</formula>
    </cfRule>
  </conditionalFormatting>
  <conditionalFormatting sqref="I85">
    <cfRule type="containsText" dxfId="927" priority="926" operator="containsText" text="USA">
      <formula>NOT(ISERROR(SEARCH("USA",I85)))</formula>
    </cfRule>
    <cfRule type="containsText" dxfId="926" priority="927" operator="containsText" text="Brazil">
      <formula>NOT(ISERROR(SEARCH("Brazil",I85)))</formula>
    </cfRule>
    <cfRule type="containsText" dxfId="925" priority="928" operator="containsText" text="Japan">
      <formula>NOT(ISERROR(SEARCH("Japan",I85)))</formula>
    </cfRule>
  </conditionalFormatting>
  <conditionalFormatting sqref="I85">
    <cfRule type="containsText" dxfId="924" priority="925" operator="containsText" text="Iowa">
      <formula>NOT(ISERROR(SEARCH("Iowa",I85)))</formula>
    </cfRule>
  </conditionalFormatting>
  <conditionalFormatting sqref="I68">
    <cfRule type="containsText" dxfId="923" priority="924" operator="containsText" text="Europe ">
      <formula>NOT(ISERROR(SEARCH("Europe ",I68)))</formula>
    </cfRule>
  </conditionalFormatting>
  <conditionalFormatting sqref="I68">
    <cfRule type="containsText" dxfId="922" priority="921" operator="containsText" text="USA">
      <formula>NOT(ISERROR(SEARCH("USA",I68)))</formula>
    </cfRule>
    <cfRule type="containsText" dxfId="921" priority="922" operator="containsText" text="Brazil">
      <formula>NOT(ISERROR(SEARCH("Brazil",I68)))</formula>
    </cfRule>
    <cfRule type="containsText" dxfId="920" priority="923" operator="containsText" text="Japan">
      <formula>NOT(ISERROR(SEARCH("Japan",I68)))</formula>
    </cfRule>
  </conditionalFormatting>
  <conditionalFormatting sqref="I68">
    <cfRule type="containsText" dxfId="919" priority="920" operator="containsText" text="Iowa">
      <formula>NOT(ISERROR(SEARCH("Iowa",I68)))</formula>
    </cfRule>
  </conditionalFormatting>
  <conditionalFormatting sqref="I67">
    <cfRule type="containsText" dxfId="918" priority="919" operator="containsText" text="Europe ">
      <formula>NOT(ISERROR(SEARCH("Europe ",I67)))</formula>
    </cfRule>
  </conditionalFormatting>
  <conditionalFormatting sqref="I67">
    <cfRule type="containsText" dxfId="917" priority="916" operator="containsText" text="USA">
      <formula>NOT(ISERROR(SEARCH("USA",I67)))</formula>
    </cfRule>
    <cfRule type="containsText" dxfId="916" priority="917" operator="containsText" text="Brazil">
      <formula>NOT(ISERROR(SEARCH("Brazil",I67)))</formula>
    </cfRule>
    <cfRule type="containsText" dxfId="915" priority="918" operator="containsText" text="Japan">
      <formula>NOT(ISERROR(SEARCH("Japan",I67)))</formula>
    </cfRule>
  </conditionalFormatting>
  <conditionalFormatting sqref="I67">
    <cfRule type="containsText" dxfId="914" priority="915" operator="containsText" text="Iowa">
      <formula>NOT(ISERROR(SEARCH("Iowa",I67)))</formula>
    </cfRule>
  </conditionalFormatting>
  <conditionalFormatting sqref="I269">
    <cfRule type="containsText" dxfId="913" priority="914" operator="containsText" text="Europe ">
      <formula>NOT(ISERROR(SEARCH("Europe ",I269)))</formula>
    </cfRule>
  </conditionalFormatting>
  <conditionalFormatting sqref="I269">
    <cfRule type="containsText" dxfId="912" priority="911" operator="containsText" text="USA">
      <formula>NOT(ISERROR(SEARCH("USA",I269)))</formula>
    </cfRule>
    <cfRule type="containsText" dxfId="911" priority="912" operator="containsText" text="Brazil">
      <formula>NOT(ISERROR(SEARCH("Brazil",I269)))</formula>
    </cfRule>
    <cfRule type="containsText" dxfId="910" priority="913" operator="containsText" text="Japan">
      <formula>NOT(ISERROR(SEARCH("Japan",I269)))</formula>
    </cfRule>
  </conditionalFormatting>
  <conditionalFormatting sqref="I269">
    <cfRule type="containsText" dxfId="909" priority="910" operator="containsText" text="Iowa">
      <formula>NOT(ISERROR(SEARCH("Iowa",I269)))</formula>
    </cfRule>
  </conditionalFormatting>
  <conditionalFormatting sqref="I270">
    <cfRule type="containsText" dxfId="908" priority="909" operator="containsText" text="Europe ">
      <formula>NOT(ISERROR(SEARCH("Europe ",I270)))</formula>
    </cfRule>
  </conditionalFormatting>
  <conditionalFormatting sqref="I270">
    <cfRule type="containsText" dxfId="907" priority="906" operator="containsText" text="USA">
      <formula>NOT(ISERROR(SEARCH("USA",I270)))</formula>
    </cfRule>
    <cfRule type="containsText" dxfId="906" priority="907" operator="containsText" text="Brazil">
      <formula>NOT(ISERROR(SEARCH("Brazil",I270)))</formula>
    </cfRule>
    <cfRule type="containsText" dxfId="905" priority="908" operator="containsText" text="Japan">
      <formula>NOT(ISERROR(SEARCH("Japan",I270)))</formula>
    </cfRule>
  </conditionalFormatting>
  <conditionalFormatting sqref="I270">
    <cfRule type="containsText" dxfId="904" priority="905" operator="containsText" text="Iowa">
      <formula>NOT(ISERROR(SEARCH("Iowa",I270)))</formula>
    </cfRule>
  </conditionalFormatting>
  <conditionalFormatting sqref="I71">
    <cfRule type="containsText" dxfId="903" priority="904" operator="containsText" text="Europe ">
      <formula>NOT(ISERROR(SEARCH("Europe ",I71)))</formula>
    </cfRule>
  </conditionalFormatting>
  <conditionalFormatting sqref="I71">
    <cfRule type="containsText" dxfId="902" priority="901" operator="containsText" text="USA">
      <formula>NOT(ISERROR(SEARCH("USA",I71)))</formula>
    </cfRule>
    <cfRule type="containsText" dxfId="901" priority="902" operator="containsText" text="Brazil">
      <formula>NOT(ISERROR(SEARCH("Brazil",I71)))</formula>
    </cfRule>
    <cfRule type="containsText" dxfId="900" priority="903" operator="containsText" text="Japan">
      <formula>NOT(ISERROR(SEARCH("Japan",I71)))</formula>
    </cfRule>
  </conditionalFormatting>
  <conditionalFormatting sqref="I71">
    <cfRule type="containsText" dxfId="899" priority="900" operator="containsText" text="Iowa">
      <formula>NOT(ISERROR(SEARCH("Iowa",I71)))</formula>
    </cfRule>
  </conditionalFormatting>
  <conditionalFormatting sqref="I72">
    <cfRule type="containsText" dxfId="898" priority="899" operator="containsText" text="Europe ">
      <formula>NOT(ISERROR(SEARCH("Europe ",I72)))</formula>
    </cfRule>
  </conditionalFormatting>
  <conditionalFormatting sqref="I72">
    <cfRule type="containsText" dxfId="897" priority="896" operator="containsText" text="USA">
      <formula>NOT(ISERROR(SEARCH("USA",I72)))</formula>
    </cfRule>
    <cfRule type="containsText" dxfId="896" priority="897" operator="containsText" text="Brazil">
      <formula>NOT(ISERROR(SEARCH("Brazil",I72)))</formula>
    </cfRule>
    <cfRule type="containsText" dxfId="895" priority="898" operator="containsText" text="Japan">
      <formula>NOT(ISERROR(SEARCH("Japan",I72)))</formula>
    </cfRule>
  </conditionalFormatting>
  <conditionalFormatting sqref="I72">
    <cfRule type="containsText" dxfId="894" priority="895" operator="containsText" text="Iowa">
      <formula>NOT(ISERROR(SEARCH("Iowa",I72)))</formula>
    </cfRule>
  </conditionalFormatting>
  <conditionalFormatting sqref="I75">
    <cfRule type="containsText" dxfId="893" priority="894" operator="containsText" text="Europe ">
      <formula>NOT(ISERROR(SEARCH("Europe ",I75)))</formula>
    </cfRule>
  </conditionalFormatting>
  <conditionalFormatting sqref="I75">
    <cfRule type="containsText" dxfId="892" priority="891" operator="containsText" text="USA">
      <formula>NOT(ISERROR(SEARCH("USA",I75)))</formula>
    </cfRule>
    <cfRule type="containsText" dxfId="891" priority="892" operator="containsText" text="Brazil">
      <formula>NOT(ISERROR(SEARCH("Brazil",I75)))</formula>
    </cfRule>
    <cfRule type="containsText" dxfId="890" priority="893" operator="containsText" text="Japan">
      <formula>NOT(ISERROR(SEARCH("Japan",I75)))</formula>
    </cfRule>
  </conditionalFormatting>
  <conditionalFormatting sqref="I75">
    <cfRule type="containsText" dxfId="889" priority="890" operator="containsText" text="Iowa">
      <formula>NOT(ISERROR(SEARCH("Iowa",I75)))</formula>
    </cfRule>
  </conditionalFormatting>
  <conditionalFormatting sqref="I78">
    <cfRule type="containsText" dxfId="888" priority="889" operator="containsText" text="Europe ">
      <formula>NOT(ISERROR(SEARCH("Europe ",I78)))</formula>
    </cfRule>
  </conditionalFormatting>
  <conditionalFormatting sqref="I78">
    <cfRule type="containsText" dxfId="887" priority="886" operator="containsText" text="USA">
      <formula>NOT(ISERROR(SEARCH("USA",I78)))</formula>
    </cfRule>
    <cfRule type="containsText" dxfId="886" priority="887" operator="containsText" text="Brazil">
      <formula>NOT(ISERROR(SEARCH("Brazil",I78)))</formula>
    </cfRule>
    <cfRule type="containsText" dxfId="885" priority="888" operator="containsText" text="Japan">
      <formula>NOT(ISERROR(SEARCH("Japan",I78)))</formula>
    </cfRule>
  </conditionalFormatting>
  <conditionalFormatting sqref="I78">
    <cfRule type="containsText" dxfId="884" priority="885" operator="containsText" text="Iowa">
      <formula>NOT(ISERROR(SEARCH("Iowa",I78)))</formula>
    </cfRule>
  </conditionalFormatting>
  <conditionalFormatting sqref="I81">
    <cfRule type="containsText" dxfId="883" priority="884" operator="containsText" text="Europe ">
      <formula>NOT(ISERROR(SEARCH("Europe ",I81)))</formula>
    </cfRule>
  </conditionalFormatting>
  <conditionalFormatting sqref="I81">
    <cfRule type="containsText" dxfId="882" priority="881" operator="containsText" text="USA">
      <formula>NOT(ISERROR(SEARCH("USA",I81)))</formula>
    </cfRule>
    <cfRule type="containsText" dxfId="881" priority="882" operator="containsText" text="Brazil">
      <formula>NOT(ISERROR(SEARCH("Brazil",I81)))</formula>
    </cfRule>
    <cfRule type="containsText" dxfId="880" priority="883" operator="containsText" text="Japan">
      <formula>NOT(ISERROR(SEARCH("Japan",I81)))</formula>
    </cfRule>
  </conditionalFormatting>
  <conditionalFormatting sqref="I81">
    <cfRule type="containsText" dxfId="879" priority="880" operator="containsText" text="Iowa">
      <formula>NOT(ISERROR(SEARCH("Iowa",I81)))</formula>
    </cfRule>
  </conditionalFormatting>
  <conditionalFormatting sqref="I95">
    <cfRule type="containsText" dxfId="878" priority="879" operator="containsText" text="Europe ">
      <formula>NOT(ISERROR(SEARCH("Europe ",I95)))</formula>
    </cfRule>
  </conditionalFormatting>
  <conditionalFormatting sqref="I95">
    <cfRule type="containsText" dxfId="877" priority="876" operator="containsText" text="USA">
      <formula>NOT(ISERROR(SEARCH("USA",I95)))</formula>
    </cfRule>
    <cfRule type="containsText" dxfId="876" priority="877" operator="containsText" text="Brazil">
      <formula>NOT(ISERROR(SEARCH("Brazil",I95)))</formula>
    </cfRule>
    <cfRule type="containsText" dxfId="875" priority="878" operator="containsText" text="Japan">
      <formula>NOT(ISERROR(SEARCH("Japan",I95)))</formula>
    </cfRule>
  </conditionalFormatting>
  <conditionalFormatting sqref="I95">
    <cfRule type="containsText" dxfId="874" priority="875" operator="containsText" text="Iowa">
      <formula>NOT(ISERROR(SEARCH("Iowa",I95)))</formula>
    </cfRule>
  </conditionalFormatting>
  <conditionalFormatting sqref="I83">
    <cfRule type="containsText" dxfId="873" priority="874" operator="containsText" text="Europe ">
      <formula>NOT(ISERROR(SEARCH("Europe ",I83)))</formula>
    </cfRule>
  </conditionalFormatting>
  <conditionalFormatting sqref="I83">
    <cfRule type="containsText" dxfId="872" priority="871" operator="containsText" text="USA">
      <formula>NOT(ISERROR(SEARCH("USA",I83)))</formula>
    </cfRule>
    <cfRule type="containsText" dxfId="871" priority="872" operator="containsText" text="Brazil">
      <formula>NOT(ISERROR(SEARCH("Brazil",I83)))</formula>
    </cfRule>
    <cfRule type="containsText" dxfId="870" priority="873" operator="containsText" text="Japan">
      <formula>NOT(ISERROR(SEARCH("Japan",I83)))</formula>
    </cfRule>
  </conditionalFormatting>
  <conditionalFormatting sqref="I83">
    <cfRule type="containsText" dxfId="869" priority="870" operator="containsText" text="Iowa">
      <formula>NOT(ISERROR(SEARCH("Iowa",I83)))</formula>
    </cfRule>
  </conditionalFormatting>
  <conditionalFormatting sqref="I84">
    <cfRule type="containsText" dxfId="868" priority="869" operator="containsText" text="Europe ">
      <formula>NOT(ISERROR(SEARCH("Europe ",I84)))</formula>
    </cfRule>
  </conditionalFormatting>
  <conditionalFormatting sqref="I84">
    <cfRule type="containsText" dxfId="867" priority="866" operator="containsText" text="USA">
      <formula>NOT(ISERROR(SEARCH("USA",I84)))</formula>
    </cfRule>
    <cfRule type="containsText" dxfId="866" priority="867" operator="containsText" text="Brazil">
      <formula>NOT(ISERROR(SEARCH("Brazil",I84)))</formula>
    </cfRule>
    <cfRule type="containsText" dxfId="865" priority="868" operator="containsText" text="Japan">
      <formula>NOT(ISERROR(SEARCH("Japan",I84)))</formula>
    </cfRule>
  </conditionalFormatting>
  <conditionalFormatting sqref="I84">
    <cfRule type="containsText" dxfId="864" priority="865" operator="containsText" text="Iowa">
      <formula>NOT(ISERROR(SEARCH("Iowa",I84)))</formula>
    </cfRule>
  </conditionalFormatting>
  <conditionalFormatting sqref="I119">
    <cfRule type="containsText" dxfId="863" priority="864" operator="containsText" text="Europe ">
      <formula>NOT(ISERROR(SEARCH("Europe ",I119)))</formula>
    </cfRule>
  </conditionalFormatting>
  <conditionalFormatting sqref="I119">
    <cfRule type="containsText" dxfId="862" priority="861" operator="containsText" text="USA">
      <formula>NOT(ISERROR(SEARCH("USA",I119)))</formula>
    </cfRule>
    <cfRule type="containsText" dxfId="861" priority="862" operator="containsText" text="Brazil">
      <formula>NOT(ISERROR(SEARCH("Brazil",I119)))</formula>
    </cfRule>
    <cfRule type="containsText" dxfId="860" priority="863" operator="containsText" text="Japan">
      <formula>NOT(ISERROR(SEARCH("Japan",I119)))</formula>
    </cfRule>
  </conditionalFormatting>
  <conditionalFormatting sqref="I119">
    <cfRule type="containsText" dxfId="859" priority="860" operator="containsText" text="Iowa">
      <formula>NOT(ISERROR(SEARCH("Iowa",I119)))</formula>
    </cfRule>
  </conditionalFormatting>
  <conditionalFormatting sqref="I120">
    <cfRule type="containsText" dxfId="858" priority="859" operator="containsText" text="Europe ">
      <formula>NOT(ISERROR(SEARCH("Europe ",I120)))</formula>
    </cfRule>
  </conditionalFormatting>
  <conditionalFormatting sqref="I120">
    <cfRule type="containsText" dxfId="857" priority="856" operator="containsText" text="USA">
      <formula>NOT(ISERROR(SEARCH("USA",I120)))</formula>
    </cfRule>
    <cfRule type="containsText" dxfId="856" priority="857" operator="containsText" text="Brazil">
      <formula>NOT(ISERROR(SEARCH("Brazil",I120)))</formula>
    </cfRule>
    <cfRule type="containsText" dxfId="855" priority="858" operator="containsText" text="Japan">
      <formula>NOT(ISERROR(SEARCH("Japan",I120)))</formula>
    </cfRule>
  </conditionalFormatting>
  <conditionalFormatting sqref="I120">
    <cfRule type="containsText" dxfId="854" priority="855" operator="containsText" text="Iowa">
      <formula>NOT(ISERROR(SEARCH("Iowa",I120)))</formula>
    </cfRule>
  </conditionalFormatting>
  <conditionalFormatting sqref="I233">
    <cfRule type="containsText" dxfId="853" priority="854" operator="containsText" text="Europe ">
      <formula>NOT(ISERROR(SEARCH("Europe ",I233)))</formula>
    </cfRule>
  </conditionalFormatting>
  <conditionalFormatting sqref="I233">
    <cfRule type="containsText" dxfId="852" priority="851" operator="containsText" text="USA">
      <formula>NOT(ISERROR(SEARCH("USA",I233)))</formula>
    </cfRule>
    <cfRule type="containsText" dxfId="851" priority="852" operator="containsText" text="Brazil">
      <formula>NOT(ISERROR(SEARCH("Brazil",I233)))</formula>
    </cfRule>
    <cfRule type="containsText" dxfId="850" priority="853" operator="containsText" text="Japan">
      <formula>NOT(ISERROR(SEARCH("Japan",I233)))</formula>
    </cfRule>
  </conditionalFormatting>
  <conditionalFormatting sqref="I233">
    <cfRule type="containsText" dxfId="849" priority="850" operator="containsText" text="Iowa">
      <formula>NOT(ISERROR(SEARCH("Iowa",I233)))</formula>
    </cfRule>
  </conditionalFormatting>
  <conditionalFormatting sqref="B57">
    <cfRule type="containsText" dxfId="848" priority="849" operator="containsText" text="Europe ">
      <formula>NOT(ISERROR(SEARCH("Europe ",B57)))</formula>
    </cfRule>
  </conditionalFormatting>
  <conditionalFormatting sqref="B57">
    <cfRule type="containsText" dxfId="847" priority="846" operator="containsText" text="USA">
      <formula>NOT(ISERROR(SEARCH("USA",B57)))</formula>
    </cfRule>
    <cfRule type="containsText" dxfId="846" priority="847" operator="containsText" text="Brazil">
      <formula>NOT(ISERROR(SEARCH("Brazil",B57)))</formula>
    </cfRule>
    <cfRule type="containsText" dxfId="845" priority="848" operator="containsText" text="Japan">
      <formula>NOT(ISERROR(SEARCH("Japan",B57)))</formula>
    </cfRule>
  </conditionalFormatting>
  <conditionalFormatting sqref="B57">
    <cfRule type="containsText" dxfId="844" priority="845" operator="containsText" text="Iowa">
      <formula>NOT(ISERROR(SEARCH("Iowa",B57)))</formula>
    </cfRule>
  </conditionalFormatting>
  <conditionalFormatting sqref="B98">
    <cfRule type="containsText" dxfId="843" priority="844" operator="containsText" text="Europe ">
      <formula>NOT(ISERROR(SEARCH("Europe ",B98)))</formula>
    </cfRule>
  </conditionalFormatting>
  <conditionalFormatting sqref="B98">
    <cfRule type="containsText" dxfId="842" priority="841" operator="containsText" text="USA">
      <formula>NOT(ISERROR(SEARCH("USA",B98)))</formula>
    </cfRule>
    <cfRule type="containsText" dxfId="841" priority="842" operator="containsText" text="Brazil">
      <formula>NOT(ISERROR(SEARCH("Brazil",B98)))</formula>
    </cfRule>
    <cfRule type="containsText" dxfId="840" priority="843" operator="containsText" text="Japan">
      <formula>NOT(ISERROR(SEARCH("Japan",B98)))</formula>
    </cfRule>
  </conditionalFormatting>
  <conditionalFormatting sqref="B98">
    <cfRule type="containsText" dxfId="839" priority="840" operator="containsText" text="Iowa">
      <formula>NOT(ISERROR(SEARCH("Iowa",B98)))</formula>
    </cfRule>
  </conditionalFormatting>
  <conditionalFormatting sqref="B146">
    <cfRule type="containsText" dxfId="838" priority="839" operator="containsText" text="Europe ">
      <formula>NOT(ISERROR(SEARCH("Europe ",B146)))</formula>
    </cfRule>
  </conditionalFormatting>
  <conditionalFormatting sqref="B146">
    <cfRule type="containsText" dxfId="837" priority="836" operator="containsText" text="USA">
      <formula>NOT(ISERROR(SEARCH("USA",B146)))</formula>
    </cfRule>
    <cfRule type="containsText" dxfId="836" priority="837" operator="containsText" text="Brazil">
      <formula>NOT(ISERROR(SEARCH("Brazil",B146)))</formula>
    </cfRule>
    <cfRule type="containsText" dxfId="835" priority="838" operator="containsText" text="Japan">
      <formula>NOT(ISERROR(SEARCH("Japan",B146)))</formula>
    </cfRule>
  </conditionalFormatting>
  <conditionalFormatting sqref="B146">
    <cfRule type="containsText" dxfId="834" priority="835" operator="containsText" text="Iowa">
      <formula>NOT(ISERROR(SEARCH("Iowa",B146)))</formula>
    </cfRule>
  </conditionalFormatting>
  <conditionalFormatting sqref="B149">
    <cfRule type="containsText" dxfId="833" priority="834" operator="containsText" text="Europe ">
      <formula>NOT(ISERROR(SEARCH("Europe ",B149)))</formula>
    </cfRule>
  </conditionalFormatting>
  <conditionalFormatting sqref="B149">
    <cfRule type="containsText" dxfId="832" priority="831" operator="containsText" text="USA">
      <formula>NOT(ISERROR(SEARCH("USA",B149)))</formula>
    </cfRule>
    <cfRule type="containsText" dxfId="831" priority="832" operator="containsText" text="Brazil">
      <formula>NOT(ISERROR(SEARCH("Brazil",B149)))</formula>
    </cfRule>
    <cfRule type="containsText" dxfId="830" priority="833" operator="containsText" text="Japan">
      <formula>NOT(ISERROR(SEARCH("Japan",B149)))</formula>
    </cfRule>
  </conditionalFormatting>
  <conditionalFormatting sqref="B149">
    <cfRule type="containsText" dxfId="829" priority="830" operator="containsText" text="Iowa">
      <formula>NOT(ISERROR(SEARCH("Iowa",B149)))</formula>
    </cfRule>
  </conditionalFormatting>
  <conditionalFormatting sqref="B150">
    <cfRule type="containsText" dxfId="828" priority="829" operator="containsText" text="Europe ">
      <formula>NOT(ISERROR(SEARCH("Europe ",B150)))</formula>
    </cfRule>
  </conditionalFormatting>
  <conditionalFormatting sqref="B150">
    <cfRule type="containsText" dxfId="827" priority="826" operator="containsText" text="USA">
      <formula>NOT(ISERROR(SEARCH("USA",B150)))</formula>
    </cfRule>
    <cfRule type="containsText" dxfId="826" priority="827" operator="containsText" text="Brazil">
      <formula>NOT(ISERROR(SEARCH("Brazil",B150)))</formula>
    </cfRule>
    <cfRule type="containsText" dxfId="825" priority="828" operator="containsText" text="Japan">
      <formula>NOT(ISERROR(SEARCH("Japan",B150)))</formula>
    </cfRule>
  </conditionalFormatting>
  <conditionalFormatting sqref="B150">
    <cfRule type="containsText" dxfId="824" priority="825" operator="containsText" text="Iowa">
      <formula>NOT(ISERROR(SEARCH("Iowa",B150)))</formula>
    </cfRule>
  </conditionalFormatting>
  <conditionalFormatting sqref="B151">
    <cfRule type="containsText" dxfId="823" priority="824" operator="containsText" text="Europe ">
      <formula>NOT(ISERROR(SEARCH("Europe ",B151)))</formula>
    </cfRule>
  </conditionalFormatting>
  <conditionalFormatting sqref="B151">
    <cfRule type="containsText" dxfId="822" priority="821" operator="containsText" text="USA">
      <formula>NOT(ISERROR(SEARCH("USA",B151)))</formula>
    </cfRule>
    <cfRule type="containsText" dxfId="821" priority="822" operator="containsText" text="Brazil">
      <formula>NOT(ISERROR(SEARCH("Brazil",B151)))</formula>
    </cfRule>
    <cfRule type="containsText" dxfId="820" priority="823" operator="containsText" text="Japan">
      <formula>NOT(ISERROR(SEARCH("Japan",B151)))</formula>
    </cfRule>
  </conditionalFormatting>
  <conditionalFormatting sqref="B151">
    <cfRule type="containsText" dxfId="819" priority="820" operator="containsText" text="Iowa">
      <formula>NOT(ISERROR(SEARCH("Iowa",B151)))</formula>
    </cfRule>
  </conditionalFormatting>
  <conditionalFormatting sqref="B152">
    <cfRule type="containsText" dxfId="818" priority="819" operator="containsText" text="Europe ">
      <formula>NOT(ISERROR(SEARCH("Europe ",B152)))</formula>
    </cfRule>
  </conditionalFormatting>
  <conditionalFormatting sqref="B152">
    <cfRule type="containsText" dxfId="817" priority="816" operator="containsText" text="USA">
      <formula>NOT(ISERROR(SEARCH("USA",B152)))</formula>
    </cfRule>
    <cfRule type="containsText" dxfId="816" priority="817" operator="containsText" text="Brazil">
      <formula>NOT(ISERROR(SEARCH("Brazil",B152)))</formula>
    </cfRule>
    <cfRule type="containsText" dxfId="815" priority="818" operator="containsText" text="Japan">
      <formula>NOT(ISERROR(SEARCH("Japan",B152)))</formula>
    </cfRule>
  </conditionalFormatting>
  <conditionalFormatting sqref="B152">
    <cfRule type="containsText" dxfId="814" priority="815" operator="containsText" text="Iowa">
      <formula>NOT(ISERROR(SEARCH("Iowa",B152)))</formula>
    </cfRule>
  </conditionalFormatting>
  <conditionalFormatting sqref="B153">
    <cfRule type="containsText" dxfId="813" priority="814" operator="containsText" text="Europe ">
      <formula>NOT(ISERROR(SEARCH("Europe ",B153)))</formula>
    </cfRule>
  </conditionalFormatting>
  <conditionalFormatting sqref="B153">
    <cfRule type="containsText" dxfId="812" priority="811" operator="containsText" text="USA">
      <formula>NOT(ISERROR(SEARCH("USA",B153)))</formula>
    </cfRule>
    <cfRule type="containsText" dxfId="811" priority="812" operator="containsText" text="Brazil">
      <formula>NOT(ISERROR(SEARCH("Brazil",B153)))</formula>
    </cfRule>
    <cfRule type="containsText" dxfId="810" priority="813" operator="containsText" text="Japan">
      <formula>NOT(ISERROR(SEARCH("Japan",B153)))</formula>
    </cfRule>
  </conditionalFormatting>
  <conditionalFormatting sqref="B153">
    <cfRule type="containsText" dxfId="809" priority="810" operator="containsText" text="Iowa">
      <formula>NOT(ISERROR(SEARCH("Iowa",B153)))</formula>
    </cfRule>
  </conditionalFormatting>
  <conditionalFormatting sqref="B154">
    <cfRule type="containsText" dxfId="808" priority="809" operator="containsText" text="Europe ">
      <formula>NOT(ISERROR(SEARCH("Europe ",B154)))</formula>
    </cfRule>
  </conditionalFormatting>
  <conditionalFormatting sqref="B154">
    <cfRule type="containsText" dxfId="807" priority="806" operator="containsText" text="USA">
      <formula>NOT(ISERROR(SEARCH("USA",B154)))</formula>
    </cfRule>
    <cfRule type="containsText" dxfId="806" priority="807" operator="containsText" text="Brazil">
      <formula>NOT(ISERROR(SEARCH("Brazil",B154)))</formula>
    </cfRule>
    <cfRule type="containsText" dxfId="805" priority="808" operator="containsText" text="Japan">
      <formula>NOT(ISERROR(SEARCH("Japan",B154)))</formula>
    </cfRule>
  </conditionalFormatting>
  <conditionalFormatting sqref="B154">
    <cfRule type="containsText" dxfId="804" priority="805" operator="containsText" text="Iowa">
      <formula>NOT(ISERROR(SEARCH("Iowa",B154)))</formula>
    </cfRule>
  </conditionalFormatting>
  <conditionalFormatting sqref="B155">
    <cfRule type="containsText" dxfId="803" priority="804" operator="containsText" text="Europe ">
      <formula>NOT(ISERROR(SEARCH("Europe ",B155)))</formula>
    </cfRule>
  </conditionalFormatting>
  <conditionalFormatting sqref="B155">
    <cfRule type="containsText" dxfId="802" priority="801" operator="containsText" text="USA">
      <formula>NOT(ISERROR(SEARCH("USA",B155)))</formula>
    </cfRule>
    <cfRule type="containsText" dxfId="801" priority="802" operator="containsText" text="Brazil">
      <formula>NOT(ISERROR(SEARCH("Brazil",B155)))</formula>
    </cfRule>
    <cfRule type="containsText" dxfId="800" priority="803" operator="containsText" text="Japan">
      <formula>NOT(ISERROR(SEARCH("Japan",B155)))</formula>
    </cfRule>
  </conditionalFormatting>
  <conditionalFormatting sqref="B155">
    <cfRule type="containsText" dxfId="799" priority="800" operator="containsText" text="Iowa">
      <formula>NOT(ISERROR(SEARCH("Iowa",B155)))</formula>
    </cfRule>
  </conditionalFormatting>
  <conditionalFormatting sqref="B111">
    <cfRule type="containsText" dxfId="798" priority="799" operator="containsText" text="Europe ">
      <formula>NOT(ISERROR(SEARCH("Europe ",B111)))</formula>
    </cfRule>
  </conditionalFormatting>
  <conditionalFormatting sqref="B111">
    <cfRule type="containsText" dxfId="797" priority="796" operator="containsText" text="USA">
      <formula>NOT(ISERROR(SEARCH("USA",B111)))</formula>
    </cfRule>
    <cfRule type="containsText" dxfId="796" priority="797" operator="containsText" text="Brazil">
      <formula>NOT(ISERROR(SEARCH("Brazil",B111)))</formula>
    </cfRule>
    <cfRule type="containsText" dxfId="795" priority="798" operator="containsText" text="Japan">
      <formula>NOT(ISERROR(SEARCH("Japan",B111)))</formula>
    </cfRule>
  </conditionalFormatting>
  <conditionalFormatting sqref="B111">
    <cfRule type="containsText" dxfId="794" priority="795" operator="containsText" text="Iowa">
      <formula>NOT(ISERROR(SEARCH("Iowa",B111)))</formula>
    </cfRule>
  </conditionalFormatting>
  <conditionalFormatting sqref="B62">
    <cfRule type="containsText" dxfId="793" priority="794" operator="containsText" text="Europe ">
      <formula>NOT(ISERROR(SEARCH("Europe ",B62)))</formula>
    </cfRule>
  </conditionalFormatting>
  <conditionalFormatting sqref="B62">
    <cfRule type="containsText" dxfId="792" priority="791" operator="containsText" text="USA">
      <formula>NOT(ISERROR(SEARCH("USA",B62)))</formula>
    </cfRule>
    <cfRule type="containsText" dxfId="791" priority="792" operator="containsText" text="Brazil">
      <formula>NOT(ISERROR(SEARCH("Brazil",B62)))</formula>
    </cfRule>
    <cfRule type="containsText" dxfId="790" priority="793" operator="containsText" text="Japan">
      <formula>NOT(ISERROR(SEARCH("Japan",B62)))</formula>
    </cfRule>
  </conditionalFormatting>
  <conditionalFormatting sqref="B62">
    <cfRule type="containsText" dxfId="789" priority="790" operator="containsText" text="Iowa">
      <formula>NOT(ISERROR(SEARCH("Iowa",B62)))</formula>
    </cfRule>
  </conditionalFormatting>
  <conditionalFormatting sqref="I99">
    <cfRule type="containsText" dxfId="788" priority="789" operator="containsText" text="Europe ">
      <formula>NOT(ISERROR(SEARCH("Europe ",I99)))</formula>
    </cfRule>
  </conditionalFormatting>
  <conditionalFormatting sqref="I99">
    <cfRule type="containsText" dxfId="787" priority="786" operator="containsText" text="USA">
      <formula>NOT(ISERROR(SEARCH("USA",I99)))</formula>
    </cfRule>
    <cfRule type="containsText" dxfId="786" priority="787" operator="containsText" text="Brazil">
      <formula>NOT(ISERROR(SEARCH("Brazil",I99)))</formula>
    </cfRule>
    <cfRule type="containsText" dxfId="785" priority="788" operator="containsText" text="Japan">
      <formula>NOT(ISERROR(SEARCH("Japan",I99)))</formula>
    </cfRule>
  </conditionalFormatting>
  <conditionalFormatting sqref="I99">
    <cfRule type="containsText" dxfId="784" priority="785" operator="containsText" text="Iowa">
      <formula>NOT(ISERROR(SEARCH("Iowa",I99)))</formula>
    </cfRule>
  </conditionalFormatting>
  <conditionalFormatting sqref="B68">
    <cfRule type="containsText" dxfId="783" priority="784" operator="containsText" text="Europe ">
      <formula>NOT(ISERROR(SEARCH("Europe ",B68)))</formula>
    </cfRule>
  </conditionalFormatting>
  <conditionalFormatting sqref="B68">
    <cfRule type="containsText" dxfId="782" priority="781" operator="containsText" text="USA">
      <formula>NOT(ISERROR(SEARCH("USA",B68)))</formula>
    </cfRule>
    <cfRule type="containsText" dxfId="781" priority="782" operator="containsText" text="Brazil">
      <formula>NOT(ISERROR(SEARCH("Brazil",B68)))</formula>
    </cfRule>
    <cfRule type="containsText" dxfId="780" priority="783" operator="containsText" text="Japan">
      <formula>NOT(ISERROR(SEARCH("Japan",B68)))</formula>
    </cfRule>
  </conditionalFormatting>
  <conditionalFormatting sqref="B68">
    <cfRule type="containsText" dxfId="779" priority="780" operator="containsText" text="Iowa">
      <formula>NOT(ISERROR(SEARCH("Iowa",B68)))</formula>
    </cfRule>
  </conditionalFormatting>
  <conditionalFormatting sqref="I128">
    <cfRule type="containsText" dxfId="778" priority="779" operator="containsText" text="Europe ">
      <formula>NOT(ISERROR(SEARCH("Europe ",I128)))</formula>
    </cfRule>
  </conditionalFormatting>
  <conditionalFormatting sqref="I128">
    <cfRule type="containsText" dxfId="777" priority="776" operator="containsText" text="USA">
      <formula>NOT(ISERROR(SEARCH("USA",I128)))</formula>
    </cfRule>
    <cfRule type="containsText" dxfId="776" priority="777" operator="containsText" text="Brazil">
      <formula>NOT(ISERROR(SEARCH("Brazil",I128)))</formula>
    </cfRule>
    <cfRule type="containsText" dxfId="775" priority="778" operator="containsText" text="Japan">
      <formula>NOT(ISERROR(SEARCH("Japan",I128)))</formula>
    </cfRule>
  </conditionalFormatting>
  <conditionalFormatting sqref="I128">
    <cfRule type="containsText" dxfId="774" priority="775" operator="containsText" text="Iowa">
      <formula>NOT(ISERROR(SEARCH("Iowa",I128)))</formula>
    </cfRule>
  </conditionalFormatting>
  <conditionalFormatting sqref="I206">
    <cfRule type="containsText" dxfId="773" priority="774" operator="containsText" text="Europe ">
      <formula>NOT(ISERROR(SEARCH("Europe ",I206)))</formula>
    </cfRule>
  </conditionalFormatting>
  <conditionalFormatting sqref="I206">
    <cfRule type="containsText" dxfId="772" priority="771" operator="containsText" text="USA">
      <formula>NOT(ISERROR(SEARCH("USA",I206)))</formula>
    </cfRule>
    <cfRule type="containsText" dxfId="771" priority="772" operator="containsText" text="Brazil">
      <formula>NOT(ISERROR(SEARCH("Brazil",I206)))</formula>
    </cfRule>
    <cfRule type="containsText" dxfId="770" priority="773" operator="containsText" text="Japan">
      <formula>NOT(ISERROR(SEARCH("Japan",I206)))</formula>
    </cfRule>
  </conditionalFormatting>
  <conditionalFormatting sqref="I206">
    <cfRule type="containsText" dxfId="769" priority="770" operator="containsText" text="Iowa">
      <formula>NOT(ISERROR(SEARCH("Iowa",I206)))</formula>
    </cfRule>
  </conditionalFormatting>
  <conditionalFormatting sqref="I115">
    <cfRule type="containsText" dxfId="768" priority="769" operator="containsText" text="Europe ">
      <formula>NOT(ISERROR(SEARCH("Europe ",I115)))</formula>
    </cfRule>
  </conditionalFormatting>
  <conditionalFormatting sqref="I115">
    <cfRule type="containsText" dxfId="767" priority="766" operator="containsText" text="USA">
      <formula>NOT(ISERROR(SEARCH("USA",I115)))</formula>
    </cfRule>
    <cfRule type="containsText" dxfId="766" priority="767" operator="containsText" text="Brazil">
      <formula>NOT(ISERROR(SEARCH("Brazil",I115)))</formula>
    </cfRule>
    <cfRule type="containsText" dxfId="765" priority="768" operator="containsText" text="Japan">
      <formula>NOT(ISERROR(SEARCH("Japan",I115)))</formula>
    </cfRule>
  </conditionalFormatting>
  <conditionalFormatting sqref="I115">
    <cfRule type="containsText" dxfId="764" priority="765" operator="containsText" text="Iowa">
      <formula>NOT(ISERROR(SEARCH("Iowa",I115)))</formula>
    </cfRule>
  </conditionalFormatting>
  <conditionalFormatting sqref="I116">
    <cfRule type="containsText" dxfId="763" priority="764" operator="containsText" text="Europe ">
      <formula>NOT(ISERROR(SEARCH("Europe ",I116)))</formula>
    </cfRule>
  </conditionalFormatting>
  <conditionalFormatting sqref="I116">
    <cfRule type="containsText" dxfId="762" priority="761" operator="containsText" text="USA">
      <formula>NOT(ISERROR(SEARCH("USA",I116)))</formula>
    </cfRule>
    <cfRule type="containsText" dxfId="761" priority="762" operator="containsText" text="Brazil">
      <formula>NOT(ISERROR(SEARCH("Brazil",I116)))</formula>
    </cfRule>
    <cfRule type="containsText" dxfId="760" priority="763" operator="containsText" text="Japan">
      <formula>NOT(ISERROR(SEARCH("Japan",I116)))</formula>
    </cfRule>
  </conditionalFormatting>
  <conditionalFormatting sqref="I116">
    <cfRule type="containsText" dxfId="759" priority="760" operator="containsText" text="Iowa">
      <formula>NOT(ISERROR(SEARCH("Iowa",I116)))</formula>
    </cfRule>
  </conditionalFormatting>
  <conditionalFormatting sqref="I100">
    <cfRule type="containsText" dxfId="758" priority="759" operator="containsText" text="Europe ">
      <formula>NOT(ISERROR(SEARCH("Europe ",I100)))</formula>
    </cfRule>
  </conditionalFormatting>
  <conditionalFormatting sqref="I100">
    <cfRule type="containsText" dxfId="757" priority="756" operator="containsText" text="USA">
      <formula>NOT(ISERROR(SEARCH("USA",I100)))</formula>
    </cfRule>
    <cfRule type="containsText" dxfId="756" priority="757" operator="containsText" text="Brazil">
      <formula>NOT(ISERROR(SEARCH("Brazil",I100)))</formula>
    </cfRule>
    <cfRule type="containsText" dxfId="755" priority="758" operator="containsText" text="Japan">
      <formula>NOT(ISERROR(SEARCH("Japan",I100)))</formula>
    </cfRule>
  </conditionalFormatting>
  <conditionalFormatting sqref="I100">
    <cfRule type="containsText" dxfId="754" priority="755" operator="containsText" text="Iowa">
      <formula>NOT(ISERROR(SEARCH("Iowa",I100)))</formula>
    </cfRule>
  </conditionalFormatting>
  <conditionalFormatting sqref="I101">
    <cfRule type="containsText" dxfId="753" priority="754" operator="containsText" text="Europe ">
      <formula>NOT(ISERROR(SEARCH("Europe ",I101)))</formula>
    </cfRule>
  </conditionalFormatting>
  <conditionalFormatting sqref="I101">
    <cfRule type="containsText" dxfId="752" priority="751" operator="containsText" text="USA">
      <formula>NOT(ISERROR(SEARCH("USA",I101)))</formula>
    </cfRule>
    <cfRule type="containsText" dxfId="751" priority="752" operator="containsText" text="Brazil">
      <formula>NOT(ISERROR(SEARCH("Brazil",I101)))</formula>
    </cfRule>
    <cfRule type="containsText" dxfId="750" priority="753" operator="containsText" text="Japan">
      <formula>NOT(ISERROR(SEARCH("Japan",I101)))</formula>
    </cfRule>
  </conditionalFormatting>
  <conditionalFormatting sqref="I101">
    <cfRule type="containsText" dxfId="749" priority="750" operator="containsText" text="Iowa">
      <formula>NOT(ISERROR(SEARCH("Iowa",I101)))</formula>
    </cfRule>
  </conditionalFormatting>
  <conditionalFormatting sqref="B63:B64">
    <cfRule type="containsText" dxfId="748" priority="749" operator="containsText" text="Europe ">
      <formula>NOT(ISERROR(SEARCH("Europe ",B63)))</formula>
    </cfRule>
  </conditionalFormatting>
  <conditionalFormatting sqref="B63:B64">
    <cfRule type="containsText" dxfId="747" priority="746" operator="containsText" text="USA">
      <formula>NOT(ISERROR(SEARCH("USA",B63)))</formula>
    </cfRule>
    <cfRule type="containsText" dxfId="746" priority="747" operator="containsText" text="Brazil">
      <formula>NOT(ISERROR(SEARCH("Brazil",B63)))</formula>
    </cfRule>
    <cfRule type="containsText" dxfId="745" priority="748" operator="containsText" text="Japan">
      <formula>NOT(ISERROR(SEARCH("Japan",B63)))</formula>
    </cfRule>
  </conditionalFormatting>
  <conditionalFormatting sqref="B63:B64">
    <cfRule type="containsText" dxfId="744" priority="745" operator="containsText" text="Iowa">
      <formula>NOT(ISERROR(SEARCH("Iowa",B63)))</formula>
    </cfRule>
  </conditionalFormatting>
  <conditionalFormatting sqref="I185">
    <cfRule type="containsText" dxfId="743" priority="744" operator="containsText" text="Europe ">
      <formula>NOT(ISERROR(SEARCH("Europe ",I185)))</formula>
    </cfRule>
  </conditionalFormatting>
  <conditionalFormatting sqref="I185">
    <cfRule type="containsText" dxfId="742" priority="741" operator="containsText" text="USA">
      <formula>NOT(ISERROR(SEARCH("USA",I185)))</formula>
    </cfRule>
    <cfRule type="containsText" dxfId="741" priority="742" operator="containsText" text="Brazil">
      <formula>NOT(ISERROR(SEARCH("Brazil",I185)))</formula>
    </cfRule>
    <cfRule type="containsText" dxfId="740" priority="743" operator="containsText" text="Japan">
      <formula>NOT(ISERROR(SEARCH("Japan",I185)))</formula>
    </cfRule>
  </conditionalFormatting>
  <conditionalFormatting sqref="I185">
    <cfRule type="containsText" dxfId="739" priority="740" operator="containsText" text="Iowa">
      <formula>NOT(ISERROR(SEARCH("Iowa",I185)))</formula>
    </cfRule>
  </conditionalFormatting>
  <conditionalFormatting sqref="I129">
    <cfRule type="containsText" dxfId="738" priority="739" operator="containsText" text="Europe ">
      <formula>NOT(ISERROR(SEARCH("Europe ",I129)))</formula>
    </cfRule>
  </conditionalFormatting>
  <conditionalFormatting sqref="I129">
    <cfRule type="containsText" dxfId="737" priority="736" operator="containsText" text="USA">
      <formula>NOT(ISERROR(SEARCH("USA",I129)))</formula>
    </cfRule>
    <cfRule type="containsText" dxfId="736" priority="737" operator="containsText" text="Brazil">
      <formula>NOT(ISERROR(SEARCH("Brazil",I129)))</formula>
    </cfRule>
    <cfRule type="containsText" dxfId="735" priority="738" operator="containsText" text="Japan">
      <formula>NOT(ISERROR(SEARCH("Japan",I129)))</formula>
    </cfRule>
  </conditionalFormatting>
  <conditionalFormatting sqref="I129">
    <cfRule type="containsText" dxfId="734" priority="735" operator="containsText" text="Iowa">
      <formula>NOT(ISERROR(SEARCH("Iowa",I129)))</formula>
    </cfRule>
  </conditionalFormatting>
  <conditionalFormatting sqref="I249">
    <cfRule type="containsText" dxfId="733" priority="734" operator="containsText" text="Europe ">
      <formula>NOT(ISERROR(SEARCH("Europe ",I249)))</formula>
    </cfRule>
  </conditionalFormatting>
  <conditionalFormatting sqref="I249">
    <cfRule type="containsText" dxfId="732" priority="731" operator="containsText" text="USA">
      <formula>NOT(ISERROR(SEARCH("USA",I249)))</formula>
    </cfRule>
    <cfRule type="containsText" dxfId="731" priority="732" operator="containsText" text="Brazil">
      <formula>NOT(ISERROR(SEARCH("Brazil",I249)))</formula>
    </cfRule>
    <cfRule type="containsText" dxfId="730" priority="733" operator="containsText" text="Japan">
      <formula>NOT(ISERROR(SEARCH("Japan",I249)))</formula>
    </cfRule>
  </conditionalFormatting>
  <conditionalFormatting sqref="I249">
    <cfRule type="containsText" dxfId="729" priority="730" operator="containsText" text="Iowa">
      <formula>NOT(ISERROR(SEARCH("Iowa",I249)))</formula>
    </cfRule>
  </conditionalFormatting>
  <conditionalFormatting sqref="I282">
    <cfRule type="containsText" dxfId="728" priority="729" operator="containsText" text="Europe ">
      <formula>NOT(ISERROR(SEARCH("Europe ",I282)))</formula>
    </cfRule>
  </conditionalFormatting>
  <conditionalFormatting sqref="I282">
    <cfRule type="containsText" dxfId="727" priority="726" operator="containsText" text="USA">
      <formula>NOT(ISERROR(SEARCH("USA",I282)))</formula>
    </cfRule>
    <cfRule type="containsText" dxfId="726" priority="727" operator="containsText" text="Brazil">
      <formula>NOT(ISERROR(SEARCH("Brazil",I282)))</formula>
    </cfRule>
    <cfRule type="containsText" dxfId="725" priority="728" operator="containsText" text="Japan">
      <formula>NOT(ISERROR(SEARCH("Japan",I282)))</formula>
    </cfRule>
  </conditionalFormatting>
  <conditionalFormatting sqref="I282">
    <cfRule type="containsText" dxfId="724" priority="725" operator="containsText" text="Iowa">
      <formula>NOT(ISERROR(SEARCH("Iowa",I282)))</formula>
    </cfRule>
  </conditionalFormatting>
  <conditionalFormatting sqref="I274">
    <cfRule type="containsText" dxfId="723" priority="724" operator="containsText" text="Europe ">
      <formula>NOT(ISERROR(SEARCH("Europe ",I274)))</formula>
    </cfRule>
  </conditionalFormatting>
  <conditionalFormatting sqref="I274">
    <cfRule type="containsText" dxfId="722" priority="721" operator="containsText" text="USA">
      <formula>NOT(ISERROR(SEARCH("USA",I274)))</formula>
    </cfRule>
    <cfRule type="containsText" dxfId="721" priority="722" operator="containsText" text="Brazil">
      <formula>NOT(ISERROR(SEARCH("Brazil",I274)))</formula>
    </cfRule>
    <cfRule type="containsText" dxfId="720" priority="723" operator="containsText" text="Japan">
      <formula>NOT(ISERROR(SEARCH("Japan",I274)))</formula>
    </cfRule>
  </conditionalFormatting>
  <conditionalFormatting sqref="I274">
    <cfRule type="containsText" dxfId="719" priority="720" operator="containsText" text="Iowa">
      <formula>NOT(ISERROR(SEARCH("Iowa",I274)))</formula>
    </cfRule>
  </conditionalFormatting>
  <conditionalFormatting sqref="B69">
    <cfRule type="containsText" dxfId="718" priority="719" operator="containsText" text="Europe ">
      <formula>NOT(ISERROR(SEARCH("Europe ",B69)))</formula>
    </cfRule>
  </conditionalFormatting>
  <conditionalFormatting sqref="B69">
    <cfRule type="containsText" dxfId="717" priority="716" operator="containsText" text="USA">
      <formula>NOT(ISERROR(SEARCH("USA",B69)))</formula>
    </cfRule>
    <cfRule type="containsText" dxfId="716" priority="717" operator="containsText" text="Brazil">
      <formula>NOT(ISERROR(SEARCH("Brazil",B69)))</formula>
    </cfRule>
    <cfRule type="containsText" dxfId="715" priority="718" operator="containsText" text="Japan">
      <formula>NOT(ISERROR(SEARCH("Japan",B69)))</formula>
    </cfRule>
  </conditionalFormatting>
  <conditionalFormatting sqref="B69">
    <cfRule type="containsText" dxfId="714" priority="715" operator="containsText" text="Iowa">
      <formula>NOT(ISERROR(SEARCH("Iowa",B69)))</formula>
    </cfRule>
  </conditionalFormatting>
  <conditionalFormatting sqref="B74">
    <cfRule type="containsText" dxfId="713" priority="714" operator="containsText" text="Europe ">
      <formula>NOT(ISERROR(SEARCH("Europe ",B74)))</formula>
    </cfRule>
  </conditionalFormatting>
  <conditionalFormatting sqref="B74">
    <cfRule type="containsText" dxfId="712" priority="711" operator="containsText" text="USA">
      <formula>NOT(ISERROR(SEARCH("USA",B74)))</formula>
    </cfRule>
    <cfRule type="containsText" dxfId="711" priority="712" operator="containsText" text="Brazil">
      <formula>NOT(ISERROR(SEARCH("Brazil",B74)))</formula>
    </cfRule>
    <cfRule type="containsText" dxfId="710" priority="713" operator="containsText" text="Japan">
      <formula>NOT(ISERROR(SEARCH("Japan",B74)))</formula>
    </cfRule>
  </conditionalFormatting>
  <conditionalFormatting sqref="B74">
    <cfRule type="containsText" dxfId="709" priority="710" operator="containsText" text="Iowa">
      <formula>NOT(ISERROR(SEARCH("Iowa",B74)))</formula>
    </cfRule>
  </conditionalFormatting>
  <conditionalFormatting sqref="I104">
    <cfRule type="containsText" dxfId="708" priority="709" operator="containsText" text="Europe ">
      <formula>NOT(ISERROR(SEARCH("Europe ",I104)))</formula>
    </cfRule>
  </conditionalFormatting>
  <conditionalFormatting sqref="I104">
    <cfRule type="containsText" dxfId="707" priority="706" operator="containsText" text="USA">
      <formula>NOT(ISERROR(SEARCH("USA",I104)))</formula>
    </cfRule>
    <cfRule type="containsText" dxfId="706" priority="707" operator="containsText" text="Brazil">
      <formula>NOT(ISERROR(SEARCH("Brazil",I104)))</formula>
    </cfRule>
    <cfRule type="containsText" dxfId="705" priority="708" operator="containsText" text="Japan">
      <formula>NOT(ISERROR(SEARCH("Japan",I104)))</formula>
    </cfRule>
  </conditionalFormatting>
  <conditionalFormatting sqref="I104">
    <cfRule type="containsText" dxfId="704" priority="705" operator="containsText" text="Iowa">
      <formula>NOT(ISERROR(SEARCH("Iowa",I104)))</formula>
    </cfRule>
  </conditionalFormatting>
  <conditionalFormatting sqref="B60">
    <cfRule type="containsText" dxfId="703" priority="704" operator="containsText" text="Europe ">
      <formula>NOT(ISERROR(SEARCH("Europe ",B60)))</formula>
    </cfRule>
  </conditionalFormatting>
  <conditionalFormatting sqref="B60">
    <cfRule type="containsText" dxfId="702" priority="701" operator="containsText" text="USA">
      <formula>NOT(ISERROR(SEARCH("USA",B60)))</formula>
    </cfRule>
    <cfRule type="containsText" dxfId="701" priority="702" operator="containsText" text="Brazil">
      <formula>NOT(ISERROR(SEARCH("Brazil",B60)))</formula>
    </cfRule>
    <cfRule type="containsText" dxfId="700" priority="703" operator="containsText" text="Japan">
      <formula>NOT(ISERROR(SEARCH("Japan",B60)))</formula>
    </cfRule>
  </conditionalFormatting>
  <conditionalFormatting sqref="B60">
    <cfRule type="containsText" dxfId="699" priority="700" operator="containsText" text="Iowa">
      <formula>NOT(ISERROR(SEARCH("Iowa",B60)))</formula>
    </cfRule>
  </conditionalFormatting>
  <conditionalFormatting sqref="I183">
    <cfRule type="containsText" dxfId="698" priority="699" operator="containsText" text="Europe ">
      <formula>NOT(ISERROR(SEARCH("Europe ",I183)))</formula>
    </cfRule>
  </conditionalFormatting>
  <conditionalFormatting sqref="I183">
    <cfRule type="containsText" dxfId="697" priority="696" operator="containsText" text="USA">
      <formula>NOT(ISERROR(SEARCH("USA",I183)))</formula>
    </cfRule>
    <cfRule type="containsText" dxfId="696" priority="697" operator="containsText" text="Brazil">
      <formula>NOT(ISERROR(SEARCH("Brazil",I183)))</formula>
    </cfRule>
    <cfRule type="containsText" dxfId="695" priority="698" operator="containsText" text="Japan">
      <formula>NOT(ISERROR(SEARCH("Japan",I183)))</formula>
    </cfRule>
  </conditionalFormatting>
  <conditionalFormatting sqref="I183">
    <cfRule type="containsText" dxfId="694" priority="695" operator="containsText" text="Iowa">
      <formula>NOT(ISERROR(SEARCH("Iowa",I183)))</formula>
    </cfRule>
  </conditionalFormatting>
  <conditionalFormatting sqref="I102">
    <cfRule type="containsText" dxfId="693" priority="694" operator="containsText" text="Europe ">
      <formula>NOT(ISERROR(SEARCH("Europe ",I102)))</formula>
    </cfRule>
  </conditionalFormatting>
  <conditionalFormatting sqref="I102">
    <cfRule type="containsText" dxfId="692" priority="691" operator="containsText" text="USA">
      <formula>NOT(ISERROR(SEARCH("USA",I102)))</formula>
    </cfRule>
    <cfRule type="containsText" dxfId="691" priority="692" operator="containsText" text="Brazil">
      <formula>NOT(ISERROR(SEARCH("Brazil",I102)))</formula>
    </cfRule>
    <cfRule type="containsText" dxfId="690" priority="693" operator="containsText" text="Japan">
      <formula>NOT(ISERROR(SEARCH("Japan",I102)))</formula>
    </cfRule>
  </conditionalFormatting>
  <conditionalFormatting sqref="I102">
    <cfRule type="containsText" dxfId="689" priority="690" operator="containsText" text="Iowa">
      <formula>NOT(ISERROR(SEARCH("Iowa",I102)))</formula>
    </cfRule>
  </conditionalFormatting>
  <conditionalFormatting sqref="B59">
    <cfRule type="containsText" dxfId="688" priority="689" operator="containsText" text="Europe ">
      <formula>NOT(ISERROR(SEARCH("Europe ",B59)))</formula>
    </cfRule>
  </conditionalFormatting>
  <conditionalFormatting sqref="B59">
    <cfRule type="containsText" dxfId="687" priority="686" operator="containsText" text="USA">
      <formula>NOT(ISERROR(SEARCH("USA",B59)))</formula>
    </cfRule>
    <cfRule type="containsText" dxfId="686" priority="687" operator="containsText" text="Brazil">
      <formula>NOT(ISERROR(SEARCH("Brazil",B59)))</formula>
    </cfRule>
    <cfRule type="containsText" dxfId="685" priority="688" operator="containsText" text="Japan">
      <formula>NOT(ISERROR(SEARCH("Japan",B59)))</formula>
    </cfRule>
  </conditionalFormatting>
  <conditionalFormatting sqref="B59">
    <cfRule type="containsText" dxfId="684" priority="685" operator="containsText" text="Iowa">
      <formula>NOT(ISERROR(SEARCH("Iowa",B59)))</formula>
    </cfRule>
  </conditionalFormatting>
  <conditionalFormatting sqref="B61">
    <cfRule type="containsText" dxfId="683" priority="684" operator="containsText" text="Europe ">
      <formula>NOT(ISERROR(SEARCH("Europe ",B61)))</formula>
    </cfRule>
  </conditionalFormatting>
  <conditionalFormatting sqref="B61">
    <cfRule type="containsText" dxfId="682" priority="681" operator="containsText" text="USA">
      <formula>NOT(ISERROR(SEARCH("USA",B61)))</formula>
    </cfRule>
    <cfRule type="containsText" dxfId="681" priority="682" operator="containsText" text="Brazil">
      <formula>NOT(ISERROR(SEARCH("Brazil",B61)))</formula>
    </cfRule>
    <cfRule type="containsText" dxfId="680" priority="683" operator="containsText" text="Japan">
      <formula>NOT(ISERROR(SEARCH("Japan",B61)))</formula>
    </cfRule>
  </conditionalFormatting>
  <conditionalFormatting sqref="B61">
    <cfRule type="containsText" dxfId="679" priority="680" operator="containsText" text="Iowa">
      <formula>NOT(ISERROR(SEARCH("Iowa",B61)))</formula>
    </cfRule>
  </conditionalFormatting>
  <conditionalFormatting sqref="I138:I139">
    <cfRule type="containsText" dxfId="678" priority="679" operator="containsText" text="Europe ">
      <formula>NOT(ISERROR(SEARCH("Europe ",I138)))</formula>
    </cfRule>
  </conditionalFormatting>
  <conditionalFormatting sqref="I138:I139">
    <cfRule type="containsText" dxfId="677" priority="676" operator="containsText" text="USA">
      <formula>NOT(ISERROR(SEARCH("USA",I138)))</formula>
    </cfRule>
    <cfRule type="containsText" dxfId="676" priority="677" operator="containsText" text="Brazil">
      <formula>NOT(ISERROR(SEARCH("Brazil",I138)))</formula>
    </cfRule>
    <cfRule type="containsText" dxfId="675" priority="678" operator="containsText" text="Japan">
      <formula>NOT(ISERROR(SEARCH("Japan",I138)))</formula>
    </cfRule>
  </conditionalFormatting>
  <conditionalFormatting sqref="I138:I139">
    <cfRule type="containsText" dxfId="674" priority="675" operator="containsText" text="Iowa">
      <formula>NOT(ISERROR(SEARCH("Iowa",I138)))</formula>
    </cfRule>
  </conditionalFormatting>
  <conditionalFormatting sqref="I113">
    <cfRule type="containsText" dxfId="673" priority="674" operator="containsText" text="Europe ">
      <formula>NOT(ISERROR(SEARCH("Europe ",I113)))</formula>
    </cfRule>
  </conditionalFormatting>
  <conditionalFormatting sqref="I113">
    <cfRule type="containsText" dxfId="672" priority="671" operator="containsText" text="USA">
      <formula>NOT(ISERROR(SEARCH("USA",I113)))</formula>
    </cfRule>
    <cfRule type="containsText" dxfId="671" priority="672" operator="containsText" text="Brazil">
      <formula>NOT(ISERROR(SEARCH("Brazil",I113)))</formula>
    </cfRule>
    <cfRule type="containsText" dxfId="670" priority="673" operator="containsText" text="Japan">
      <formula>NOT(ISERROR(SEARCH("Japan",I113)))</formula>
    </cfRule>
  </conditionalFormatting>
  <conditionalFormatting sqref="I113">
    <cfRule type="containsText" dxfId="669" priority="670" operator="containsText" text="Iowa">
      <formula>NOT(ISERROR(SEARCH("Iowa",I113)))</formula>
    </cfRule>
  </conditionalFormatting>
  <conditionalFormatting sqref="I105">
    <cfRule type="containsText" dxfId="668" priority="669" operator="containsText" text="Europe ">
      <formula>NOT(ISERROR(SEARCH("Europe ",I105)))</formula>
    </cfRule>
  </conditionalFormatting>
  <conditionalFormatting sqref="I105">
    <cfRule type="containsText" dxfId="667" priority="666" operator="containsText" text="USA">
      <formula>NOT(ISERROR(SEARCH("USA",I105)))</formula>
    </cfRule>
    <cfRule type="containsText" dxfId="666" priority="667" operator="containsText" text="Brazil">
      <formula>NOT(ISERROR(SEARCH("Brazil",I105)))</formula>
    </cfRule>
    <cfRule type="containsText" dxfId="665" priority="668" operator="containsText" text="Japan">
      <formula>NOT(ISERROR(SEARCH("Japan",I105)))</formula>
    </cfRule>
  </conditionalFormatting>
  <conditionalFormatting sqref="I105">
    <cfRule type="containsText" dxfId="664" priority="665" operator="containsText" text="Iowa">
      <formula>NOT(ISERROR(SEARCH("Iowa",I105)))</formula>
    </cfRule>
  </conditionalFormatting>
  <conditionalFormatting sqref="B65">
    <cfRule type="containsText" dxfId="663" priority="664" operator="containsText" text="Europe ">
      <formula>NOT(ISERROR(SEARCH("Europe ",B65)))</formula>
    </cfRule>
  </conditionalFormatting>
  <conditionalFormatting sqref="B65">
    <cfRule type="containsText" dxfId="662" priority="661" operator="containsText" text="USA">
      <formula>NOT(ISERROR(SEARCH("USA",B65)))</formula>
    </cfRule>
    <cfRule type="containsText" dxfId="661" priority="662" operator="containsText" text="Brazil">
      <formula>NOT(ISERROR(SEARCH("Brazil",B65)))</formula>
    </cfRule>
    <cfRule type="containsText" dxfId="660" priority="663" operator="containsText" text="Japan">
      <formula>NOT(ISERROR(SEARCH("Japan",B65)))</formula>
    </cfRule>
  </conditionalFormatting>
  <conditionalFormatting sqref="B65">
    <cfRule type="containsText" dxfId="659" priority="660" operator="containsText" text="Iowa">
      <formula>NOT(ISERROR(SEARCH("Iowa",B65)))</formula>
    </cfRule>
  </conditionalFormatting>
  <conditionalFormatting sqref="I108">
    <cfRule type="containsText" dxfId="658" priority="659" operator="containsText" text="Europe ">
      <formula>NOT(ISERROR(SEARCH("Europe ",I108)))</formula>
    </cfRule>
  </conditionalFormatting>
  <conditionalFormatting sqref="I108">
    <cfRule type="containsText" dxfId="657" priority="656" operator="containsText" text="USA">
      <formula>NOT(ISERROR(SEARCH("USA",I108)))</formula>
    </cfRule>
    <cfRule type="containsText" dxfId="656" priority="657" operator="containsText" text="Brazil">
      <formula>NOT(ISERROR(SEARCH("Brazil",I108)))</formula>
    </cfRule>
    <cfRule type="containsText" dxfId="655" priority="658" operator="containsText" text="Japan">
      <formula>NOT(ISERROR(SEARCH("Japan",I108)))</formula>
    </cfRule>
  </conditionalFormatting>
  <conditionalFormatting sqref="I108">
    <cfRule type="containsText" dxfId="654" priority="655" operator="containsText" text="Iowa">
      <formula>NOT(ISERROR(SEARCH("Iowa",I108)))</formula>
    </cfRule>
  </conditionalFormatting>
  <conditionalFormatting sqref="B66">
    <cfRule type="containsText" dxfId="653" priority="649" operator="containsText" text="Europe ">
      <formula>NOT(ISERROR(SEARCH("Europe ",B66)))</formula>
    </cfRule>
  </conditionalFormatting>
  <conditionalFormatting sqref="B66">
    <cfRule type="containsText" dxfId="652" priority="646" operator="containsText" text="USA">
      <formula>NOT(ISERROR(SEARCH("USA",B66)))</formula>
    </cfRule>
    <cfRule type="containsText" dxfId="651" priority="647" operator="containsText" text="Brazil">
      <formula>NOT(ISERROR(SEARCH("Brazil",B66)))</formula>
    </cfRule>
    <cfRule type="containsText" dxfId="650" priority="648" operator="containsText" text="Japan">
      <formula>NOT(ISERROR(SEARCH("Japan",B66)))</formula>
    </cfRule>
  </conditionalFormatting>
  <conditionalFormatting sqref="B66">
    <cfRule type="containsText" dxfId="649" priority="645" operator="containsText" text="Iowa">
      <formula>NOT(ISERROR(SEARCH("Iowa",B66)))</formula>
    </cfRule>
  </conditionalFormatting>
  <conditionalFormatting sqref="B67">
    <cfRule type="containsText" dxfId="648" priority="654" operator="containsText" text="Europe ">
      <formula>NOT(ISERROR(SEARCH("Europe ",B67)))</formula>
    </cfRule>
  </conditionalFormatting>
  <conditionalFormatting sqref="B67">
    <cfRule type="containsText" dxfId="647" priority="651" operator="containsText" text="USA">
      <formula>NOT(ISERROR(SEARCH("USA",B67)))</formula>
    </cfRule>
    <cfRule type="containsText" dxfId="646" priority="652" operator="containsText" text="Brazil">
      <formula>NOT(ISERROR(SEARCH("Brazil",B67)))</formula>
    </cfRule>
    <cfRule type="containsText" dxfId="645" priority="653" operator="containsText" text="Japan">
      <formula>NOT(ISERROR(SEARCH("Japan",B67)))</formula>
    </cfRule>
  </conditionalFormatting>
  <conditionalFormatting sqref="B67">
    <cfRule type="containsText" dxfId="644" priority="650" operator="containsText" text="Iowa">
      <formula>NOT(ISERROR(SEARCH("Iowa",B67)))</formula>
    </cfRule>
  </conditionalFormatting>
  <conditionalFormatting sqref="B72">
    <cfRule type="containsText" dxfId="643" priority="639" operator="containsText" text="Europe ">
      <formula>NOT(ISERROR(SEARCH("Europe ",B72)))</formula>
    </cfRule>
  </conditionalFormatting>
  <conditionalFormatting sqref="B72">
    <cfRule type="containsText" dxfId="642" priority="636" operator="containsText" text="USA">
      <formula>NOT(ISERROR(SEARCH("USA",B72)))</formula>
    </cfRule>
    <cfRule type="containsText" dxfId="641" priority="637" operator="containsText" text="Brazil">
      <formula>NOT(ISERROR(SEARCH("Brazil",B72)))</formula>
    </cfRule>
    <cfRule type="containsText" dxfId="640" priority="638" operator="containsText" text="Japan">
      <formula>NOT(ISERROR(SEARCH("Japan",B72)))</formula>
    </cfRule>
  </conditionalFormatting>
  <conditionalFormatting sqref="B72">
    <cfRule type="containsText" dxfId="639" priority="635" operator="containsText" text="Iowa">
      <formula>NOT(ISERROR(SEARCH("Iowa",B72)))</formula>
    </cfRule>
  </conditionalFormatting>
  <conditionalFormatting sqref="B71">
    <cfRule type="containsText" dxfId="638" priority="644" operator="containsText" text="Europe ">
      <formula>NOT(ISERROR(SEARCH("Europe ",B71)))</formula>
    </cfRule>
  </conditionalFormatting>
  <conditionalFormatting sqref="B71">
    <cfRule type="containsText" dxfId="637" priority="641" operator="containsText" text="USA">
      <formula>NOT(ISERROR(SEARCH("USA",B71)))</formula>
    </cfRule>
    <cfRule type="containsText" dxfId="636" priority="642" operator="containsText" text="Brazil">
      <formula>NOT(ISERROR(SEARCH("Brazil",B71)))</formula>
    </cfRule>
    <cfRule type="containsText" dxfId="635" priority="643" operator="containsText" text="Japan">
      <formula>NOT(ISERROR(SEARCH("Japan",B71)))</formula>
    </cfRule>
  </conditionalFormatting>
  <conditionalFormatting sqref="B71">
    <cfRule type="containsText" dxfId="634" priority="640" operator="containsText" text="Iowa">
      <formula>NOT(ISERROR(SEARCH("Iowa",B71)))</formula>
    </cfRule>
  </conditionalFormatting>
  <conditionalFormatting sqref="I107">
    <cfRule type="containsText" dxfId="633" priority="634" operator="containsText" text="Europe ">
      <formula>NOT(ISERROR(SEARCH("Europe ",I107)))</formula>
    </cfRule>
  </conditionalFormatting>
  <conditionalFormatting sqref="I107">
    <cfRule type="containsText" dxfId="632" priority="631" operator="containsText" text="USA">
      <formula>NOT(ISERROR(SEARCH("USA",I107)))</formula>
    </cfRule>
    <cfRule type="containsText" dxfId="631" priority="632" operator="containsText" text="Brazil">
      <formula>NOT(ISERROR(SEARCH("Brazil",I107)))</formula>
    </cfRule>
    <cfRule type="containsText" dxfId="630" priority="633" operator="containsText" text="Japan">
      <formula>NOT(ISERROR(SEARCH("Japan",I107)))</formula>
    </cfRule>
  </conditionalFormatting>
  <conditionalFormatting sqref="I107">
    <cfRule type="containsText" dxfId="629" priority="630" operator="containsText" text="Iowa">
      <formula>NOT(ISERROR(SEARCH("Iowa",I107)))</formula>
    </cfRule>
  </conditionalFormatting>
  <conditionalFormatting sqref="I122">
    <cfRule type="containsText" dxfId="628" priority="629" operator="containsText" text="Europe ">
      <formula>NOT(ISERROR(SEARCH("Europe ",I122)))</formula>
    </cfRule>
  </conditionalFormatting>
  <conditionalFormatting sqref="I122">
    <cfRule type="containsText" dxfId="627" priority="626" operator="containsText" text="USA">
      <formula>NOT(ISERROR(SEARCH("USA",I122)))</formula>
    </cfRule>
    <cfRule type="containsText" dxfId="626" priority="627" operator="containsText" text="Brazil">
      <formula>NOT(ISERROR(SEARCH("Brazil",I122)))</formula>
    </cfRule>
    <cfRule type="containsText" dxfId="625" priority="628" operator="containsText" text="Japan">
      <formula>NOT(ISERROR(SEARCH("Japan",I122)))</formula>
    </cfRule>
  </conditionalFormatting>
  <conditionalFormatting sqref="I122">
    <cfRule type="containsText" dxfId="624" priority="625" operator="containsText" text="Iowa">
      <formula>NOT(ISERROR(SEARCH("Iowa",I122)))</formula>
    </cfRule>
  </conditionalFormatting>
  <conditionalFormatting sqref="B75">
    <cfRule type="containsText" dxfId="623" priority="624" operator="containsText" text="Europe ">
      <formula>NOT(ISERROR(SEARCH("Europe ",B75)))</formula>
    </cfRule>
  </conditionalFormatting>
  <conditionalFormatting sqref="B75">
    <cfRule type="containsText" dxfId="622" priority="621" operator="containsText" text="USA">
      <formula>NOT(ISERROR(SEARCH("USA",B75)))</formula>
    </cfRule>
    <cfRule type="containsText" dxfId="621" priority="622" operator="containsText" text="Brazil">
      <formula>NOT(ISERROR(SEARCH("Brazil",B75)))</formula>
    </cfRule>
    <cfRule type="containsText" dxfId="620" priority="623" operator="containsText" text="Japan">
      <formula>NOT(ISERROR(SEARCH("Japan",B75)))</formula>
    </cfRule>
  </conditionalFormatting>
  <conditionalFormatting sqref="B75">
    <cfRule type="containsText" dxfId="619" priority="620" operator="containsText" text="Iowa">
      <formula>NOT(ISERROR(SEARCH("Iowa",B75)))</formula>
    </cfRule>
  </conditionalFormatting>
  <conditionalFormatting sqref="I143">
    <cfRule type="containsText" dxfId="618" priority="619" operator="containsText" text="Europe ">
      <formula>NOT(ISERROR(SEARCH("Europe ",I143)))</formula>
    </cfRule>
  </conditionalFormatting>
  <conditionalFormatting sqref="I143">
    <cfRule type="containsText" dxfId="617" priority="616" operator="containsText" text="USA">
      <formula>NOT(ISERROR(SEARCH("USA",I143)))</formula>
    </cfRule>
    <cfRule type="containsText" dxfId="616" priority="617" operator="containsText" text="Brazil">
      <formula>NOT(ISERROR(SEARCH("Brazil",I143)))</formula>
    </cfRule>
    <cfRule type="containsText" dxfId="615" priority="618" operator="containsText" text="Japan">
      <formula>NOT(ISERROR(SEARCH("Japan",I143)))</formula>
    </cfRule>
  </conditionalFormatting>
  <conditionalFormatting sqref="I143">
    <cfRule type="containsText" dxfId="614" priority="615" operator="containsText" text="Iowa">
      <formula>NOT(ISERROR(SEARCH("Iowa",I143)))</formula>
    </cfRule>
  </conditionalFormatting>
  <conditionalFormatting sqref="B76">
    <cfRule type="containsText" dxfId="613" priority="614" operator="containsText" text="Europe ">
      <formula>NOT(ISERROR(SEARCH("Europe ",B76)))</formula>
    </cfRule>
  </conditionalFormatting>
  <conditionalFormatting sqref="B76">
    <cfRule type="containsText" dxfId="612" priority="611" operator="containsText" text="USA">
      <formula>NOT(ISERROR(SEARCH("USA",B76)))</formula>
    </cfRule>
    <cfRule type="containsText" dxfId="611" priority="612" operator="containsText" text="Brazil">
      <formula>NOT(ISERROR(SEARCH("Brazil",B76)))</formula>
    </cfRule>
    <cfRule type="containsText" dxfId="610" priority="613" operator="containsText" text="Japan">
      <formula>NOT(ISERROR(SEARCH("Japan",B76)))</formula>
    </cfRule>
  </conditionalFormatting>
  <conditionalFormatting sqref="B76">
    <cfRule type="containsText" dxfId="609" priority="610" operator="containsText" text="Iowa">
      <formula>NOT(ISERROR(SEARCH("Iowa",B76)))</formula>
    </cfRule>
  </conditionalFormatting>
  <conditionalFormatting sqref="B77">
    <cfRule type="containsText" dxfId="608" priority="609" operator="containsText" text="Europe ">
      <formula>NOT(ISERROR(SEARCH("Europe ",B77)))</formula>
    </cfRule>
  </conditionalFormatting>
  <conditionalFormatting sqref="B77">
    <cfRule type="containsText" dxfId="607" priority="606" operator="containsText" text="USA">
      <formula>NOT(ISERROR(SEARCH("USA",B77)))</formula>
    </cfRule>
    <cfRule type="containsText" dxfId="606" priority="607" operator="containsText" text="Brazil">
      <formula>NOT(ISERROR(SEARCH("Brazil",B77)))</formula>
    </cfRule>
    <cfRule type="containsText" dxfId="605" priority="608" operator="containsText" text="Japan">
      <formula>NOT(ISERROR(SEARCH("Japan",B77)))</formula>
    </cfRule>
  </conditionalFormatting>
  <conditionalFormatting sqref="B77">
    <cfRule type="containsText" dxfId="604" priority="605" operator="containsText" text="Iowa">
      <formula>NOT(ISERROR(SEARCH("Iowa",B77)))</formula>
    </cfRule>
  </conditionalFormatting>
  <conditionalFormatting sqref="B82">
    <cfRule type="containsText" dxfId="603" priority="604" operator="containsText" text="Europe ">
      <formula>NOT(ISERROR(SEARCH("Europe ",B82)))</formula>
    </cfRule>
  </conditionalFormatting>
  <conditionalFormatting sqref="B82">
    <cfRule type="containsText" dxfId="602" priority="601" operator="containsText" text="USA">
      <formula>NOT(ISERROR(SEARCH("USA",B82)))</formula>
    </cfRule>
    <cfRule type="containsText" dxfId="601" priority="602" operator="containsText" text="Brazil">
      <formula>NOT(ISERROR(SEARCH("Brazil",B82)))</formula>
    </cfRule>
    <cfRule type="containsText" dxfId="600" priority="603" operator="containsText" text="Japan">
      <formula>NOT(ISERROR(SEARCH("Japan",B82)))</formula>
    </cfRule>
  </conditionalFormatting>
  <conditionalFormatting sqref="B82">
    <cfRule type="containsText" dxfId="599" priority="600" operator="containsText" text="Iowa">
      <formula>NOT(ISERROR(SEARCH("Iowa",B82)))</formula>
    </cfRule>
  </conditionalFormatting>
  <conditionalFormatting sqref="I110">
    <cfRule type="containsText" dxfId="598" priority="599" operator="containsText" text="Europe ">
      <formula>NOT(ISERROR(SEARCH("Europe ",I110)))</formula>
    </cfRule>
  </conditionalFormatting>
  <conditionalFormatting sqref="I110">
    <cfRule type="containsText" dxfId="597" priority="596" operator="containsText" text="USA">
      <formula>NOT(ISERROR(SEARCH("USA",I110)))</formula>
    </cfRule>
    <cfRule type="containsText" dxfId="596" priority="597" operator="containsText" text="Brazil">
      <formula>NOT(ISERROR(SEARCH("Brazil",I110)))</formula>
    </cfRule>
    <cfRule type="containsText" dxfId="595" priority="598" operator="containsText" text="Japan">
      <formula>NOT(ISERROR(SEARCH("Japan",I110)))</formula>
    </cfRule>
  </conditionalFormatting>
  <conditionalFormatting sqref="I110">
    <cfRule type="containsText" dxfId="594" priority="595" operator="containsText" text="Iowa">
      <formula>NOT(ISERROR(SEARCH("Iowa",I110)))</formula>
    </cfRule>
  </conditionalFormatting>
  <conditionalFormatting sqref="B79">
    <cfRule type="containsText" dxfId="593" priority="594" operator="containsText" text="Europe ">
      <formula>NOT(ISERROR(SEARCH("Europe ",B79)))</formula>
    </cfRule>
  </conditionalFormatting>
  <conditionalFormatting sqref="B79">
    <cfRule type="containsText" dxfId="592" priority="591" operator="containsText" text="USA">
      <formula>NOT(ISERROR(SEARCH("USA",B79)))</formula>
    </cfRule>
    <cfRule type="containsText" dxfId="591" priority="592" operator="containsText" text="Brazil">
      <formula>NOT(ISERROR(SEARCH("Brazil",B79)))</formula>
    </cfRule>
    <cfRule type="containsText" dxfId="590" priority="593" operator="containsText" text="Japan">
      <formula>NOT(ISERROR(SEARCH("Japan",B79)))</formula>
    </cfRule>
  </conditionalFormatting>
  <conditionalFormatting sqref="B79">
    <cfRule type="containsText" dxfId="589" priority="590" operator="containsText" text="Iowa">
      <formula>NOT(ISERROR(SEARCH("Iowa",B79)))</formula>
    </cfRule>
  </conditionalFormatting>
  <conditionalFormatting sqref="I111">
    <cfRule type="containsText" dxfId="588" priority="589" operator="containsText" text="Europe ">
      <formula>NOT(ISERROR(SEARCH("Europe ",I111)))</formula>
    </cfRule>
  </conditionalFormatting>
  <conditionalFormatting sqref="I111">
    <cfRule type="containsText" dxfId="587" priority="586" operator="containsText" text="USA">
      <formula>NOT(ISERROR(SEARCH("USA",I111)))</formula>
    </cfRule>
    <cfRule type="containsText" dxfId="586" priority="587" operator="containsText" text="Brazil">
      <formula>NOT(ISERROR(SEARCH("Brazil",I111)))</formula>
    </cfRule>
    <cfRule type="containsText" dxfId="585" priority="588" operator="containsText" text="Japan">
      <formula>NOT(ISERROR(SEARCH("Japan",I111)))</formula>
    </cfRule>
  </conditionalFormatting>
  <conditionalFormatting sqref="I111">
    <cfRule type="containsText" dxfId="584" priority="585" operator="containsText" text="Iowa">
      <formula>NOT(ISERROR(SEARCH("Iowa",I111)))</formula>
    </cfRule>
  </conditionalFormatting>
  <conditionalFormatting sqref="I112">
    <cfRule type="containsText" dxfId="583" priority="584" operator="containsText" text="Europe ">
      <formula>NOT(ISERROR(SEARCH("Europe ",I112)))</formula>
    </cfRule>
  </conditionalFormatting>
  <conditionalFormatting sqref="I112">
    <cfRule type="containsText" dxfId="582" priority="581" operator="containsText" text="USA">
      <formula>NOT(ISERROR(SEARCH("USA",I112)))</formula>
    </cfRule>
    <cfRule type="containsText" dxfId="581" priority="582" operator="containsText" text="Brazil">
      <formula>NOT(ISERROR(SEARCH("Brazil",I112)))</formula>
    </cfRule>
    <cfRule type="containsText" dxfId="580" priority="583" operator="containsText" text="Japan">
      <formula>NOT(ISERROR(SEARCH("Japan",I112)))</formula>
    </cfRule>
  </conditionalFormatting>
  <conditionalFormatting sqref="I112">
    <cfRule type="containsText" dxfId="579" priority="580" operator="containsText" text="Iowa">
      <formula>NOT(ISERROR(SEARCH("Iowa",I112)))</formula>
    </cfRule>
  </conditionalFormatting>
  <conditionalFormatting sqref="B80">
    <cfRule type="containsText" dxfId="578" priority="579" operator="containsText" text="Europe ">
      <formula>NOT(ISERROR(SEARCH("Europe ",B80)))</formula>
    </cfRule>
  </conditionalFormatting>
  <conditionalFormatting sqref="B80">
    <cfRule type="containsText" dxfId="577" priority="576" operator="containsText" text="USA">
      <formula>NOT(ISERROR(SEARCH("USA",B80)))</formula>
    </cfRule>
    <cfRule type="containsText" dxfId="576" priority="577" operator="containsText" text="Brazil">
      <formula>NOT(ISERROR(SEARCH("Brazil",B80)))</formula>
    </cfRule>
    <cfRule type="containsText" dxfId="575" priority="578" operator="containsText" text="Japan">
      <formula>NOT(ISERROR(SEARCH("Japan",B80)))</formula>
    </cfRule>
  </conditionalFormatting>
  <conditionalFormatting sqref="B80">
    <cfRule type="containsText" dxfId="574" priority="575" operator="containsText" text="Iowa">
      <formula>NOT(ISERROR(SEARCH("Iowa",B80)))</formula>
    </cfRule>
  </conditionalFormatting>
  <conditionalFormatting sqref="B140">
    <cfRule type="containsText" dxfId="573" priority="574" operator="containsText" text="Europe ">
      <formula>NOT(ISERROR(SEARCH("Europe ",B140)))</formula>
    </cfRule>
  </conditionalFormatting>
  <conditionalFormatting sqref="B140">
    <cfRule type="containsText" dxfId="572" priority="571" operator="containsText" text="USA">
      <formula>NOT(ISERROR(SEARCH("USA",B140)))</formula>
    </cfRule>
    <cfRule type="containsText" dxfId="571" priority="572" operator="containsText" text="Brazil">
      <formula>NOT(ISERROR(SEARCH("Brazil",B140)))</formula>
    </cfRule>
    <cfRule type="containsText" dxfId="570" priority="573" operator="containsText" text="Japan">
      <formula>NOT(ISERROR(SEARCH("Japan",B140)))</formula>
    </cfRule>
  </conditionalFormatting>
  <conditionalFormatting sqref="B140">
    <cfRule type="containsText" dxfId="569" priority="570" operator="containsText" text="Iowa">
      <formula>NOT(ISERROR(SEARCH("Iowa",B140)))</formula>
    </cfRule>
  </conditionalFormatting>
  <conditionalFormatting sqref="B130">
    <cfRule type="containsText" dxfId="568" priority="569" operator="containsText" text="Europe ">
      <formula>NOT(ISERROR(SEARCH("Europe ",B130)))</formula>
    </cfRule>
  </conditionalFormatting>
  <conditionalFormatting sqref="B130">
    <cfRule type="containsText" dxfId="567" priority="566" operator="containsText" text="USA">
      <formula>NOT(ISERROR(SEARCH("USA",B130)))</formula>
    </cfRule>
    <cfRule type="containsText" dxfId="566" priority="567" operator="containsText" text="Brazil">
      <formula>NOT(ISERROR(SEARCH("Brazil",B130)))</formula>
    </cfRule>
    <cfRule type="containsText" dxfId="565" priority="568" operator="containsText" text="Japan">
      <formula>NOT(ISERROR(SEARCH("Japan",B130)))</formula>
    </cfRule>
  </conditionalFormatting>
  <conditionalFormatting sqref="B130">
    <cfRule type="containsText" dxfId="564" priority="565" operator="containsText" text="Iowa">
      <formula>NOT(ISERROR(SEARCH("Iowa",B130)))</formula>
    </cfRule>
  </conditionalFormatting>
  <conditionalFormatting sqref="I194">
    <cfRule type="containsText" dxfId="563" priority="564" operator="containsText" text="Europe ">
      <formula>NOT(ISERROR(SEARCH("Europe ",I194)))</formula>
    </cfRule>
  </conditionalFormatting>
  <conditionalFormatting sqref="I194">
    <cfRule type="containsText" dxfId="562" priority="561" operator="containsText" text="USA">
      <formula>NOT(ISERROR(SEARCH("USA",I194)))</formula>
    </cfRule>
    <cfRule type="containsText" dxfId="561" priority="562" operator="containsText" text="Brazil">
      <formula>NOT(ISERROR(SEARCH("Brazil",I194)))</formula>
    </cfRule>
    <cfRule type="containsText" dxfId="560" priority="563" operator="containsText" text="Japan">
      <formula>NOT(ISERROR(SEARCH("Japan",I194)))</formula>
    </cfRule>
  </conditionalFormatting>
  <conditionalFormatting sqref="I194">
    <cfRule type="containsText" dxfId="559" priority="560" operator="containsText" text="Iowa">
      <formula>NOT(ISERROR(SEARCH("Iowa",I194)))</formula>
    </cfRule>
  </conditionalFormatting>
  <conditionalFormatting sqref="I205">
    <cfRule type="containsText" dxfId="558" priority="559" operator="containsText" text="Europe ">
      <formula>NOT(ISERROR(SEARCH("Europe ",I205)))</formula>
    </cfRule>
  </conditionalFormatting>
  <conditionalFormatting sqref="I205">
    <cfRule type="containsText" dxfId="557" priority="556" operator="containsText" text="USA">
      <formula>NOT(ISERROR(SEARCH("USA",I205)))</formula>
    </cfRule>
    <cfRule type="containsText" dxfId="556" priority="557" operator="containsText" text="Brazil">
      <formula>NOT(ISERROR(SEARCH("Brazil",I205)))</formula>
    </cfRule>
    <cfRule type="containsText" dxfId="555" priority="558" operator="containsText" text="Japan">
      <formula>NOT(ISERROR(SEARCH("Japan",I205)))</formula>
    </cfRule>
  </conditionalFormatting>
  <conditionalFormatting sqref="I205">
    <cfRule type="containsText" dxfId="554" priority="555" operator="containsText" text="Iowa">
      <formula>NOT(ISERROR(SEARCH("Iowa",I205)))</formula>
    </cfRule>
  </conditionalFormatting>
  <conditionalFormatting sqref="I114">
    <cfRule type="containsText" dxfId="553" priority="554" operator="containsText" text="Europe ">
      <formula>NOT(ISERROR(SEARCH("Europe ",I114)))</formula>
    </cfRule>
  </conditionalFormatting>
  <conditionalFormatting sqref="I114">
    <cfRule type="containsText" dxfId="552" priority="551" operator="containsText" text="USA">
      <formula>NOT(ISERROR(SEARCH("USA",I114)))</formula>
    </cfRule>
    <cfRule type="containsText" dxfId="551" priority="552" operator="containsText" text="Brazil">
      <formula>NOT(ISERROR(SEARCH("Brazil",I114)))</formula>
    </cfRule>
    <cfRule type="containsText" dxfId="550" priority="553" operator="containsText" text="Japan">
      <formula>NOT(ISERROR(SEARCH("Japan",I114)))</formula>
    </cfRule>
  </conditionalFormatting>
  <conditionalFormatting sqref="I114">
    <cfRule type="containsText" dxfId="549" priority="550" operator="containsText" text="Iowa">
      <formula>NOT(ISERROR(SEARCH("Iowa",I114)))</formula>
    </cfRule>
  </conditionalFormatting>
  <conditionalFormatting sqref="B88">
    <cfRule type="containsText" dxfId="548" priority="549" operator="containsText" text="Europe ">
      <formula>NOT(ISERROR(SEARCH("Europe ",B88)))</formula>
    </cfRule>
  </conditionalFormatting>
  <conditionalFormatting sqref="B88">
    <cfRule type="containsText" dxfId="547" priority="546" operator="containsText" text="USA">
      <formula>NOT(ISERROR(SEARCH("USA",B88)))</formula>
    </cfRule>
    <cfRule type="containsText" dxfId="546" priority="547" operator="containsText" text="Brazil">
      <formula>NOT(ISERROR(SEARCH("Brazil",B88)))</formula>
    </cfRule>
    <cfRule type="containsText" dxfId="545" priority="548" operator="containsText" text="Japan">
      <formula>NOT(ISERROR(SEARCH("Japan",B88)))</formula>
    </cfRule>
  </conditionalFormatting>
  <conditionalFormatting sqref="B88">
    <cfRule type="containsText" dxfId="544" priority="545" operator="containsText" text="Iowa">
      <formula>NOT(ISERROR(SEARCH("Iowa",B88)))</formula>
    </cfRule>
  </conditionalFormatting>
  <conditionalFormatting sqref="I118">
    <cfRule type="containsText" dxfId="543" priority="544" operator="containsText" text="Europe ">
      <formula>NOT(ISERROR(SEARCH("Europe ",I118)))</formula>
    </cfRule>
  </conditionalFormatting>
  <conditionalFormatting sqref="I118">
    <cfRule type="containsText" dxfId="542" priority="541" operator="containsText" text="USA">
      <formula>NOT(ISERROR(SEARCH("USA",I118)))</formula>
    </cfRule>
    <cfRule type="containsText" dxfId="541" priority="542" operator="containsText" text="Brazil">
      <formula>NOT(ISERROR(SEARCH("Brazil",I118)))</formula>
    </cfRule>
    <cfRule type="containsText" dxfId="540" priority="543" operator="containsText" text="Japan">
      <formula>NOT(ISERROR(SEARCH("Japan",I118)))</formula>
    </cfRule>
  </conditionalFormatting>
  <conditionalFormatting sqref="I118">
    <cfRule type="containsText" dxfId="539" priority="540" operator="containsText" text="Iowa">
      <formula>NOT(ISERROR(SEARCH("Iowa",I118)))</formula>
    </cfRule>
  </conditionalFormatting>
  <conditionalFormatting sqref="I155">
    <cfRule type="containsText" dxfId="538" priority="539" operator="containsText" text="Europe ">
      <formula>NOT(ISERROR(SEARCH("Europe ",I155)))</formula>
    </cfRule>
  </conditionalFormatting>
  <conditionalFormatting sqref="I155">
    <cfRule type="containsText" dxfId="537" priority="536" operator="containsText" text="USA">
      <formula>NOT(ISERROR(SEARCH("USA",I155)))</formula>
    </cfRule>
    <cfRule type="containsText" dxfId="536" priority="537" operator="containsText" text="Brazil">
      <formula>NOT(ISERROR(SEARCH("Brazil",I155)))</formula>
    </cfRule>
    <cfRule type="containsText" dxfId="535" priority="538" operator="containsText" text="Japan">
      <formula>NOT(ISERROR(SEARCH("Japan",I155)))</formula>
    </cfRule>
  </conditionalFormatting>
  <conditionalFormatting sqref="I155">
    <cfRule type="containsText" dxfId="534" priority="535" operator="containsText" text="Iowa">
      <formula>NOT(ISERROR(SEARCH("Iowa",I155)))</formula>
    </cfRule>
  </conditionalFormatting>
  <conditionalFormatting sqref="I158">
    <cfRule type="containsText" dxfId="533" priority="534" operator="containsText" text="Europe ">
      <formula>NOT(ISERROR(SEARCH("Europe ",I158)))</formula>
    </cfRule>
  </conditionalFormatting>
  <conditionalFormatting sqref="I158">
    <cfRule type="containsText" dxfId="532" priority="531" operator="containsText" text="USA">
      <formula>NOT(ISERROR(SEARCH("USA",I158)))</formula>
    </cfRule>
    <cfRule type="containsText" dxfId="531" priority="532" operator="containsText" text="Brazil">
      <formula>NOT(ISERROR(SEARCH("Brazil",I158)))</formula>
    </cfRule>
    <cfRule type="containsText" dxfId="530" priority="533" operator="containsText" text="Japan">
      <formula>NOT(ISERROR(SEARCH("Japan",I158)))</formula>
    </cfRule>
  </conditionalFormatting>
  <conditionalFormatting sqref="I158">
    <cfRule type="containsText" dxfId="529" priority="530" operator="containsText" text="Iowa">
      <formula>NOT(ISERROR(SEARCH("Iowa",I158)))</formula>
    </cfRule>
  </conditionalFormatting>
  <conditionalFormatting sqref="B83">
    <cfRule type="containsText" dxfId="528" priority="529" operator="containsText" text="Europe ">
      <formula>NOT(ISERROR(SEARCH("Europe ",B83)))</formula>
    </cfRule>
  </conditionalFormatting>
  <conditionalFormatting sqref="B83">
    <cfRule type="containsText" dxfId="527" priority="526" operator="containsText" text="USA">
      <formula>NOT(ISERROR(SEARCH("USA",B83)))</formula>
    </cfRule>
    <cfRule type="containsText" dxfId="526" priority="527" operator="containsText" text="Brazil">
      <formula>NOT(ISERROR(SEARCH("Brazil",B83)))</formula>
    </cfRule>
    <cfRule type="containsText" dxfId="525" priority="528" operator="containsText" text="Japan">
      <formula>NOT(ISERROR(SEARCH("Japan",B83)))</formula>
    </cfRule>
  </conditionalFormatting>
  <conditionalFormatting sqref="B83">
    <cfRule type="containsText" dxfId="524" priority="525" operator="containsText" text="Iowa">
      <formula>NOT(ISERROR(SEARCH("Iowa",B83)))</formula>
    </cfRule>
  </conditionalFormatting>
  <conditionalFormatting sqref="B86">
    <cfRule type="containsText" dxfId="523" priority="524" operator="containsText" text="Europe ">
      <formula>NOT(ISERROR(SEARCH("Europe ",B86)))</formula>
    </cfRule>
  </conditionalFormatting>
  <conditionalFormatting sqref="B86">
    <cfRule type="containsText" dxfId="522" priority="521" operator="containsText" text="USA">
      <formula>NOT(ISERROR(SEARCH("USA",B86)))</formula>
    </cfRule>
    <cfRule type="containsText" dxfId="521" priority="522" operator="containsText" text="Brazil">
      <formula>NOT(ISERROR(SEARCH("Brazil",B86)))</formula>
    </cfRule>
    <cfRule type="containsText" dxfId="520" priority="523" operator="containsText" text="Japan">
      <formula>NOT(ISERROR(SEARCH("Japan",B86)))</formula>
    </cfRule>
  </conditionalFormatting>
  <conditionalFormatting sqref="B86">
    <cfRule type="containsText" dxfId="519" priority="520" operator="containsText" text="Iowa">
      <formula>NOT(ISERROR(SEARCH("Iowa",B86)))</formula>
    </cfRule>
  </conditionalFormatting>
  <conditionalFormatting sqref="B89">
    <cfRule type="containsText" dxfId="518" priority="519" operator="containsText" text="Europe ">
      <formula>NOT(ISERROR(SEARCH("Europe ",B89)))</formula>
    </cfRule>
  </conditionalFormatting>
  <conditionalFormatting sqref="B89">
    <cfRule type="containsText" dxfId="517" priority="516" operator="containsText" text="USA">
      <formula>NOT(ISERROR(SEARCH("USA",B89)))</formula>
    </cfRule>
    <cfRule type="containsText" dxfId="516" priority="517" operator="containsText" text="Brazil">
      <formula>NOT(ISERROR(SEARCH("Brazil",B89)))</formula>
    </cfRule>
    <cfRule type="containsText" dxfId="515" priority="518" operator="containsText" text="Japan">
      <formula>NOT(ISERROR(SEARCH("Japan",B89)))</formula>
    </cfRule>
  </conditionalFormatting>
  <conditionalFormatting sqref="B89">
    <cfRule type="containsText" dxfId="514" priority="515" operator="containsText" text="Iowa">
      <formula>NOT(ISERROR(SEARCH("Iowa",B89)))</formula>
    </cfRule>
  </conditionalFormatting>
  <conditionalFormatting sqref="I123">
    <cfRule type="containsText" dxfId="513" priority="514" operator="containsText" text="Europe ">
      <formula>NOT(ISERROR(SEARCH("Europe ",I123)))</formula>
    </cfRule>
  </conditionalFormatting>
  <conditionalFormatting sqref="I123">
    <cfRule type="containsText" dxfId="512" priority="511" operator="containsText" text="USA">
      <formula>NOT(ISERROR(SEARCH("USA",I123)))</formula>
    </cfRule>
    <cfRule type="containsText" dxfId="511" priority="512" operator="containsText" text="Brazil">
      <formula>NOT(ISERROR(SEARCH("Brazil",I123)))</formula>
    </cfRule>
    <cfRule type="containsText" dxfId="510" priority="513" operator="containsText" text="Japan">
      <formula>NOT(ISERROR(SEARCH("Japan",I123)))</formula>
    </cfRule>
  </conditionalFormatting>
  <conditionalFormatting sqref="I123">
    <cfRule type="containsText" dxfId="509" priority="510" operator="containsText" text="Iowa">
      <formula>NOT(ISERROR(SEARCH("Iowa",I123)))</formula>
    </cfRule>
  </conditionalFormatting>
  <conditionalFormatting sqref="I219">
    <cfRule type="containsText" dxfId="508" priority="509" operator="containsText" text="Europe ">
      <formula>NOT(ISERROR(SEARCH("Europe ",I219)))</formula>
    </cfRule>
  </conditionalFormatting>
  <conditionalFormatting sqref="I219">
    <cfRule type="containsText" dxfId="507" priority="506" operator="containsText" text="USA">
      <formula>NOT(ISERROR(SEARCH("USA",I219)))</formula>
    </cfRule>
    <cfRule type="containsText" dxfId="506" priority="507" operator="containsText" text="Brazil">
      <formula>NOT(ISERROR(SEARCH("Brazil",I219)))</formula>
    </cfRule>
    <cfRule type="containsText" dxfId="505" priority="508" operator="containsText" text="Japan">
      <formula>NOT(ISERROR(SEARCH("Japan",I219)))</formula>
    </cfRule>
  </conditionalFormatting>
  <conditionalFormatting sqref="I219">
    <cfRule type="containsText" dxfId="504" priority="505" operator="containsText" text="Iowa">
      <formula>NOT(ISERROR(SEARCH("Iowa",I219)))</formula>
    </cfRule>
  </conditionalFormatting>
  <conditionalFormatting sqref="I218">
    <cfRule type="containsText" dxfId="503" priority="504" operator="containsText" text="Europe ">
      <formula>NOT(ISERROR(SEARCH("Europe ",I218)))</formula>
    </cfRule>
  </conditionalFormatting>
  <conditionalFormatting sqref="I218">
    <cfRule type="containsText" dxfId="502" priority="501" operator="containsText" text="USA">
      <formula>NOT(ISERROR(SEARCH("USA",I218)))</formula>
    </cfRule>
    <cfRule type="containsText" dxfId="501" priority="502" operator="containsText" text="Brazil">
      <formula>NOT(ISERROR(SEARCH("Brazil",I218)))</formula>
    </cfRule>
    <cfRule type="containsText" dxfId="500" priority="503" operator="containsText" text="Japan">
      <formula>NOT(ISERROR(SEARCH("Japan",I218)))</formula>
    </cfRule>
  </conditionalFormatting>
  <conditionalFormatting sqref="I218">
    <cfRule type="containsText" dxfId="499" priority="500" operator="containsText" text="Iowa">
      <formula>NOT(ISERROR(SEARCH("Iowa",I218)))</formula>
    </cfRule>
  </conditionalFormatting>
  <conditionalFormatting sqref="B91">
    <cfRule type="containsText" dxfId="498" priority="499" operator="containsText" text="Europe ">
      <formula>NOT(ISERROR(SEARCH("Europe ",B91)))</formula>
    </cfRule>
  </conditionalFormatting>
  <conditionalFormatting sqref="B91">
    <cfRule type="containsText" dxfId="497" priority="496" operator="containsText" text="USA">
      <formula>NOT(ISERROR(SEARCH("USA",B91)))</formula>
    </cfRule>
    <cfRule type="containsText" dxfId="496" priority="497" operator="containsText" text="Brazil">
      <formula>NOT(ISERROR(SEARCH("Brazil",B91)))</formula>
    </cfRule>
    <cfRule type="containsText" dxfId="495" priority="498" operator="containsText" text="Japan">
      <formula>NOT(ISERROR(SEARCH("Japan",B91)))</formula>
    </cfRule>
  </conditionalFormatting>
  <conditionalFormatting sqref="B91">
    <cfRule type="containsText" dxfId="494" priority="495" operator="containsText" text="Iowa">
      <formula>NOT(ISERROR(SEARCH("Iowa",B91)))</formula>
    </cfRule>
  </conditionalFormatting>
  <conditionalFormatting sqref="B92">
    <cfRule type="containsText" dxfId="493" priority="494" operator="containsText" text="Europe ">
      <formula>NOT(ISERROR(SEARCH("Europe ",B92)))</formula>
    </cfRule>
  </conditionalFormatting>
  <conditionalFormatting sqref="B92">
    <cfRule type="containsText" dxfId="492" priority="491" operator="containsText" text="USA">
      <formula>NOT(ISERROR(SEARCH("USA",B92)))</formula>
    </cfRule>
    <cfRule type="containsText" dxfId="491" priority="492" operator="containsText" text="Brazil">
      <formula>NOT(ISERROR(SEARCH("Brazil",B92)))</formula>
    </cfRule>
    <cfRule type="containsText" dxfId="490" priority="493" operator="containsText" text="Japan">
      <formula>NOT(ISERROR(SEARCH("Japan",B92)))</formula>
    </cfRule>
  </conditionalFormatting>
  <conditionalFormatting sqref="B92">
    <cfRule type="containsText" dxfId="489" priority="490" operator="containsText" text="Iowa">
      <formula>NOT(ISERROR(SEARCH("Iowa",B92)))</formula>
    </cfRule>
  </conditionalFormatting>
  <conditionalFormatting sqref="I124">
    <cfRule type="containsText" dxfId="488" priority="489" operator="containsText" text="Europe ">
      <formula>NOT(ISERROR(SEARCH("Europe ",I124)))</formula>
    </cfRule>
  </conditionalFormatting>
  <conditionalFormatting sqref="I124">
    <cfRule type="containsText" dxfId="487" priority="486" operator="containsText" text="USA">
      <formula>NOT(ISERROR(SEARCH("USA",I124)))</formula>
    </cfRule>
    <cfRule type="containsText" dxfId="486" priority="487" operator="containsText" text="Brazil">
      <formula>NOT(ISERROR(SEARCH("Brazil",I124)))</formula>
    </cfRule>
    <cfRule type="containsText" dxfId="485" priority="488" operator="containsText" text="Japan">
      <formula>NOT(ISERROR(SEARCH("Japan",I124)))</formula>
    </cfRule>
  </conditionalFormatting>
  <conditionalFormatting sqref="I124">
    <cfRule type="containsText" dxfId="484" priority="485" operator="containsText" text="Iowa">
      <formula>NOT(ISERROR(SEARCH("Iowa",I124)))</formula>
    </cfRule>
  </conditionalFormatting>
  <conditionalFormatting sqref="I132">
    <cfRule type="containsText" dxfId="483" priority="484" operator="containsText" text="Europe ">
      <formula>NOT(ISERROR(SEARCH("Europe ",I132)))</formula>
    </cfRule>
  </conditionalFormatting>
  <conditionalFormatting sqref="I132">
    <cfRule type="containsText" dxfId="482" priority="481" operator="containsText" text="USA">
      <formula>NOT(ISERROR(SEARCH("USA",I132)))</formula>
    </cfRule>
    <cfRule type="containsText" dxfId="481" priority="482" operator="containsText" text="Brazil">
      <formula>NOT(ISERROR(SEARCH("Brazil",I132)))</formula>
    </cfRule>
    <cfRule type="containsText" dxfId="480" priority="483" operator="containsText" text="Japan">
      <formula>NOT(ISERROR(SEARCH("Japan",I132)))</formula>
    </cfRule>
  </conditionalFormatting>
  <conditionalFormatting sqref="I132">
    <cfRule type="containsText" dxfId="479" priority="480" operator="containsText" text="Iowa">
      <formula>NOT(ISERROR(SEARCH("Iowa",I132)))</formula>
    </cfRule>
  </conditionalFormatting>
  <conditionalFormatting sqref="I160">
    <cfRule type="containsText" dxfId="478" priority="479" operator="containsText" text="Europe ">
      <formula>NOT(ISERROR(SEARCH("Europe ",I160)))</formula>
    </cfRule>
  </conditionalFormatting>
  <conditionalFormatting sqref="I160">
    <cfRule type="containsText" dxfId="477" priority="476" operator="containsText" text="USA">
      <formula>NOT(ISERROR(SEARCH("USA",I160)))</formula>
    </cfRule>
    <cfRule type="containsText" dxfId="476" priority="477" operator="containsText" text="Brazil">
      <formula>NOT(ISERROR(SEARCH("Brazil",I160)))</formula>
    </cfRule>
    <cfRule type="containsText" dxfId="475" priority="478" operator="containsText" text="Japan">
      <formula>NOT(ISERROR(SEARCH("Japan",I160)))</formula>
    </cfRule>
  </conditionalFormatting>
  <conditionalFormatting sqref="I160">
    <cfRule type="containsText" dxfId="474" priority="475" operator="containsText" text="Iowa">
      <formula>NOT(ISERROR(SEARCH("Iowa",I160)))</formula>
    </cfRule>
  </conditionalFormatting>
  <conditionalFormatting sqref="I131">
    <cfRule type="containsText" dxfId="473" priority="474" operator="containsText" text="Europe ">
      <formula>NOT(ISERROR(SEARCH("Europe ",I131)))</formula>
    </cfRule>
  </conditionalFormatting>
  <conditionalFormatting sqref="I131">
    <cfRule type="containsText" dxfId="472" priority="471" operator="containsText" text="USA">
      <formula>NOT(ISERROR(SEARCH("USA",I131)))</formula>
    </cfRule>
    <cfRule type="containsText" dxfId="471" priority="472" operator="containsText" text="Brazil">
      <formula>NOT(ISERROR(SEARCH("Brazil",I131)))</formula>
    </cfRule>
    <cfRule type="containsText" dxfId="470" priority="473" operator="containsText" text="Japan">
      <formula>NOT(ISERROR(SEARCH("Japan",I131)))</formula>
    </cfRule>
  </conditionalFormatting>
  <conditionalFormatting sqref="I131">
    <cfRule type="containsText" dxfId="469" priority="470" operator="containsText" text="Iowa">
      <formula>NOT(ISERROR(SEARCH("Iowa",I131)))</formula>
    </cfRule>
  </conditionalFormatting>
  <conditionalFormatting sqref="I127">
    <cfRule type="containsText" dxfId="468" priority="469" operator="containsText" text="Europe ">
      <formula>NOT(ISERROR(SEARCH("Europe ",I127)))</formula>
    </cfRule>
  </conditionalFormatting>
  <conditionalFormatting sqref="I127">
    <cfRule type="containsText" dxfId="467" priority="466" operator="containsText" text="USA">
      <formula>NOT(ISERROR(SEARCH("USA",I127)))</formula>
    </cfRule>
    <cfRule type="containsText" dxfId="466" priority="467" operator="containsText" text="Brazil">
      <formula>NOT(ISERROR(SEARCH("Brazil",I127)))</formula>
    </cfRule>
    <cfRule type="containsText" dxfId="465" priority="468" operator="containsText" text="Japan">
      <formula>NOT(ISERROR(SEARCH("Japan",I127)))</formula>
    </cfRule>
  </conditionalFormatting>
  <conditionalFormatting sqref="I127">
    <cfRule type="containsText" dxfId="464" priority="465" operator="containsText" text="Iowa">
      <formula>NOT(ISERROR(SEARCH("Iowa",I127)))</formula>
    </cfRule>
  </conditionalFormatting>
  <conditionalFormatting sqref="I130">
    <cfRule type="containsText" dxfId="463" priority="464" operator="containsText" text="Europe ">
      <formula>NOT(ISERROR(SEARCH("Europe ",I130)))</formula>
    </cfRule>
  </conditionalFormatting>
  <conditionalFormatting sqref="I130">
    <cfRule type="containsText" dxfId="462" priority="461" operator="containsText" text="USA">
      <formula>NOT(ISERROR(SEARCH("USA",I130)))</formula>
    </cfRule>
    <cfRule type="containsText" dxfId="461" priority="462" operator="containsText" text="Brazil">
      <formula>NOT(ISERROR(SEARCH("Brazil",I130)))</formula>
    </cfRule>
    <cfRule type="containsText" dxfId="460" priority="463" operator="containsText" text="Japan">
      <formula>NOT(ISERROR(SEARCH("Japan",I130)))</formula>
    </cfRule>
  </conditionalFormatting>
  <conditionalFormatting sqref="I130">
    <cfRule type="containsText" dxfId="459" priority="460" operator="containsText" text="Iowa">
      <formula>NOT(ISERROR(SEARCH("Iowa",I130)))</formula>
    </cfRule>
  </conditionalFormatting>
  <conditionalFormatting sqref="I172">
    <cfRule type="containsText" dxfId="458" priority="459" operator="containsText" text="Europe ">
      <formula>NOT(ISERROR(SEARCH("Europe ",I172)))</formula>
    </cfRule>
  </conditionalFormatting>
  <conditionalFormatting sqref="I172">
    <cfRule type="containsText" dxfId="457" priority="456" operator="containsText" text="USA">
      <formula>NOT(ISERROR(SEARCH("USA",I172)))</formula>
    </cfRule>
    <cfRule type="containsText" dxfId="456" priority="457" operator="containsText" text="Brazil">
      <formula>NOT(ISERROR(SEARCH("Brazil",I172)))</formula>
    </cfRule>
    <cfRule type="containsText" dxfId="455" priority="458" operator="containsText" text="Japan">
      <formula>NOT(ISERROR(SEARCH("Japan",I172)))</formula>
    </cfRule>
  </conditionalFormatting>
  <conditionalFormatting sqref="I172">
    <cfRule type="containsText" dxfId="454" priority="455" operator="containsText" text="Iowa">
      <formula>NOT(ISERROR(SEARCH("Iowa",I172)))</formula>
    </cfRule>
  </conditionalFormatting>
  <conditionalFormatting sqref="I214">
    <cfRule type="containsText" dxfId="453" priority="454" operator="containsText" text="Europe ">
      <formula>NOT(ISERROR(SEARCH("Europe ",I214)))</formula>
    </cfRule>
  </conditionalFormatting>
  <conditionalFormatting sqref="I214">
    <cfRule type="containsText" dxfId="452" priority="451" operator="containsText" text="USA">
      <formula>NOT(ISERROR(SEARCH("USA",I214)))</formula>
    </cfRule>
    <cfRule type="containsText" dxfId="451" priority="452" operator="containsText" text="Brazil">
      <formula>NOT(ISERROR(SEARCH("Brazil",I214)))</formula>
    </cfRule>
    <cfRule type="containsText" dxfId="450" priority="453" operator="containsText" text="Japan">
      <formula>NOT(ISERROR(SEARCH("Japan",I214)))</formula>
    </cfRule>
  </conditionalFormatting>
  <conditionalFormatting sqref="I214">
    <cfRule type="containsText" dxfId="449" priority="450" operator="containsText" text="Iowa">
      <formula>NOT(ISERROR(SEARCH("Iowa",I214)))</formula>
    </cfRule>
  </conditionalFormatting>
  <conditionalFormatting sqref="I253">
    <cfRule type="containsText" dxfId="448" priority="449" operator="containsText" text="Europe ">
      <formula>NOT(ISERROR(SEARCH("Europe ",I253)))</formula>
    </cfRule>
  </conditionalFormatting>
  <conditionalFormatting sqref="I253">
    <cfRule type="containsText" dxfId="447" priority="446" operator="containsText" text="USA">
      <formula>NOT(ISERROR(SEARCH("USA",I253)))</formula>
    </cfRule>
    <cfRule type="containsText" dxfId="446" priority="447" operator="containsText" text="Brazil">
      <formula>NOT(ISERROR(SEARCH("Brazil",I253)))</formula>
    </cfRule>
    <cfRule type="containsText" dxfId="445" priority="448" operator="containsText" text="Japan">
      <formula>NOT(ISERROR(SEARCH("Japan",I253)))</formula>
    </cfRule>
  </conditionalFormatting>
  <conditionalFormatting sqref="I253">
    <cfRule type="containsText" dxfId="444" priority="445" operator="containsText" text="Iowa">
      <formula>NOT(ISERROR(SEARCH("Iowa",I253)))</formula>
    </cfRule>
  </conditionalFormatting>
  <conditionalFormatting sqref="I276">
    <cfRule type="containsText" dxfId="443" priority="444" operator="containsText" text="Europe ">
      <formula>NOT(ISERROR(SEARCH("Europe ",I276)))</formula>
    </cfRule>
  </conditionalFormatting>
  <conditionalFormatting sqref="I276">
    <cfRule type="containsText" dxfId="442" priority="441" operator="containsText" text="USA">
      <formula>NOT(ISERROR(SEARCH("USA",I276)))</formula>
    </cfRule>
    <cfRule type="containsText" dxfId="441" priority="442" operator="containsText" text="Brazil">
      <formula>NOT(ISERROR(SEARCH("Brazil",I276)))</formula>
    </cfRule>
    <cfRule type="containsText" dxfId="440" priority="443" operator="containsText" text="Japan">
      <formula>NOT(ISERROR(SEARCH("Japan",I276)))</formula>
    </cfRule>
  </conditionalFormatting>
  <conditionalFormatting sqref="I276">
    <cfRule type="containsText" dxfId="439" priority="440" operator="containsText" text="Iowa">
      <formula>NOT(ISERROR(SEARCH("Iowa",I276)))</formula>
    </cfRule>
  </conditionalFormatting>
  <conditionalFormatting sqref="I170">
    <cfRule type="containsText" dxfId="438" priority="439" operator="containsText" text="Europe ">
      <formula>NOT(ISERROR(SEARCH("Europe ",I170)))</formula>
    </cfRule>
  </conditionalFormatting>
  <conditionalFormatting sqref="I170">
    <cfRule type="containsText" dxfId="437" priority="436" operator="containsText" text="USA">
      <formula>NOT(ISERROR(SEARCH("USA",I170)))</formula>
    </cfRule>
    <cfRule type="containsText" dxfId="436" priority="437" operator="containsText" text="Brazil">
      <formula>NOT(ISERROR(SEARCH("Brazil",I170)))</formula>
    </cfRule>
    <cfRule type="containsText" dxfId="435" priority="438" operator="containsText" text="Japan">
      <formula>NOT(ISERROR(SEARCH("Japan",I170)))</formula>
    </cfRule>
  </conditionalFormatting>
  <conditionalFormatting sqref="I170">
    <cfRule type="containsText" dxfId="434" priority="435" operator="containsText" text="Iowa">
      <formula>NOT(ISERROR(SEARCH("Iowa",I170)))</formula>
    </cfRule>
  </conditionalFormatting>
  <conditionalFormatting sqref="B93">
    <cfRule type="containsText" dxfId="433" priority="434" operator="containsText" text="Europe ">
      <formula>NOT(ISERROR(SEARCH("Europe ",B93)))</formula>
    </cfRule>
  </conditionalFormatting>
  <conditionalFormatting sqref="B93">
    <cfRule type="containsText" dxfId="432" priority="431" operator="containsText" text="USA">
      <formula>NOT(ISERROR(SEARCH("USA",B93)))</formula>
    </cfRule>
    <cfRule type="containsText" dxfId="431" priority="432" operator="containsText" text="Brazil">
      <formula>NOT(ISERROR(SEARCH("Brazil",B93)))</formula>
    </cfRule>
    <cfRule type="containsText" dxfId="430" priority="433" operator="containsText" text="Japan">
      <formula>NOT(ISERROR(SEARCH("Japan",B93)))</formula>
    </cfRule>
  </conditionalFormatting>
  <conditionalFormatting sqref="B93">
    <cfRule type="containsText" dxfId="429" priority="430" operator="containsText" text="Iowa">
      <formula>NOT(ISERROR(SEARCH("Iowa",B93)))</formula>
    </cfRule>
  </conditionalFormatting>
  <conditionalFormatting sqref="B96">
    <cfRule type="containsText" dxfId="428" priority="429" operator="containsText" text="Europe ">
      <formula>NOT(ISERROR(SEARCH("Europe ",B96)))</formula>
    </cfRule>
  </conditionalFormatting>
  <conditionalFormatting sqref="B96">
    <cfRule type="containsText" dxfId="427" priority="426" operator="containsText" text="USA">
      <formula>NOT(ISERROR(SEARCH("USA",B96)))</formula>
    </cfRule>
    <cfRule type="containsText" dxfId="426" priority="427" operator="containsText" text="Brazil">
      <formula>NOT(ISERROR(SEARCH("Brazil",B96)))</formula>
    </cfRule>
    <cfRule type="containsText" dxfId="425" priority="428" operator="containsText" text="Japan">
      <formula>NOT(ISERROR(SEARCH("Japan",B96)))</formula>
    </cfRule>
  </conditionalFormatting>
  <conditionalFormatting sqref="B96">
    <cfRule type="containsText" dxfId="424" priority="425" operator="containsText" text="Iowa">
      <formula>NOT(ISERROR(SEARCH("Iowa",B96)))</formula>
    </cfRule>
  </conditionalFormatting>
  <conditionalFormatting sqref="I137">
    <cfRule type="containsText" dxfId="423" priority="424" operator="containsText" text="Europe ">
      <formula>NOT(ISERROR(SEARCH("Europe ",I137)))</formula>
    </cfRule>
  </conditionalFormatting>
  <conditionalFormatting sqref="I137">
    <cfRule type="containsText" dxfId="422" priority="421" operator="containsText" text="USA">
      <formula>NOT(ISERROR(SEARCH("USA",I137)))</formula>
    </cfRule>
    <cfRule type="containsText" dxfId="421" priority="422" operator="containsText" text="Brazil">
      <formula>NOT(ISERROR(SEARCH("Brazil",I137)))</formula>
    </cfRule>
    <cfRule type="containsText" dxfId="420" priority="423" operator="containsText" text="Japan">
      <formula>NOT(ISERROR(SEARCH("Japan",I137)))</formula>
    </cfRule>
  </conditionalFormatting>
  <conditionalFormatting sqref="I137">
    <cfRule type="containsText" dxfId="419" priority="420" operator="containsText" text="Iowa">
      <formula>NOT(ISERROR(SEARCH("Iowa",I137)))</formula>
    </cfRule>
  </conditionalFormatting>
  <conditionalFormatting sqref="B94">
    <cfRule type="containsText" dxfId="418" priority="419" operator="containsText" text="Europe ">
      <formula>NOT(ISERROR(SEARCH("Europe ",B94)))</formula>
    </cfRule>
  </conditionalFormatting>
  <conditionalFormatting sqref="B94">
    <cfRule type="containsText" dxfId="417" priority="416" operator="containsText" text="USA">
      <formula>NOT(ISERROR(SEARCH("USA",B94)))</formula>
    </cfRule>
    <cfRule type="containsText" dxfId="416" priority="417" operator="containsText" text="Brazil">
      <formula>NOT(ISERROR(SEARCH("Brazil",B94)))</formula>
    </cfRule>
    <cfRule type="containsText" dxfId="415" priority="418" operator="containsText" text="Japan">
      <formula>NOT(ISERROR(SEARCH("Japan",B94)))</formula>
    </cfRule>
  </conditionalFormatting>
  <conditionalFormatting sqref="B94">
    <cfRule type="containsText" dxfId="414" priority="415" operator="containsText" text="Iowa">
      <formula>NOT(ISERROR(SEARCH("Iowa",B94)))</formula>
    </cfRule>
  </conditionalFormatting>
  <conditionalFormatting sqref="I134">
    <cfRule type="containsText" dxfId="413" priority="414" operator="containsText" text="Europe ">
      <formula>NOT(ISERROR(SEARCH("Europe ",I134)))</formula>
    </cfRule>
  </conditionalFormatting>
  <conditionalFormatting sqref="I134">
    <cfRule type="containsText" dxfId="412" priority="411" operator="containsText" text="USA">
      <formula>NOT(ISERROR(SEARCH("USA",I134)))</formula>
    </cfRule>
    <cfRule type="containsText" dxfId="411" priority="412" operator="containsText" text="Brazil">
      <formula>NOT(ISERROR(SEARCH("Brazil",I134)))</formula>
    </cfRule>
    <cfRule type="containsText" dxfId="410" priority="413" operator="containsText" text="Japan">
      <formula>NOT(ISERROR(SEARCH("Japan",I134)))</formula>
    </cfRule>
  </conditionalFormatting>
  <conditionalFormatting sqref="I134">
    <cfRule type="containsText" dxfId="409" priority="410" operator="containsText" text="Iowa">
      <formula>NOT(ISERROR(SEARCH("Iowa",I134)))</formula>
    </cfRule>
  </conditionalFormatting>
  <conditionalFormatting sqref="I248">
    <cfRule type="containsText" dxfId="408" priority="409" operator="containsText" text="Europe ">
      <formula>NOT(ISERROR(SEARCH("Europe ",I248)))</formula>
    </cfRule>
  </conditionalFormatting>
  <conditionalFormatting sqref="I248">
    <cfRule type="containsText" dxfId="407" priority="406" operator="containsText" text="USA">
      <formula>NOT(ISERROR(SEARCH("USA",I248)))</formula>
    </cfRule>
    <cfRule type="containsText" dxfId="406" priority="407" operator="containsText" text="Brazil">
      <formula>NOT(ISERROR(SEARCH("Brazil",I248)))</formula>
    </cfRule>
    <cfRule type="containsText" dxfId="405" priority="408" operator="containsText" text="Japan">
      <formula>NOT(ISERROR(SEARCH("Japan",I248)))</formula>
    </cfRule>
  </conditionalFormatting>
  <conditionalFormatting sqref="I248">
    <cfRule type="containsText" dxfId="404" priority="405" operator="containsText" text="Iowa">
      <formula>NOT(ISERROR(SEARCH("Iowa",I248)))</formula>
    </cfRule>
  </conditionalFormatting>
  <conditionalFormatting sqref="I271:I272">
    <cfRule type="containsText" dxfId="403" priority="404" operator="containsText" text="Europe ">
      <formula>NOT(ISERROR(SEARCH("Europe ",I271)))</formula>
    </cfRule>
  </conditionalFormatting>
  <conditionalFormatting sqref="I271:I272">
    <cfRule type="containsText" dxfId="402" priority="401" operator="containsText" text="USA">
      <formula>NOT(ISERROR(SEARCH("USA",I271)))</formula>
    </cfRule>
    <cfRule type="containsText" dxfId="401" priority="402" operator="containsText" text="Brazil">
      <formula>NOT(ISERROR(SEARCH("Brazil",I271)))</formula>
    </cfRule>
    <cfRule type="containsText" dxfId="400" priority="403" operator="containsText" text="Japan">
      <formula>NOT(ISERROR(SEARCH("Japan",I271)))</formula>
    </cfRule>
  </conditionalFormatting>
  <conditionalFormatting sqref="I271:I272">
    <cfRule type="containsText" dxfId="399" priority="400" operator="containsText" text="Iowa">
      <formula>NOT(ISERROR(SEARCH("Iowa",I271)))</formula>
    </cfRule>
  </conditionalFormatting>
  <conditionalFormatting sqref="I273">
    <cfRule type="containsText" dxfId="398" priority="399" operator="containsText" text="Europe ">
      <formula>NOT(ISERROR(SEARCH("Europe ",I273)))</formula>
    </cfRule>
  </conditionalFormatting>
  <conditionalFormatting sqref="I273">
    <cfRule type="containsText" dxfId="397" priority="396" operator="containsText" text="USA">
      <formula>NOT(ISERROR(SEARCH("USA",I273)))</formula>
    </cfRule>
    <cfRule type="containsText" dxfId="396" priority="397" operator="containsText" text="Brazil">
      <formula>NOT(ISERROR(SEARCH("Brazil",I273)))</formula>
    </cfRule>
    <cfRule type="containsText" dxfId="395" priority="398" operator="containsText" text="Japan">
      <formula>NOT(ISERROR(SEARCH("Japan",I273)))</formula>
    </cfRule>
  </conditionalFormatting>
  <conditionalFormatting sqref="I273">
    <cfRule type="containsText" dxfId="394" priority="395" operator="containsText" text="Iowa">
      <formula>NOT(ISERROR(SEARCH("Iowa",I273)))</formula>
    </cfRule>
  </conditionalFormatting>
  <conditionalFormatting sqref="I279:I280">
    <cfRule type="containsText" dxfId="393" priority="394" operator="containsText" text="Europe ">
      <formula>NOT(ISERROR(SEARCH("Europe ",I279)))</formula>
    </cfRule>
  </conditionalFormatting>
  <conditionalFormatting sqref="I279:I280">
    <cfRule type="containsText" dxfId="392" priority="391" operator="containsText" text="USA">
      <formula>NOT(ISERROR(SEARCH("USA",I279)))</formula>
    </cfRule>
    <cfRule type="containsText" dxfId="391" priority="392" operator="containsText" text="Brazil">
      <formula>NOT(ISERROR(SEARCH("Brazil",I279)))</formula>
    </cfRule>
    <cfRule type="containsText" dxfId="390" priority="393" operator="containsText" text="Japan">
      <formula>NOT(ISERROR(SEARCH("Japan",I279)))</formula>
    </cfRule>
  </conditionalFormatting>
  <conditionalFormatting sqref="I279:I280">
    <cfRule type="containsText" dxfId="389" priority="390" operator="containsText" text="Iowa">
      <formula>NOT(ISERROR(SEARCH("Iowa",I279)))</formula>
    </cfRule>
  </conditionalFormatting>
  <conditionalFormatting sqref="I281">
    <cfRule type="containsText" dxfId="388" priority="389" operator="containsText" text="Europe ">
      <formula>NOT(ISERROR(SEARCH("Europe ",I281)))</formula>
    </cfRule>
  </conditionalFormatting>
  <conditionalFormatting sqref="I281">
    <cfRule type="containsText" dxfId="387" priority="386" operator="containsText" text="USA">
      <formula>NOT(ISERROR(SEARCH("USA",I281)))</formula>
    </cfRule>
    <cfRule type="containsText" dxfId="386" priority="387" operator="containsText" text="Brazil">
      <formula>NOT(ISERROR(SEARCH("Brazil",I281)))</formula>
    </cfRule>
    <cfRule type="containsText" dxfId="385" priority="388" operator="containsText" text="Japan">
      <formula>NOT(ISERROR(SEARCH("Japan",I281)))</formula>
    </cfRule>
  </conditionalFormatting>
  <conditionalFormatting sqref="I281">
    <cfRule type="containsText" dxfId="384" priority="385" operator="containsText" text="Iowa">
      <formula>NOT(ISERROR(SEARCH("Iowa",I281)))</formula>
    </cfRule>
  </conditionalFormatting>
  <conditionalFormatting sqref="B97">
    <cfRule type="containsText" dxfId="383" priority="384" operator="containsText" text="Europe ">
      <formula>NOT(ISERROR(SEARCH("Europe ",B97)))</formula>
    </cfRule>
  </conditionalFormatting>
  <conditionalFormatting sqref="B97">
    <cfRule type="containsText" dxfId="382" priority="381" operator="containsText" text="USA">
      <formula>NOT(ISERROR(SEARCH("USA",B97)))</formula>
    </cfRule>
    <cfRule type="containsText" dxfId="381" priority="382" operator="containsText" text="Brazil">
      <formula>NOT(ISERROR(SEARCH("Brazil",B97)))</formula>
    </cfRule>
    <cfRule type="containsText" dxfId="380" priority="383" operator="containsText" text="Japan">
      <formula>NOT(ISERROR(SEARCH("Japan",B97)))</formula>
    </cfRule>
  </conditionalFormatting>
  <conditionalFormatting sqref="B97">
    <cfRule type="containsText" dxfId="379" priority="380" operator="containsText" text="Iowa">
      <formula>NOT(ISERROR(SEARCH("Iowa",B97)))</formula>
    </cfRule>
  </conditionalFormatting>
  <conditionalFormatting sqref="I140">
    <cfRule type="containsText" dxfId="378" priority="379" operator="containsText" text="Europe ">
      <formula>NOT(ISERROR(SEARCH("Europe ",I140)))</formula>
    </cfRule>
  </conditionalFormatting>
  <conditionalFormatting sqref="I140">
    <cfRule type="containsText" dxfId="377" priority="376" operator="containsText" text="USA">
      <formula>NOT(ISERROR(SEARCH("USA",I140)))</formula>
    </cfRule>
    <cfRule type="containsText" dxfId="376" priority="377" operator="containsText" text="Brazil">
      <formula>NOT(ISERROR(SEARCH("Brazil",I140)))</formula>
    </cfRule>
    <cfRule type="containsText" dxfId="375" priority="378" operator="containsText" text="Japan">
      <formula>NOT(ISERROR(SEARCH("Japan",I140)))</formula>
    </cfRule>
  </conditionalFormatting>
  <conditionalFormatting sqref="I140">
    <cfRule type="containsText" dxfId="374" priority="375" operator="containsText" text="Iowa">
      <formula>NOT(ISERROR(SEARCH("Iowa",I140)))</formula>
    </cfRule>
  </conditionalFormatting>
  <conditionalFormatting sqref="B100">
    <cfRule type="containsText" dxfId="373" priority="374" operator="containsText" text="Europe ">
      <formula>NOT(ISERROR(SEARCH("Europe ",B100)))</formula>
    </cfRule>
  </conditionalFormatting>
  <conditionalFormatting sqref="B100">
    <cfRule type="containsText" dxfId="372" priority="371" operator="containsText" text="USA">
      <formula>NOT(ISERROR(SEARCH("USA",B100)))</formula>
    </cfRule>
    <cfRule type="containsText" dxfId="371" priority="372" operator="containsText" text="Brazil">
      <formula>NOT(ISERROR(SEARCH("Brazil",B100)))</formula>
    </cfRule>
    <cfRule type="containsText" dxfId="370" priority="373" operator="containsText" text="Japan">
      <formula>NOT(ISERROR(SEARCH("Japan",B100)))</formula>
    </cfRule>
  </conditionalFormatting>
  <conditionalFormatting sqref="B100">
    <cfRule type="containsText" dxfId="369" priority="370" operator="containsText" text="Iowa">
      <formula>NOT(ISERROR(SEARCH("Iowa",B100)))</formula>
    </cfRule>
  </conditionalFormatting>
  <conditionalFormatting sqref="B139">
    <cfRule type="containsText" dxfId="368" priority="369" operator="containsText" text="Europe ">
      <formula>NOT(ISERROR(SEARCH("Europe ",B139)))</formula>
    </cfRule>
  </conditionalFormatting>
  <conditionalFormatting sqref="B139">
    <cfRule type="containsText" dxfId="367" priority="366" operator="containsText" text="USA">
      <formula>NOT(ISERROR(SEARCH("USA",B139)))</formula>
    </cfRule>
    <cfRule type="containsText" dxfId="366" priority="367" operator="containsText" text="Brazil">
      <formula>NOT(ISERROR(SEARCH("Brazil",B139)))</formula>
    </cfRule>
    <cfRule type="containsText" dxfId="365" priority="368" operator="containsText" text="Japan">
      <formula>NOT(ISERROR(SEARCH("Japan",B139)))</formula>
    </cfRule>
  </conditionalFormatting>
  <conditionalFormatting sqref="B139">
    <cfRule type="containsText" dxfId="364" priority="365" operator="containsText" text="Iowa">
      <formula>NOT(ISERROR(SEARCH("Iowa",B139)))</formula>
    </cfRule>
  </conditionalFormatting>
  <conditionalFormatting sqref="B142">
    <cfRule type="containsText" dxfId="363" priority="364" operator="containsText" text="Europe ">
      <formula>NOT(ISERROR(SEARCH("Europe ",B142)))</formula>
    </cfRule>
  </conditionalFormatting>
  <conditionalFormatting sqref="B142">
    <cfRule type="containsText" dxfId="362" priority="361" operator="containsText" text="USA">
      <formula>NOT(ISERROR(SEARCH("USA",B142)))</formula>
    </cfRule>
    <cfRule type="containsText" dxfId="361" priority="362" operator="containsText" text="Brazil">
      <formula>NOT(ISERROR(SEARCH("Brazil",B142)))</formula>
    </cfRule>
    <cfRule type="containsText" dxfId="360" priority="363" operator="containsText" text="Japan">
      <formula>NOT(ISERROR(SEARCH("Japan",B142)))</formula>
    </cfRule>
  </conditionalFormatting>
  <conditionalFormatting sqref="B142">
    <cfRule type="containsText" dxfId="359" priority="360" operator="containsText" text="Iowa">
      <formula>NOT(ISERROR(SEARCH("Iowa",B142)))</formula>
    </cfRule>
  </conditionalFormatting>
  <conditionalFormatting sqref="B141">
    <cfRule type="containsText" dxfId="358" priority="359" operator="containsText" text="Europe ">
      <formula>NOT(ISERROR(SEARCH("Europe ",B141)))</formula>
    </cfRule>
  </conditionalFormatting>
  <conditionalFormatting sqref="B141">
    <cfRule type="containsText" dxfId="357" priority="356" operator="containsText" text="USA">
      <formula>NOT(ISERROR(SEARCH("USA",B141)))</formula>
    </cfRule>
    <cfRule type="containsText" dxfId="356" priority="357" operator="containsText" text="Brazil">
      <formula>NOT(ISERROR(SEARCH("Brazil",B141)))</formula>
    </cfRule>
    <cfRule type="containsText" dxfId="355" priority="358" operator="containsText" text="Japan">
      <formula>NOT(ISERROR(SEARCH("Japan",B141)))</formula>
    </cfRule>
  </conditionalFormatting>
  <conditionalFormatting sqref="B141">
    <cfRule type="containsText" dxfId="354" priority="355" operator="containsText" text="Iowa">
      <formula>NOT(ISERROR(SEARCH("Iowa",B141)))</formula>
    </cfRule>
  </conditionalFormatting>
  <conditionalFormatting sqref="B143">
    <cfRule type="containsText" dxfId="353" priority="354" operator="containsText" text="Europe ">
      <formula>NOT(ISERROR(SEARCH("Europe ",B143)))</formula>
    </cfRule>
  </conditionalFormatting>
  <conditionalFormatting sqref="B143">
    <cfRule type="containsText" dxfId="352" priority="351" operator="containsText" text="USA">
      <formula>NOT(ISERROR(SEARCH("USA",B143)))</formula>
    </cfRule>
    <cfRule type="containsText" dxfId="351" priority="352" operator="containsText" text="Brazil">
      <formula>NOT(ISERROR(SEARCH("Brazil",B143)))</formula>
    </cfRule>
    <cfRule type="containsText" dxfId="350" priority="353" operator="containsText" text="Japan">
      <formula>NOT(ISERROR(SEARCH("Japan",B143)))</formula>
    </cfRule>
  </conditionalFormatting>
  <conditionalFormatting sqref="B143">
    <cfRule type="containsText" dxfId="349" priority="350" operator="containsText" text="Iowa">
      <formula>NOT(ISERROR(SEARCH("Iowa",B143)))</formula>
    </cfRule>
  </conditionalFormatting>
  <conditionalFormatting sqref="B145">
    <cfRule type="containsText" dxfId="348" priority="349" operator="containsText" text="Europe ">
      <formula>NOT(ISERROR(SEARCH("Europe ",B145)))</formula>
    </cfRule>
  </conditionalFormatting>
  <conditionalFormatting sqref="B145">
    <cfRule type="containsText" dxfId="347" priority="346" operator="containsText" text="USA">
      <formula>NOT(ISERROR(SEARCH("USA",B145)))</formula>
    </cfRule>
    <cfRule type="containsText" dxfId="346" priority="347" operator="containsText" text="Brazil">
      <formula>NOT(ISERROR(SEARCH("Brazil",B145)))</formula>
    </cfRule>
    <cfRule type="containsText" dxfId="345" priority="348" operator="containsText" text="Japan">
      <formula>NOT(ISERROR(SEARCH("Japan",B145)))</formula>
    </cfRule>
  </conditionalFormatting>
  <conditionalFormatting sqref="B145">
    <cfRule type="containsText" dxfId="344" priority="345" operator="containsText" text="Iowa">
      <formula>NOT(ISERROR(SEARCH("Iowa",B145)))</formula>
    </cfRule>
  </conditionalFormatting>
  <conditionalFormatting sqref="B144">
    <cfRule type="containsText" dxfId="343" priority="344" operator="containsText" text="Europe ">
      <formula>NOT(ISERROR(SEARCH("Europe ",B144)))</formula>
    </cfRule>
  </conditionalFormatting>
  <conditionalFormatting sqref="B144">
    <cfRule type="containsText" dxfId="342" priority="341" operator="containsText" text="USA">
      <formula>NOT(ISERROR(SEARCH("USA",B144)))</formula>
    </cfRule>
    <cfRule type="containsText" dxfId="341" priority="342" operator="containsText" text="Brazil">
      <formula>NOT(ISERROR(SEARCH("Brazil",B144)))</formula>
    </cfRule>
    <cfRule type="containsText" dxfId="340" priority="343" operator="containsText" text="Japan">
      <formula>NOT(ISERROR(SEARCH("Japan",B144)))</formula>
    </cfRule>
  </conditionalFormatting>
  <conditionalFormatting sqref="B144">
    <cfRule type="containsText" dxfId="339" priority="340" operator="containsText" text="Iowa">
      <formula>NOT(ISERROR(SEARCH("Iowa",B144)))</formula>
    </cfRule>
  </conditionalFormatting>
  <conditionalFormatting sqref="I202">
    <cfRule type="containsText" dxfId="338" priority="339" operator="containsText" text="Europe ">
      <formula>NOT(ISERROR(SEARCH("Europe ",I202)))</formula>
    </cfRule>
  </conditionalFormatting>
  <conditionalFormatting sqref="I202">
    <cfRule type="containsText" dxfId="337" priority="336" operator="containsText" text="USA">
      <formula>NOT(ISERROR(SEARCH("USA",I202)))</formula>
    </cfRule>
    <cfRule type="containsText" dxfId="336" priority="337" operator="containsText" text="Brazil">
      <formula>NOT(ISERROR(SEARCH("Brazil",I202)))</formula>
    </cfRule>
    <cfRule type="containsText" dxfId="335" priority="338" operator="containsText" text="Japan">
      <formula>NOT(ISERROR(SEARCH("Japan",I202)))</formula>
    </cfRule>
  </conditionalFormatting>
  <conditionalFormatting sqref="I202">
    <cfRule type="containsText" dxfId="334" priority="335" operator="containsText" text="Iowa">
      <formula>NOT(ISERROR(SEARCH("Iowa",I202)))</formula>
    </cfRule>
  </conditionalFormatting>
  <conditionalFormatting sqref="I225">
    <cfRule type="containsText" dxfId="333" priority="334" operator="containsText" text="Europe ">
      <formula>NOT(ISERROR(SEARCH("Europe ",I225)))</formula>
    </cfRule>
  </conditionalFormatting>
  <conditionalFormatting sqref="I225">
    <cfRule type="containsText" dxfId="332" priority="331" operator="containsText" text="USA">
      <formula>NOT(ISERROR(SEARCH("USA",I225)))</formula>
    </cfRule>
    <cfRule type="containsText" dxfId="331" priority="332" operator="containsText" text="Brazil">
      <formula>NOT(ISERROR(SEARCH("Brazil",I225)))</formula>
    </cfRule>
    <cfRule type="containsText" dxfId="330" priority="333" operator="containsText" text="Japan">
      <formula>NOT(ISERROR(SEARCH("Japan",I225)))</formula>
    </cfRule>
  </conditionalFormatting>
  <conditionalFormatting sqref="I225">
    <cfRule type="containsText" dxfId="329" priority="330" operator="containsText" text="Iowa">
      <formula>NOT(ISERROR(SEARCH("Iowa",I225)))</formula>
    </cfRule>
  </conditionalFormatting>
  <conditionalFormatting sqref="I226">
    <cfRule type="containsText" dxfId="328" priority="329" operator="containsText" text="Europe ">
      <formula>NOT(ISERROR(SEARCH("Europe ",I226)))</formula>
    </cfRule>
  </conditionalFormatting>
  <conditionalFormatting sqref="I226">
    <cfRule type="containsText" dxfId="327" priority="326" operator="containsText" text="USA">
      <formula>NOT(ISERROR(SEARCH("USA",I226)))</formula>
    </cfRule>
    <cfRule type="containsText" dxfId="326" priority="327" operator="containsText" text="Brazil">
      <formula>NOT(ISERROR(SEARCH("Brazil",I226)))</formula>
    </cfRule>
    <cfRule type="containsText" dxfId="325" priority="328" operator="containsText" text="Japan">
      <formula>NOT(ISERROR(SEARCH("Japan",I226)))</formula>
    </cfRule>
  </conditionalFormatting>
  <conditionalFormatting sqref="I226">
    <cfRule type="containsText" dxfId="324" priority="325" operator="containsText" text="Iowa">
      <formula>NOT(ISERROR(SEARCH("Iowa",I226)))</formula>
    </cfRule>
  </conditionalFormatting>
  <conditionalFormatting sqref="I184">
    <cfRule type="containsText" dxfId="323" priority="324" operator="containsText" text="Europe ">
      <formula>NOT(ISERROR(SEARCH("Europe ",I184)))</formula>
    </cfRule>
  </conditionalFormatting>
  <conditionalFormatting sqref="I184">
    <cfRule type="containsText" dxfId="322" priority="321" operator="containsText" text="USA">
      <formula>NOT(ISERROR(SEARCH("USA",I184)))</formula>
    </cfRule>
    <cfRule type="containsText" dxfId="321" priority="322" operator="containsText" text="Brazil">
      <formula>NOT(ISERROR(SEARCH("Brazil",I184)))</formula>
    </cfRule>
    <cfRule type="containsText" dxfId="320" priority="323" operator="containsText" text="Japan">
      <formula>NOT(ISERROR(SEARCH("Japan",I184)))</formula>
    </cfRule>
  </conditionalFormatting>
  <conditionalFormatting sqref="I184">
    <cfRule type="containsText" dxfId="319" priority="320" operator="containsText" text="Iowa">
      <formula>NOT(ISERROR(SEARCH("Iowa",I184)))</formula>
    </cfRule>
  </conditionalFormatting>
  <conditionalFormatting sqref="I142">
    <cfRule type="containsText" dxfId="318" priority="319" operator="containsText" text="Europe ">
      <formula>NOT(ISERROR(SEARCH("Europe ",I142)))</formula>
    </cfRule>
  </conditionalFormatting>
  <conditionalFormatting sqref="I142">
    <cfRule type="containsText" dxfId="317" priority="316" operator="containsText" text="USA">
      <formula>NOT(ISERROR(SEARCH("USA",I142)))</formula>
    </cfRule>
    <cfRule type="containsText" dxfId="316" priority="317" operator="containsText" text="Brazil">
      <formula>NOT(ISERROR(SEARCH("Brazil",I142)))</formula>
    </cfRule>
    <cfRule type="containsText" dxfId="315" priority="318" operator="containsText" text="Japan">
      <formula>NOT(ISERROR(SEARCH("Japan",I142)))</formula>
    </cfRule>
  </conditionalFormatting>
  <conditionalFormatting sqref="I142">
    <cfRule type="containsText" dxfId="314" priority="315" operator="containsText" text="Iowa">
      <formula>NOT(ISERROR(SEARCH("Iowa",I142)))</formula>
    </cfRule>
  </conditionalFormatting>
  <conditionalFormatting sqref="B101">
    <cfRule type="containsText" dxfId="313" priority="314" operator="containsText" text="Europe ">
      <formula>NOT(ISERROR(SEARCH("Europe ",B101)))</formula>
    </cfRule>
  </conditionalFormatting>
  <conditionalFormatting sqref="B101">
    <cfRule type="containsText" dxfId="312" priority="311" operator="containsText" text="USA">
      <formula>NOT(ISERROR(SEARCH("USA",B101)))</formula>
    </cfRule>
    <cfRule type="containsText" dxfId="311" priority="312" operator="containsText" text="Brazil">
      <formula>NOT(ISERROR(SEARCH("Brazil",B101)))</formula>
    </cfRule>
    <cfRule type="containsText" dxfId="310" priority="313" operator="containsText" text="Japan">
      <formula>NOT(ISERROR(SEARCH("Japan",B101)))</formula>
    </cfRule>
  </conditionalFormatting>
  <conditionalFormatting sqref="B101">
    <cfRule type="containsText" dxfId="309" priority="310" operator="containsText" text="Iowa">
      <formula>NOT(ISERROR(SEARCH("Iowa",B101)))</formula>
    </cfRule>
  </conditionalFormatting>
  <conditionalFormatting sqref="I145">
    <cfRule type="containsText" dxfId="308" priority="309" operator="containsText" text="Europe ">
      <formula>NOT(ISERROR(SEARCH("Europe ",I145)))</formula>
    </cfRule>
  </conditionalFormatting>
  <conditionalFormatting sqref="I145">
    <cfRule type="containsText" dxfId="307" priority="306" operator="containsText" text="USA">
      <formula>NOT(ISERROR(SEARCH("USA",I145)))</formula>
    </cfRule>
    <cfRule type="containsText" dxfId="306" priority="307" operator="containsText" text="Brazil">
      <formula>NOT(ISERROR(SEARCH("Brazil",I145)))</formula>
    </cfRule>
    <cfRule type="containsText" dxfId="305" priority="308" operator="containsText" text="Japan">
      <formula>NOT(ISERROR(SEARCH("Japan",I145)))</formula>
    </cfRule>
  </conditionalFormatting>
  <conditionalFormatting sqref="I145">
    <cfRule type="containsText" dxfId="304" priority="305" operator="containsText" text="Iowa">
      <formula>NOT(ISERROR(SEARCH("Iowa",I145)))</formula>
    </cfRule>
  </conditionalFormatting>
  <conditionalFormatting sqref="I146">
    <cfRule type="containsText" dxfId="303" priority="304" operator="containsText" text="Europe ">
      <formula>NOT(ISERROR(SEARCH("Europe ",I146)))</formula>
    </cfRule>
  </conditionalFormatting>
  <conditionalFormatting sqref="I146">
    <cfRule type="containsText" dxfId="302" priority="301" operator="containsText" text="USA">
      <formula>NOT(ISERROR(SEARCH("USA",I146)))</formula>
    </cfRule>
    <cfRule type="containsText" dxfId="301" priority="302" operator="containsText" text="Brazil">
      <formula>NOT(ISERROR(SEARCH("Brazil",I146)))</formula>
    </cfRule>
    <cfRule type="containsText" dxfId="300" priority="303" operator="containsText" text="Japan">
      <formula>NOT(ISERROR(SEARCH("Japan",I146)))</formula>
    </cfRule>
  </conditionalFormatting>
  <conditionalFormatting sqref="I146">
    <cfRule type="containsText" dxfId="299" priority="300" operator="containsText" text="Iowa">
      <formula>NOT(ISERROR(SEARCH("Iowa",I146)))</formula>
    </cfRule>
  </conditionalFormatting>
  <conditionalFormatting sqref="I148">
    <cfRule type="containsText" dxfId="298" priority="299" operator="containsText" text="Europe ">
      <formula>NOT(ISERROR(SEARCH("Europe ",I148)))</formula>
    </cfRule>
  </conditionalFormatting>
  <conditionalFormatting sqref="I148">
    <cfRule type="containsText" dxfId="297" priority="296" operator="containsText" text="USA">
      <formula>NOT(ISERROR(SEARCH("USA",I148)))</formula>
    </cfRule>
    <cfRule type="containsText" dxfId="296" priority="297" operator="containsText" text="Brazil">
      <formula>NOT(ISERROR(SEARCH("Brazil",I148)))</formula>
    </cfRule>
    <cfRule type="containsText" dxfId="295" priority="298" operator="containsText" text="Japan">
      <formula>NOT(ISERROR(SEARCH("Japan",I148)))</formula>
    </cfRule>
  </conditionalFormatting>
  <conditionalFormatting sqref="I148">
    <cfRule type="containsText" dxfId="294" priority="295" operator="containsText" text="Iowa">
      <formula>NOT(ISERROR(SEARCH("Iowa",I148)))</formula>
    </cfRule>
  </conditionalFormatting>
  <conditionalFormatting sqref="I152">
    <cfRule type="containsText" dxfId="293" priority="294" operator="containsText" text="Europe ">
      <formula>NOT(ISERROR(SEARCH("Europe ",I152)))</formula>
    </cfRule>
  </conditionalFormatting>
  <conditionalFormatting sqref="I152">
    <cfRule type="containsText" dxfId="292" priority="291" operator="containsText" text="USA">
      <formula>NOT(ISERROR(SEARCH("USA",I152)))</formula>
    </cfRule>
    <cfRule type="containsText" dxfId="291" priority="292" operator="containsText" text="Brazil">
      <formula>NOT(ISERROR(SEARCH("Brazil",I152)))</formula>
    </cfRule>
    <cfRule type="containsText" dxfId="290" priority="293" operator="containsText" text="Japan">
      <formula>NOT(ISERROR(SEARCH("Japan",I152)))</formula>
    </cfRule>
  </conditionalFormatting>
  <conditionalFormatting sqref="I152">
    <cfRule type="containsText" dxfId="289" priority="290" operator="containsText" text="Iowa">
      <formula>NOT(ISERROR(SEARCH("Iowa",I152)))</formula>
    </cfRule>
  </conditionalFormatting>
  <conditionalFormatting sqref="I150">
    <cfRule type="containsText" dxfId="288" priority="289" operator="containsText" text="Europe ">
      <formula>NOT(ISERROR(SEARCH("Europe ",I150)))</formula>
    </cfRule>
  </conditionalFormatting>
  <conditionalFormatting sqref="I150">
    <cfRule type="containsText" dxfId="287" priority="286" operator="containsText" text="USA">
      <formula>NOT(ISERROR(SEARCH("USA",I150)))</formula>
    </cfRule>
    <cfRule type="containsText" dxfId="286" priority="287" operator="containsText" text="Brazil">
      <formula>NOT(ISERROR(SEARCH("Brazil",I150)))</formula>
    </cfRule>
    <cfRule type="containsText" dxfId="285" priority="288" operator="containsText" text="Japan">
      <formula>NOT(ISERROR(SEARCH("Japan",I150)))</formula>
    </cfRule>
  </conditionalFormatting>
  <conditionalFormatting sqref="I150">
    <cfRule type="containsText" dxfId="284" priority="285" operator="containsText" text="Iowa">
      <formula>NOT(ISERROR(SEARCH("Iowa",I150)))</formula>
    </cfRule>
  </conditionalFormatting>
  <conditionalFormatting sqref="I149">
    <cfRule type="containsText" dxfId="283" priority="284" operator="containsText" text="Europe ">
      <formula>NOT(ISERROR(SEARCH("Europe ",I149)))</formula>
    </cfRule>
  </conditionalFormatting>
  <conditionalFormatting sqref="I149">
    <cfRule type="containsText" dxfId="282" priority="281" operator="containsText" text="USA">
      <formula>NOT(ISERROR(SEARCH("USA",I149)))</formula>
    </cfRule>
    <cfRule type="containsText" dxfId="281" priority="282" operator="containsText" text="Brazil">
      <formula>NOT(ISERROR(SEARCH("Brazil",I149)))</formula>
    </cfRule>
    <cfRule type="containsText" dxfId="280" priority="283" operator="containsText" text="Japan">
      <formula>NOT(ISERROR(SEARCH("Japan",I149)))</formula>
    </cfRule>
  </conditionalFormatting>
  <conditionalFormatting sqref="I149">
    <cfRule type="containsText" dxfId="279" priority="280" operator="containsText" text="Iowa">
      <formula>NOT(ISERROR(SEARCH("Iowa",I149)))</formula>
    </cfRule>
  </conditionalFormatting>
  <conditionalFormatting sqref="B102">
    <cfRule type="containsText" dxfId="278" priority="279" operator="containsText" text="Europe ">
      <formula>NOT(ISERROR(SEARCH("Europe ",B102)))</formula>
    </cfRule>
  </conditionalFormatting>
  <conditionalFormatting sqref="B102">
    <cfRule type="containsText" dxfId="277" priority="276" operator="containsText" text="USA">
      <formula>NOT(ISERROR(SEARCH("USA",B102)))</formula>
    </cfRule>
    <cfRule type="containsText" dxfId="276" priority="277" operator="containsText" text="Brazil">
      <formula>NOT(ISERROR(SEARCH("Brazil",B102)))</formula>
    </cfRule>
    <cfRule type="containsText" dxfId="275" priority="278" operator="containsText" text="Japan">
      <formula>NOT(ISERROR(SEARCH("Japan",B102)))</formula>
    </cfRule>
  </conditionalFormatting>
  <conditionalFormatting sqref="B102">
    <cfRule type="containsText" dxfId="274" priority="275" operator="containsText" text="Iowa">
      <formula>NOT(ISERROR(SEARCH("Iowa",B102)))</formula>
    </cfRule>
  </conditionalFormatting>
  <conditionalFormatting sqref="B104">
    <cfRule type="containsText" dxfId="273" priority="274" operator="containsText" text="Europe ">
      <formula>NOT(ISERROR(SEARCH("Europe ",B104)))</formula>
    </cfRule>
  </conditionalFormatting>
  <conditionalFormatting sqref="B104">
    <cfRule type="containsText" dxfId="272" priority="271" operator="containsText" text="USA">
      <formula>NOT(ISERROR(SEARCH("USA",B104)))</formula>
    </cfRule>
    <cfRule type="containsText" dxfId="271" priority="272" operator="containsText" text="Brazil">
      <formula>NOT(ISERROR(SEARCH("Brazil",B104)))</formula>
    </cfRule>
    <cfRule type="containsText" dxfId="270" priority="273" operator="containsText" text="Japan">
      <formula>NOT(ISERROR(SEARCH("Japan",B104)))</formula>
    </cfRule>
  </conditionalFormatting>
  <conditionalFormatting sqref="B104">
    <cfRule type="containsText" dxfId="269" priority="270" operator="containsText" text="Iowa">
      <formula>NOT(ISERROR(SEARCH("Iowa",B104)))</formula>
    </cfRule>
  </conditionalFormatting>
  <conditionalFormatting sqref="I151">
    <cfRule type="containsText" dxfId="268" priority="269" operator="containsText" text="Europe ">
      <formula>NOT(ISERROR(SEARCH("Europe ",I151)))</formula>
    </cfRule>
  </conditionalFormatting>
  <conditionalFormatting sqref="I151">
    <cfRule type="containsText" dxfId="267" priority="266" operator="containsText" text="USA">
      <formula>NOT(ISERROR(SEARCH("USA",I151)))</formula>
    </cfRule>
    <cfRule type="containsText" dxfId="266" priority="267" operator="containsText" text="Brazil">
      <formula>NOT(ISERROR(SEARCH("Brazil",I151)))</formula>
    </cfRule>
    <cfRule type="containsText" dxfId="265" priority="268" operator="containsText" text="Japan">
      <formula>NOT(ISERROR(SEARCH("Japan",I151)))</formula>
    </cfRule>
  </conditionalFormatting>
  <conditionalFormatting sqref="I151">
    <cfRule type="containsText" dxfId="264" priority="265" operator="containsText" text="Iowa">
      <formula>NOT(ISERROR(SEARCH("Iowa",I151)))</formula>
    </cfRule>
  </conditionalFormatting>
  <conditionalFormatting sqref="I153">
    <cfRule type="containsText" dxfId="263" priority="264" operator="containsText" text="Europe ">
      <formula>NOT(ISERROR(SEARCH("Europe ",I153)))</formula>
    </cfRule>
  </conditionalFormatting>
  <conditionalFormatting sqref="I153">
    <cfRule type="containsText" dxfId="262" priority="261" operator="containsText" text="USA">
      <formula>NOT(ISERROR(SEARCH("USA",I153)))</formula>
    </cfRule>
    <cfRule type="containsText" dxfId="261" priority="262" operator="containsText" text="Brazil">
      <formula>NOT(ISERROR(SEARCH("Brazil",I153)))</formula>
    </cfRule>
    <cfRule type="containsText" dxfId="260" priority="263" operator="containsText" text="Japan">
      <formula>NOT(ISERROR(SEARCH("Japan",I153)))</formula>
    </cfRule>
  </conditionalFormatting>
  <conditionalFormatting sqref="I153">
    <cfRule type="containsText" dxfId="259" priority="260" operator="containsText" text="Iowa">
      <formula>NOT(ISERROR(SEARCH("Iowa",I153)))</formula>
    </cfRule>
  </conditionalFormatting>
  <conditionalFormatting sqref="I210">
    <cfRule type="containsText" dxfId="258" priority="259" operator="containsText" text="Europe ">
      <formula>NOT(ISERROR(SEARCH("Europe ",I210)))</formula>
    </cfRule>
  </conditionalFormatting>
  <conditionalFormatting sqref="I210">
    <cfRule type="containsText" dxfId="257" priority="256" operator="containsText" text="USA">
      <formula>NOT(ISERROR(SEARCH("USA",I210)))</formula>
    </cfRule>
    <cfRule type="containsText" dxfId="256" priority="257" operator="containsText" text="Brazil">
      <formula>NOT(ISERROR(SEARCH("Brazil",I210)))</formula>
    </cfRule>
    <cfRule type="containsText" dxfId="255" priority="258" operator="containsText" text="Japan">
      <formula>NOT(ISERROR(SEARCH("Japan",I210)))</formula>
    </cfRule>
  </conditionalFormatting>
  <conditionalFormatting sqref="I210">
    <cfRule type="containsText" dxfId="254" priority="255" operator="containsText" text="Iowa">
      <formula>NOT(ISERROR(SEARCH("Iowa",I210)))</formula>
    </cfRule>
  </conditionalFormatting>
  <conditionalFormatting sqref="I161">
    <cfRule type="containsText" dxfId="253" priority="254" operator="containsText" text="Europe ">
      <formula>NOT(ISERROR(SEARCH("Europe ",I161)))</formula>
    </cfRule>
  </conditionalFormatting>
  <conditionalFormatting sqref="I161">
    <cfRule type="containsText" dxfId="252" priority="251" operator="containsText" text="USA">
      <formula>NOT(ISERROR(SEARCH("USA",I161)))</formula>
    </cfRule>
    <cfRule type="containsText" dxfId="251" priority="252" operator="containsText" text="Brazil">
      <formula>NOT(ISERROR(SEARCH("Brazil",I161)))</formula>
    </cfRule>
    <cfRule type="containsText" dxfId="250" priority="253" operator="containsText" text="Japan">
      <formula>NOT(ISERROR(SEARCH("Japan",I161)))</formula>
    </cfRule>
  </conditionalFormatting>
  <conditionalFormatting sqref="I161">
    <cfRule type="containsText" dxfId="249" priority="250" operator="containsText" text="Iowa">
      <formula>NOT(ISERROR(SEARCH("Iowa",I161)))</formula>
    </cfRule>
  </conditionalFormatting>
  <conditionalFormatting sqref="I196">
    <cfRule type="containsText" dxfId="248" priority="249" operator="containsText" text="Europe ">
      <formula>NOT(ISERROR(SEARCH("Europe ",I196)))</formula>
    </cfRule>
  </conditionalFormatting>
  <conditionalFormatting sqref="I196">
    <cfRule type="containsText" dxfId="247" priority="246" operator="containsText" text="USA">
      <formula>NOT(ISERROR(SEARCH("USA",I196)))</formula>
    </cfRule>
    <cfRule type="containsText" dxfId="246" priority="247" operator="containsText" text="Brazil">
      <formula>NOT(ISERROR(SEARCH("Brazil",I196)))</formula>
    </cfRule>
    <cfRule type="containsText" dxfId="245" priority="248" operator="containsText" text="Japan">
      <formula>NOT(ISERROR(SEARCH("Japan",I196)))</formula>
    </cfRule>
  </conditionalFormatting>
  <conditionalFormatting sqref="I196">
    <cfRule type="containsText" dxfId="244" priority="245" operator="containsText" text="Iowa">
      <formula>NOT(ISERROR(SEARCH("Iowa",I196)))</formula>
    </cfRule>
  </conditionalFormatting>
  <conditionalFormatting sqref="B148">
    <cfRule type="containsText" dxfId="243" priority="244" operator="containsText" text="Europe ">
      <formula>NOT(ISERROR(SEARCH("Europe ",B148)))</formula>
    </cfRule>
  </conditionalFormatting>
  <conditionalFormatting sqref="B148">
    <cfRule type="containsText" dxfId="242" priority="241" operator="containsText" text="USA">
      <formula>NOT(ISERROR(SEARCH("USA",B148)))</formula>
    </cfRule>
    <cfRule type="containsText" dxfId="241" priority="242" operator="containsText" text="Brazil">
      <formula>NOT(ISERROR(SEARCH("Brazil",B148)))</formula>
    </cfRule>
    <cfRule type="containsText" dxfId="240" priority="243" operator="containsText" text="Japan">
      <formula>NOT(ISERROR(SEARCH("Japan",B148)))</formula>
    </cfRule>
  </conditionalFormatting>
  <conditionalFormatting sqref="B148">
    <cfRule type="containsText" dxfId="239" priority="240" operator="containsText" text="Iowa">
      <formula>NOT(ISERROR(SEARCH("Iowa",B148)))</formula>
    </cfRule>
  </conditionalFormatting>
  <conditionalFormatting sqref="I156">
    <cfRule type="containsText" dxfId="238" priority="239" operator="containsText" text="Europe ">
      <formula>NOT(ISERROR(SEARCH("Europe ",I156)))</formula>
    </cfRule>
  </conditionalFormatting>
  <conditionalFormatting sqref="I156">
    <cfRule type="containsText" dxfId="237" priority="236" operator="containsText" text="USA">
      <formula>NOT(ISERROR(SEARCH("USA",I156)))</formula>
    </cfRule>
    <cfRule type="containsText" dxfId="236" priority="237" operator="containsText" text="Brazil">
      <formula>NOT(ISERROR(SEARCH("Brazil",I156)))</formula>
    </cfRule>
    <cfRule type="containsText" dxfId="235" priority="238" operator="containsText" text="Japan">
      <formula>NOT(ISERROR(SEARCH("Japan",I156)))</formula>
    </cfRule>
  </conditionalFormatting>
  <conditionalFormatting sqref="I156">
    <cfRule type="containsText" dxfId="234" priority="235" operator="containsText" text="Iowa">
      <formula>NOT(ISERROR(SEARCH("Iowa",I156)))</formula>
    </cfRule>
  </conditionalFormatting>
  <conditionalFormatting sqref="I157">
    <cfRule type="containsText" dxfId="233" priority="234" operator="containsText" text="Europe ">
      <formula>NOT(ISERROR(SEARCH("Europe ",I157)))</formula>
    </cfRule>
  </conditionalFormatting>
  <conditionalFormatting sqref="I157">
    <cfRule type="containsText" dxfId="232" priority="231" operator="containsText" text="USA">
      <formula>NOT(ISERROR(SEARCH("USA",I157)))</formula>
    </cfRule>
    <cfRule type="containsText" dxfId="231" priority="232" operator="containsText" text="Brazil">
      <formula>NOT(ISERROR(SEARCH("Brazil",I157)))</formula>
    </cfRule>
    <cfRule type="containsText" dxfId="230" priority="233" operator="containsText" text="Japan">
      <formula>NOT(ISERROR(SEARCH("Japan",I157)))</formula>
    </cfRule>
  </conditionalFormatting>
  <conditionalFormatting sqref="I157">
    <cfRule type="containsText" dxfId="229" priority="230" operator="containsText" text="Iowa">
      <formula>NOT(ISERROR(SEARCH("Iowa",I157)))</formula>
    </cfRule>
  </conditionalFormatting>
  <conditionalFormatting sqref="Q7">
    <cfRule type="containsText" dxfId="228" priority="229" operator="containsText" text="Europe ">
      <formula>NOT(ISERROR(SEARCH("Europe ",Q7)))</formula>
    </cfRule>
  </conditionalFormatting>
  <conditionalFormatting sqref="Q7">
    <cfRule type="containsText" dxfId="227" priority="226" operator="containsText" text="USA">
      <formula>NOT(ISERROR(SEARCH("USA",Q7)))</formula>
    </cfRule>
    <cfRule type="containsText" dxfId="226" priority="227" operator="containsText" text="Brazil">
      <formula>NOT(ISERROR(SEARCH("Brazil",Q7)))</formula>
    </cfRule>
    <cfRule type="containsText" dxfId="225" priority="228" operator="containsText" text="Japan">
      <formula>NOT(ISERROR(SEARCH("Japan",Q7)))</formula>
    </cfRule>
  </conditionalFormatting>
  <conditionalFormatting sqref="I162">
    <cfRule type="containsText" dxfId="224" priority="225" operator="containsText" text="Europe ">
      <formula>NOT(ISERROR(SEARCH("Europe ",I162)))</formula>
    </cfRule>
  </conditionalFormatting>
  <conditionalFormatting sqref="I162">
    <cfRule type="containsText" dxfId="223" priority="222" operator="containsText" text="USA">
      <formula>NOT(ISERROR(SEARCH("USA",I162)))</formula>
    </cfRule>
    <cfRule type="containsText" dxfId="222" priority="223" operator="containsText" text="Brazil">
      <formula>NOT(ISERROR(SEARCH("Brazil",I162)))</formula>
    </cfRule>
    <cfRule type="containsText" dxfId="221" priority="224" operator="containsText" text="Japan">
      <formula>NOT(ISERROR(SEARCH("Japan",I162)))</formula>
    </cfRule>
  </conditionalFormatting>
  <conditionalFormatting sqref="I162">
    <cfRule type="containsText" dxfId="220" priority="221" operator="containsText" text="Iowa">
      <formula>NOT(ISERROR(SEARCH("Iowa",I162)))</formula>
    </cfRule>
  </conditionalFormatting>
  <conditionalFormatting sqref="B106">
    <cfRule type="containsText" dxfId="219" priority="220" operator="containsText" text="Europe ">
      <formula>NOT(ISERROR(SEARCH("Europe ",B106)))</formula>
    </cfRule>
  </conditionalFormatting>
  <conditionalFormatting sqref="B106">
    <cfRule type="containsText" dxfId="218" priority="217" operator="containsText" text="USA">
      <formula>NOT(ISERROR(SEARCH("USA",B106)))</formula>
    </cfRule>
    <cfRule type="containsText" dxfId="217" priority="218" operator="containsText" text="Brazil">
      <formula>NOT(ISERROR(SEARCH("Brazil",B106)))</formula>
    </cfRule>
    <cfRule type="containsText" dxfId="216" priority="219" operator="containsText" text="Japan">
      <formula>NOT(ISERROR(SEARCH("Japan",B106)))</formula>
    </cfRule>
  </conditionalFormatting>
  <conditionalFormatting sqref="B106">
    <cfRule type="containsText" dxfId="215" priority="216" operator="containsText" text="Iowa">
      <formula>NOT(ISERROR(SEARCH("Iowa",B106)))</formula>
    </cfRule>
  </conditionalFormatting>
  <conditionalFormatting sqref="I166">
    <cfRule type="containsText" dxfId="214" priority="215" operator="containsText" text="Europe ">
      <formula>NOT(ISERROR(SEARCH("Europe ",I166)))</formula>
    </cfRule>
  </conditionalFormatting>
  <conditionalFormatting sqref="I166">
    <cfRule type="containsText" dxfId="213" priority="212" operator="containsText" text="USA">
      <formula>NOT(ISERROR(SEARCH("USA",I166)))</formula>
    </cfRule>
    <cfRule type="containsText" dxfId="212" priority="213" operator="containsText" text="Brazil">
      <formula>NOT(ISERROR(SEARCH("Brazil",I166)))</formula>
    </cfRule>
    <cfRule type="containsText" dxfId="211" priority="214" operator="containsText" text="Japan">
      <formula>NOT(ISERROR(SEARCH("Japan",I166)))</formula>
    </cfRule>
  </conditionalFormatting>
  <conditionalFormatting sqref="I166">
    <cfRule type="containsText" dxfId="210" priority="211" operator="containsText" text="Iowa">
      <formula>NOT(ISERROR(SEARCH("Iowa",I166)))</formula>
    </cfRule>
  </conditionalFormatting>
  <conditionalFormatting sqref="B107">
    <cfRule type="containsText" dxfId="209" priority="210" operator="containsText" text="Europe ">
      <formula>NOT(ISERROR(SEARCH("Europe ",B107)))</formula>
    </cfRule>
  </conditionalFormatting>
  <conditionalFormatting sqref="B107">
    <cfRule type="containsText" dxfId="208" priority="207" operator="containsText" text="USA">
      <formula>NOT(ISERROR(SEARCH("USA",B107)))</formula>
    </cfRule>
    <cfRule type="containsText" dxfId="207" priority="208" operator="containsText" text="Brazil">
      <formula>NOT(ISERROR(SEARCH("Brazil",B107)))</formula>
    </cfRule>
    <cfRule type="containsText" dxfId="206" priority="209" operator="containsText" text="Japan">
      <formula>NOT(ISERROR(SEARCH("Japan",B107)))</formula>
    </cfRule>
  </conditionalFormatting>
  <conditionalFormatting sqref="B107">
    <cfRule type="containsText" dxfId="205" priority="206" operator="containsText" text="Iowa">
      <formula>NOT(ISERROR(SEARCH("Iowa",B107)))</formula>
    </cfRule>
  </conditionalFormatting>
  <conditionalFormatting sqref="B115">
    <cfRule type="containsText" dxfId="204" priority="205" operator="containsText" text="Europe ">
      <formula>NOT(ISERROR(SEARCH("Europe ",B115)))</formula>
    </cfRule>
  </conditionalFormatting>
  <conditionalFormatting sqref="B115">
    <cfRule type="containsText" dxfId="203" priority="202" operator="containsText" text="USA">
      <formula>NOT(ISERROR(SEARCH("USA",B115)))</formula>
    </cfRule>
    <cfRule type="containsText" dxfId="202" priority="203" operator="containsText" text="Brazil">
      <formula>NOT(ISERROR(SEARCH("Brazil",B115)))</formula>
    </cfRule>
    <cfRule type="containsText" dxfId="201" priority="204" operator="containsText" text="Japan">
      <formula>NOT(ISERROR(SEARCH("Japan",B115)))</formula>
    </cfRule>
  </conditionalFormatting>
  <conditionalFormatting sqref="B115">
    <cfRule type="containsText" dxfId="200" priority="201" operator="containsText" text="Iowa">
      <formula>NOT(ISERROR(SEARCH("Iowa",B115)))</formula>
    </cfRule>
  </conditionalFormatting>
  <conditionalFormatting sqref="I169">
    <cfRule type="containsText" dxfId="199" priority="200" operator="containsText" text="Europe ">
      <formula>NOT(ISERROR(SEARCH("Europe ",I169)))</formula>
    </cfRule>
  </conditionalFormatting>
  <conditionalFormatting sqref="I169">
    <cfRule type="containsText" dxfId="198" priority="197" operator="containsText" text="USA">
      <formula>NOT(ISERROR(SEARCH("USA",I169)))</formula>
    </cfRule>
    <cfRule type="containsText" dxfId="197" priority="198" operator="containsText" text="Brazil">
      <formula>NOT(ISERROR(SEARCH("Brazil",I169)))</formula>
    </cfRule>
    <cfRule type="containsText" dxfId="196" priority="199" operator="containsText" text="Japan">
      <formula>NOT(ISERROR(SEARCH("Japan",I169)))</formula>
    </cfRule>
  </conditionalFormatting>
  <conditionalFormatting sqref="I169">
    <cfRule type="containsText" dxfId="195" priority="196" operator="containsText" text="Iowa">
      <formula>NOT(ISERROR(SEARCH("Iowa",I169)))</formula>
    </cfRule>
  </conditionalFormatting>
  <conditionalFormatting sqref="B108">
    <cfRule type="containsText" dxfId="194" priority="195" operator="containsText" text="Europe ">
      <formula>NOT(ISERROR(SEARCH("Europe ",B108)))</formula>
    </cfRule>
  </conditionalFormatting>
  <conditionalFormatting sqref="B108">
    <cfRule type="containsText" dxfId="193" priority="192" operator="containsText" text="USA">
      <formula>NOT(ISERROR(SEARCH("USA",B108)))</formula>
    </cfRule>
    <cfRule type="containsText" dxfId="192" priority="193" operator="containsText" text="Brazil">
      <formula>NOT(ISERROR(SEARCH("Brazil",B108)))</formula>
    </cfRule>
    <cfRule type="containsText" dxfId="191" priority="194" operator="containsText" text="Japan">
      <formula>NOT(ISERROR(SEARCH("Japan",B108)))</formula>
    </cfRule>
  </conditionalFormatting>
  <conditionalFormatting sqref="B108">
    <cfRule type="containsText" dxfId="190" priority="191" operator="containsText" text="Iowa">
      <formula>NOT(ISERROR(SEARCH("Iowa",B108)))</formula>
    </cfRule>
  </conditionalFormatting>
  <conditionalFormatting sqref="B109">
    <cfRule type="containsText" dxfId="189" priority="190" operator="containsText" text="Europe ">
      <formula>NOT(ISERROR(SEARCH("Europe ",B109)))</formula>
    </cfRule>
  </conditionalFormatting>
  <conditionalFormatting sqref="B109">
    <cfRule type="containsText" dxfId="188" priority="187" operator="containsText" text="USA">
      <formula>NOT(ISERROR(SEARCH("USA",B109)))</formula>
    </cfRule>
    <cfRule type="containsText" dxfId="187" priority="188" operator="containsText" text="Brazil">
      <formula>NOT(ISERROR(SEARCH("Brazil",B109)))</formula>
    </cfRule>
    <cfRule type="containsText" dxfId="186" priority="189" operator="containsText" text="Japan">
      <formula>NOT(ISERROR(SEARCH("Japan",B109)))</formula>
    </cfRule>
  </conditionalFormatting>
  <conditionalFormatting sqref="B109">
    <cfRule type="containsText" dxfId="185" priority="186" operator="containsText" text="Iowa">
      <formula>NOT(ISERROR(SEARCH("Iowa",B109)))</formula>
    </cfRule>
  </conditionalFormatting>
  <conditionalFormatting sqref="I171">
    <cfRule type="containsText" dxfId="184" priority="185" operator="containsText" text="Europe ">
      <formula>NOT(ISERROR(SEARCH("Europe ",I171)))</formula>
    </cfRule>
  </conditionalFormatting>
  <conditionalFormatting sqref="I171">
    <cfRule type="containsText" dxfId="183" priority="182" operator="containsText" text="USA">
      <formula>NOT(ISERROR(SEARCH("USA",I171)))</formula>
    </cfRule>
    <cfRule type="containsText" dxfId="182" priority="183" operator="containsText" text="Brazil">
      <formula>NOT(ISERROR(SEARCH("Brazil",I171)))</formula>
    </cfRule>
    <cfRule type="containsText" dxfId="181" priority="184" operator="containsText" text="Japan">
      <formula>NOT(ISERROR(SEARCH("Japan",I171)))</formula>
    </cfRule>
  </conditionalFormatting>
  <conditionalFormatting sqref="I171">
    <cfRule type="containsText" dxfId="180" priority="181" operator="containsText" text="Iowa">
      <formula>NOT(ISERROR(SEARCH("Iowa",I171)))</formula>
    </cfRule>
  </conditionalFormatting>
  <conditionalFormatting sqref="I174">
    <cfRule type="containsText" dxfId="179" priority="180" operator="containsText" text="Europe ">
      <formula>NOT(ISERROR(SEARCH("Europe ",I174)))</formula>
    </cfRule>
  </conditionalFormatting>
  <conditionalFormatting sqref="I174">
    <cfRule type="containsText" dxfId="178" priority="177" operator="containsText" text="USA">
      <formula>NOT(ISERROR(SEARCH("USA",I174)))</formula>
    </cfRule>
    <cfRule type="containsText" dxfId="177" priority="178" operator="containsText" text="Brazil">
      <formula>NOT(ISERROR(SEARCH("Brazil",I174)))</formula>
    </cfRule>
    <cfRule type="containsText" dxfId="176" priority="179" operator="containsText" text="Japan">
      <formula>NOT(ISERROR(SEARCH("Japan",I174)))</formula>
    </cfRule>
  </conditionalFormatting>
  <conditionalFormatting sqref="I174">
    <cfRule type="containsText" dxfId="175" priority="176" operator="containsText" text="Iowa">
      <formula>NOT(ISERROR(SEARCH("Iowa",I174)))</formula>
    </cfRule>
  </conditionalFormatting>
  <conditionalFormatting sqref="I175">
    <cfRule type="containsText" dxfId="174" priority="175" operator="containsText" text="Europe ">
      <formula>NOT(ISERROR(SEARCH("Europe ",I175)))</formula>
    </cfRule>
  </conditionalFormatting>
  <conditionalFormatting sqref="I175">
    <cfRule type="containsText" dxfId="173" priority="172" operator="containsText" text="USA">
      <formula>NOT(ISERROR(SEARCH("USA",I175)))</formula>
    </cfRule>
    <cfRule type="containsText" dxfId="172" priority="173" operator="containsText" text="Brazil">
      <formula>NOT(ISERROR(SEARCH("Brazil",I175)))</formula>
    </cfRule>
    <cfRule type="containsText" dxfId="171" priority="174" operator="containsText" text="Japan">
      <formula>NOT(ISERROR(SEARCH("Japan",I175)))</formula>
    </cfRule>
  </conditionalFormatting>
  <conditionalFormatting sqref="I175">
    <cfRule type="containsText" dxfId="170" priority="171" operator="containsText" text="Iowa">
      <formula>NOT(ISERROR(SEARCH("Iowa",I175)))</formula>
    </cfRule>
  </conditionalFormatting>
  <conditionalFormatting sqref="I176">
    <cfRule type="containsText" dxfId="169" priority="170" operator="containsText" text="Europe ">
      <formula>NOT(ISERROR(SEARCH("Europe ",I176)))</formula>
    </cfRule>
  </conditionalFormatting>
  <conditionalFormatting sqref="I176">
    <cfRule type="containsText" dxfId="168" priority="167" operator="containsText" text="USA">
      <formula>NOT(ISERROR(SEARCH("USA",I176)))</formula>
    </cfRule>
    <cfRule type="containsText" dxfId="167" priority="168" operator="containsText" text="Brazil">
      <formula>NOT(ISERROR(SEARCH("Brazil",I176)))</formula>
    </cfRule>
    <cfRule type="containsText" dxfId="166" priority="169" operator="containsText" text="Japan">
      <formula>NOT(ISERROR(SEARCH("Japan",I176)))</formula>
    </cfRule>
  </conditionalFormatting>
  <conditionalFormatting sqref="I176">
    <cfRule type="containsText" dxfId="165" priority="166" operator="containsText" text="Iowa">
      <formula>NOT(ISERROR(SEARCH("Iowa",I176)))</formula>
    </cfRule>
  </conditionalFormatting>
  <conditionalFormatting sqref="B113">
    <cfRule type="containsText" dxfId="164" priority="165" operator="containsText" text="Europe ">
      <formula>NOT(ISERROR(SEARCH("Europe ",B113)))</formula>
    </cfRule>
  </conditionalFormatting>
  <conditionalFormatting sqref="B113">
    <cfRule type="containsText" dxfId="163" priority="162" operator="containsText" text="USA">
      <formula>NOT(ISERROR(SEARCH("USA",B113)))</formula>
    </cfRule>
    <cfRule type="containsText" dxfId="162" priority="163" operator="containsText" text="Brazil">
      <formula>NOT(ISERROR(SEARCH("Brazil",B113)))</formula>
    </cfRule>
    <cfRule type="containsText" dxfId="161" priority="164" operator="containsText" text="Japan">
      <formula>NOT(ISERROR(SEARCH("Japan",B113)))</formula>
    </cfRule>
  </conditionalFormatting>
  <conditionalFormatting sqref="B113">
    <cfRule type="containsText" dxfId="160" priority="161" operator="containsText" text="Iowa">
      <formula>NOT(ISERROR(SEARCH("Iowa",B113)))</formula>
    </cfRule>
  </conditionalFormatting>
  <conditionalFormatting sqref="I234">
    <cfRule type="containsText" dxfId="159" priority="160" operator="containsText" text="Europe ">
      <formula>NOT(ISERROR(SEARCH("Europe ",I234)))</formula>
    </cfRule>
  </conditionalFormatting>
  <conditionalFormatting sqref="I234">
    <cfRule type="containsText" dxfId="158" priority="157" operator="containsText" text="USA">
      <formula>NOT(ISERROR(SEARCH("USA",I234)))</formula>
    </cfRule>
    <cfRule type="containsText" dxfId="157" priority="158" operator="containsText" text="Brazil">
      <formula>NOT(ISERROR(SEARCH("Brazil",I234)))</formula>
    </cfRule>
    <cfRule type="containsText" dxfId="156" priority="159" operator="containsText" text="Japan">
      <formula>NOT(ISERROR(SEARCH("Japan",I234)))</formula>
    </cfRule>
  </conditionalFormatting>
  <conditionalFormatting sqref="I234">
    <cfRule type="containsText" dxfId="155" priority="156" operator="containsText" text="Iowa">
      <formula>NOT(ISERROR(SEARCH("Iowa",I234)))</formula>
    </cfRule>
  </conditionalFormatting>
  <conditionalFormatting sqref="I178">
    <cfRule type="containsText" dxfId="154" priority="155" operator="containsText" text="Europe ">
      <formula>NOT(ISERROR(SEARCH("Europe ",I178)))</formula>
    </cfRule>
  </conditionalFormatting>
  <conditionalFormatting sqref="I178">
    <cfRule type="containsText" dxfId="153" priority="152" operator="containsText" text="USA">
      <formula>NOT(ISERROR(SEARCH("USA",I178)))</formula>
    </cfRule>
    <cfRule type="containsText" dxfId="152" priority="153" operator="containsText" text="Brazil">
      <formula>NOT(ISERROR(SEARCH("Brazil",I178)))</formula>
    </cfRule>
    <cfRule type="containsText" dxfId="151" priority="154" operator="containsText" text="Japan">
      <formula>NOT(ISERROR(SEARCH("Japan",I178)))</formula>
    </cfRule>
  </conditionalFormatting>
  <conditionalFormatting sqref="I178">
    <cfRule type="containsText" dxfId="150" priority="151" operator="containsText" text="Iowa">
      <formula>NOT(ISERROR(SEARCH("Iowa",I178)))</formula>
    </cfRule>
  </conditionalFormatting>
  <conditionalFormatting sqref="B112">
    <cfRule type="containsText" dxfId="149" priority="150" operator="containsText" text="Europe ">
      <formula>NOT(ISERROR(SEARCH("Europe ",B112)))</formula>
    </cfRule>
  </conditionalFormatting>
  <conditionalFormatting sqref="B112">
    <cfRule type="containsText" dxfId="148" priority="147" operator="containsText" text="USA">
      <formula>NOT(ISERROR(SEARCH("USA",B112)))</formula>
    </cfRule>
    <cfRule type="containsText" dxfId="147" priority="148" operator="containsText" text="Brazil">
      <formula>NOT(ISERROR(SEARCH("Brazil",B112)))</formula>
    </cfRule>
    <cfRule type="containsText" dxfId="146" priority="149" operator="containsText" text="Japan">
      <formula>NOT(ISERROR(SEARCH("Japan",B112)))</formula>
    </cfRule>
  </conditionalFormatting>
  <conditionalFormatting sqref="B112">
    <cfRule type="containsText" dxfId="145" priority="146" operator="containsText" text="Iowa">
      <formula>NOT(ISERROR(SEARCH("Iowa",B112)))</formula>
    </cfRule>
  </conditionalFormatting>
  <conditionalFormatting sqref="I197">
    <cfRule type="containsText" dxfId="144" priority="145" operator="containsText" text="Europe ">
      <formula>NOT(ISERROR(SEARCH("Europe ",I197)))</formula>
    </cfRule>
  </conditionalFormatting>
  <conditionalFormatting sqref="I197">
    <cfRule type="containsText" dxfId="143" priority="142" operator="containsText" text="USA">
      <formula>NOT(ISERROR(SEARCH("USA",I197)))</formula>
    </cfRule>
    <cfRule type="containsText" dxfId="142" priority="143" operator="containsText" text="Brazil">
      <formula>NOT(ISERROR(SEARCH("Brazil",I197)))</formula>
    </cfRule>
    <cfRule type="containsText" dxfId="141" priority="144" operator="containsText" text="Japan">
      <formula>NOT(ISERROR(SEARCH("Japan",I197)))</formula>
    </cfRule>
  </conditionalFormatting>
  <conditionalFormatting sqref="I197">
    <cfRule type="containsText" dxfId="140" priority="141" operator="containsText" text="Iowa">
      <formula>NOT(ISERROR(SEARCH("Iowa",I197)))</formula>
    </cfRule>
  </conditionalFormatting>
  <conditionalFormatting sqref="I208">
    <cfRule type="containsText" dxfId="139" priority="140" operator="containsText" text="Europe ">
      <formula>NOT(ISERROR(SEARCH("Europe ",I208)))</formula>
    </cfRule>
  </conditionalFormatting>
  <conditionalFormatting sqref="I208">
    <cfRule type="containsText" dxfId="138" priority="137" operator="containsText" text="USA">
      <formula>NOT(ISERROR(SEARCH("USA",I208)))</formula>
    </cfRule>
    <cfRule type="containsText" dxfId="137" priority="138" operator="containsText" text="Brazil">
      <formula>NOT(ISERROR(SEARCH("Brazil",I208)))</formula>
    </cfRule>
    <cfRule type="containsText" dxfId="136" priority="139" operator="containsText" text="Japan">
      <formula>NOT(ISERROR(SEARCH("Japan",I208)))</formula>
    </cfRule>
  </conditionalFormatting>
  <conditionalFormatting sqref="I208">
    <cfRule type="containsText" dxfId="135" priority="136" operator="containsText" text="Iowa">
      <formula>NOT(ISERROR(SEARCH("Iowa",I208)))</formula>
    </cfRule>
  </conditionalFormatting>
  <conditionalFormatting sqref="I180">
    <cfRule type="containsText" dxfId="134" priority="135" operator="containsText" text="Europe ">
      <formula>NOT(ISERROR(SEARCH("Europe ",I180)))</formula>
    </cfRule>
  </conditionalFormatting>
  <conditionalFormatting sqref="I180">
    <cfRule type="containsText" dxfId="133" priority="132" operator="containsText" text="USA">
      <formula>NOT(ISERROR(SEARCH("USA",I180)))</formula>
    </cfRule>
    <cfRule type="containsText" dxfId="132" priority="133" operator="containsText" text="Brazil">
      <formula>NOT(ISERROR(SEARCH("Brazil",I180)))</formula>
    </cfRule>
    <cfRule type="containsText" dxfId="131" priority="134" operator="containsText" text="Japan">
      <formula>NOT(ISERROR(SEARCH("Japan",I180)))</formula>
    </cfRule>
  </conditionalFormatting>
  <conditionalFormatting sqref="I180">
    <cfRule type="containsText" dxfId="130" priority="131" operator="containsText" text="Iowa">
      <formula>NOT(ISERROR(SEARCH("Iowa",I180)))</formula>
    </cfRule>
  </conditionalFormatting>
  <conditionalFormatting sqref="B119">
    <cfRule type="containsText" dxfId="129" priority="130" operator="containsText" text="Europe ">
      <formula>NOT(ISERROR(SEARCH("Europe ",B119)))</formula>
    </cfRule>
  </conditionalFormatting>
  <conditionalFormatting sqref="B119">
    <cfRule type="containsText" dxfId="128" priority="127" operator="containsText" text="USA">
      <formula>NOT(ISERROR(SEARCH("USA",B119)))</formula>
    </cfRule>
    <cfRule type="containsText" dxfId="127" priority="128" operator="containsText" text="Brazil">
      <formula>NOT(ISERROR(SEARCH("Brazil",B119)))</formula>
    </cfRule>
    <cfRule type="containsText" dxfId="126" priority="129" operator="containsText" text="Japan">
      <formula>NOT(ISERROR(SEARCH("Japan",B119)))</formula>
    </cfRule>
  </conditionalFormatting>
  <conditionalFormatting sqref="B119">
    <cfRule type="containsText" dxfId="125" priority="126" operator="containsText" text="Iowa">
      <formula>NOT(ISERROR(SEARCH("Iowa",B119)))</formula>
    </cfRule>
  </conditionalFormatting>
  <conditionalFormatting sqref="I189">
    <cfRule type="containsText" dxfId="124" priority="125" operator="containsText" text="Europe ">
      <formula>NOT(ISERROR(SEARCH("Europe ",I189)))</formula>
    </cfRule>
  </conditionalFormatting>
  <conditionalFormatting sqref="I189">
    <cfRule type="containsText" dxfId="123" priority="122" operator="containsText" text="USA">
      <formula>NOT(ISERROR(SEARCH("USA",I189)))</formula>
    </cfRule>
    <cfRule type="containsText" dxfId="122" priority="123" operator="containsText" text="Brazil">
      <formula>NOT(ISERROR(SEARCH("Brazil",I189)))</formula>
    </cfRule>
    <cfRule type="containsText" dxfId="121" priority="124" operator="containsText" text="Japan">
      <formula>NOT(ISERROR(SEARCH("Japan",I189)))</formula>
    </cfRule>
  </conditionalFormatting>
  <conditionalFormatting sqref="I189">
    <cfRule type="containsText" dxfId="120" priority="121" operator="containsText" text="Iowa">
      <formula>NOT(ISERROR(SEARCH("Iowa",I189)))</formula>
    </cfRule>
  </conditionalFormatting>
  <conditionalFormatting sqref="I182">
    <cfRule type="containsText" dxfId="119" priority="120" operator="containsText" text="Europe ">
      <formula>NOT(ISERROR(SEARCH("Europe ",I182)))</formula>
    </cfRule>
  </conditionalFormatting>
  <conditionalFormatting sqref="I182">
    <cfRule type="containsText" dxfId="118" priority="117" operator="containsText" text="USA">
      <formula>NOT(ISERROR(SEARCH("USA",I182)))</formula>
    </cfRule>
    <cfRule type="containsText" dxfId="117" priority="118" operator="containsText" text="Brazil">
      <formula>NOT(ISERROR(SEARCH("Brazil",I182)))</formula>
    </cfRule>
    <cfRule type="containsText" dxfId="116" priority="119" operator="containsText" text="Japan">
      <formula>NOT(ISERROR(SEARCH("Japan",I182)))</formula>
    </cfRule>
  </conditionalFormatting>
  <conditionalFormatting sqref="I182">
    <cfRule type="containsText" dxfId="115" priority="116" operator="containsText" text="Iowa">
      <formula>NOT(ISERROR(SEARCH("Iowa",I182)))</formula>
    </cfRule>
  </conditionalFormatting>
  <conditionalFormatting sqref="B114">
    <cfRule type="containsText" dxfId="114" priority="115" operator="containsText" text="Europe ">
      <formula>NOT(ISERROR(SEARCH("Europe ",B114)))</formula>
    </cfRule>
  </conditionalFormatting>
  <conditionalFormatting sqref="B114">
    <cfRule type="containsText" dxfId="113" priority="112" operator="containsText" text="USA">
      <formula>NOT(ISERROR(SEARCH("USA",B114)))</formula>
    </cfRule>
    <cfRule type="containsText" dxfId="112" priority="113" operator="containsText" text="Brazil">
      <formula>NOT(ISERROR(SEARCH("Brazil",B114)))</formula>
    </cfRule>
    <cfRule type="containsText" dxfId="111" priority="114" operator="containsText" text="Japan">
      <formula>NOT(ISERROR(SEARCH("Japan",B114)))</formula>
    </cfRule>
  </conditionalFormatting>
  <conditionalFormatting sqref="B114">
    <cfRule type="containsText" dxfId="110" priority="111" operator="containsText" text="Iowa">
      <formula>NOT(ISERROR(SEARCH("Iowa",B114)))</formula>
    </cfRule>
  </conditionalFormatting>
  <conditionalFormatting sqref="B117">
    <cfRule type="containsText" dxfId="109" priority="110" operator="containsText" text="Europe ">
      <formula>NOT(ISERROR(SEARCH("Europe ",B117)))</formula>
    </cfRule>
  </conditionalFormatting>
  <conditionalFormatting sqref="B117">
    <cfRule type="containsText" dxfId="108" priority="107" operator="containsText" text="USA">
      <formula>NOT(ISERROR(SEARCH("USA",B117)))</formula>
    </cfRule>
    <cfRule type="containsText" dxfId="107" priority="108" operator="containsText" text="Brazil">
      <formula>NOT(ISERROR(SEARCH("Brazil",B117)))</formula>
    </cfRule>
    <cfRule type="containsText" dxfId="106" priority="109" operator="containsText" text="Japan">
      <formula>NOT(ISERROR(SEARCH("Japan",B117)))</formula>
    </cfRule>
  </conditionalFormatting>
  <conditionalFormatting sqref="B117">
    <cfRule type="containsText" dxfId="105" priority="106" operator="containsText" text="Iowa">
      <formula>NOT(ISERROR(SEARCH("Iowa",B117)))</formula>
    </cfRule>
  </conditionalFormatting>
  <conditionalFormatting sqref="B118">
    <cfRule type="containsText" dxfId="104" priority="105" operator="containsText" text="Europe ">
      <formula>NOT(ISERROR(SEARCH("Europe ",B118)))</formula>
    </cfRule>
  </conditionalFormatting>
  <conditionalFormatting sqref="B118">
    <cfRule type="containsText" dxfId="103" priority="102" operator="containsText" text="USA">
      <formula>NOT(ISERROR(SEARCH("USA",B118)))</formula>
    </cfRule>
    <cfRule type="containsText" dxfId="102" priority="103" operator="containsText" text="Brazil">
      <formula>NOT(ISERROR(SEARCH("Brazil",B118)))</formula>
    </cfRule>
    <cfRule type="containsText" dxfId="101" priority="104" operator="containsText" text="Japan">
      <formula>NOT(ISERROR(SEARCH("Japan",B118)))</formula>
    </cfRule>
  </conditionalFormatting>
  <conditionalFormatting sqref="B118">
    <cfRule type="containsText" dxfId="100" priority="101" operator="containsText" text="Iowa">
      <formula>NOT(ISERROR(SEARCH("Iowa",B118)))</formula>
    </cfRule>
  </conditionalFormatting>
  <conditionalFormatting sqref="I229">
    <cfRule type="containsText" dxfId="99" priority="100" operator="containsText" text="Europe ">
      <formula>NOT(ISERROR(SEARCH("Europe ",I229)))</formula>
    </cfRule>
  </conditionalFormatting>
  <conditionalFormatting sqref="I229">
    <cfRule type="containsText" dxfId="98" priority="97" operator="containsText" text="USA">
      <formula>NOT(ISERROR(SEARCH("USA",I229)))</formula>
    </cfRule>
    <cfRule type="containsText" dxfId="97" priority="98" operator="containsText" text="Brazil">
      <formula>NOT(ISERROR(SEARCH("Brazil",I229)))</formula>
    </cfRule>
    <cfRule type="containsText" dxfId="96" priority="99" operator="containsText" text="Japan">
      <formula>NOT(ISERROR(SEARCH("Japan",I229)))</formula>
    </cfRule>
  </conditionalFormatting>
  <conditionalFormatting sqref="I229">
    <cfRule type="containsText" dxfId="95" priority="96" operator="containsText" text="Iowa">
      <formula>NOT(ISERROR(SEARCH("Iowa",I229)))</formula>
    </cfRule>
  </conditionalFormatting>
  <conditionalFormatting sqref="I224">
    <cfRule type="containsText" dxfId="94" priority="95" operator="containsText" text="Europe ">
      <formula>NOT(ISERROR(SEARCH("Europe ",I224)))</formula>
    </cfRule>
  </conditionalFormatting>
  <conditionalFormatting sqref="I224">
    <cfRule type="containsText" dxfId="93" priority="92" operator="containsText" text="USA">
      <formula>NOT(ISERROR(SEARCH("USA",I224)))</formula>
    </cfRule>
    <cfRule type="containsText" dxfId="92" priority="93" operator="containsText" text="Brazil">
      <formula>NOT(ISERROR(SEARCH("Brazil",I224)))</formula>
    </cfRule>
    <cfRule type="containsText" dxfId="91" priority="94" operator="containsText" text="Japan">
      <formula>NOT(ISERROR(SEARCH("Japan",I224)))</formula>
    </cfRule>
  </conditionalFormatting>
  <conditionalFormatting sqref="I224">
    <cfRule type="containsText" dxfId="90" priority="91" operator="containsText" text="Iowa">
      <formula>NOT(ISERROR(SEARCH("Iowa",I224)))</formula>
    </cfRule>
  </conditionalFormatting>
  <conditionalFormatting sqref="B136">
    <cfRule type="containsText" dxfId="89" priority="90" operator="containsText" text="Europe ">
      <formula>NOT(ISERROR(SEARCH("Europe ",B136)))</formula>
    </cfRule>
  </conditionalFormatting>
  <conditionalFormatting sqref="B136">
    <cfRule type="containsText" dxfId="88" priority="87" operator="containsText" text="USA">
      <formula>NOT(ISERROR(SEARCH("USA",B136)))</formula>
    </cfRule>
    <cfRule type="containsText" dxfId="87" priority="88" operator="containsText" text="Brazil">
      <formula>NOT(ISERROR(SEARCH("Brazil",B136)))</formula>
    </cfRule>
    <cfRule type="containsText" dxfId="86" priority="89" operator="containsText" text="Japan">
      <formula>NOT(ISERROR(SEARCH("Japan",B136)))</formula>
    </cfRule>
  </conditionalFormatting>
  <conditionalFormatting sqref="B136">
    <cfRule type="containsText" dxfId="85" priority="86" operator="containsText" text="Iowa">
      <formula>NOT(ISERROR(SEARCH("Iowa",B136)))</formula>
    </cfRule>
  </conditionalFormatting>
  <conditionalFormatting sqref="B135">
    <cfRule type="containsText" dxfId="84" priority="85" operator="containsText" text="Europe ">
      <formula>NOT(ISERROR(SEARCH("Europe ",B135)))</formula>
    </cfRule>
  </conditionalFormatting>
  <conditionalFormatting sqref="B135">
    <cfRule type="containsText" dxfId="83" priority="82" operator="containsText" text="USA">
      <formula>NOT(ISERROR(SEARCH("USA",B135)))</formula>
    </cfRule>
    <cfRule type="containsText" dxfId="82" priority="83" operator="containsText" text="Brazil">
      <formula>NOT(ISERROR(SEARCH("Brazil",B135)))</formula>
    </cfRule>
    <cfRule type="containsText" dxfId="81" priority="84" operator="containsText" text="Japan">
      <formula>NOT(ISERROR(SEARCH("Japan",B135)))</formula>
    </cfRule>
  </conditionalFormatting>
  <conditionalFormatting sqref="B135">
    <cfRule type="containsText" dxfId="80" priority="81" operator="containsText" text="Iowa">
      <formula>NOT(ISERROR(SEARCH("Iowa",B135)))</formula>
    </cfRule>
  </conditionalFormatting>
  <conditionalFormatting sqref="B116">
    <cfRule type="containsText" dxfId="79" priority="80" operator="containsText" text="Europe ">
      <formula>NOT(ISERROR(SEARCH("Europe ",B116)))</formula>
    </cfRule>
  </conditionalFormatting>
  <conditionalFormatting sqref="B116">
    <cfRule type="containsText" dxfId="78" priority="77" operator="containsText" text="USA">
      <formula>NOT(ISERROR(SEARCH("USA",B116)))</formula>
    </cfRule>
    <cfRule type="containsText" dxfId="77" priority="78" operator="containsText" text="Brazil">
      <formula>NOT(ISERROR(SEARCH("Brazil",B116)))</formula>
    </cfRule>
    <cfRule type="containsText" dxfId="76" priority="79" operator="containsText" text="Japan">
      <formula>NOT(ISERROR(SEARCH("Japan",B116)))</formula>
    </cfRule>
  </conditionalFormatting>
  <conditionalFormatting sqref="B116">
    <cfRule type="containsText" dxfId="75" priority="76" operator="containsText" text="Iowa">
      <formula>NOT(ISERROR(SEARCH("Iowa",B116)))</formula>
    </cfRule>
  </conditionalFormatting>
  <conditionalFormatting sqref="I186">
    <cfRule type="containsText" dxfId="74" priority="75" operator="containsText" text="Europe ">
      <formula>NOT(ISERROR(SEARCH("Europe ",I186)))</formula>
    </cfRule>
  </conditionalFormatting>
  <conditionalFormatting sqref="I186">
    <cfRule type="containsText" dxfId="73" priority="72" operator="containsText" text="USA">
      <formula>NOT(ISERROR(SEARCH("USA",I186)))</formula>
    </cfRule>
    <cfRule type="containsText" dxfId="72" priority="73" operator="containsText" text="Brazil">
      <formula>NOT(ISERROR(SEARCH("Brazil",I186)))</formula>
    </cfRule>
    <cfRule type="containsText" dxfId="71" priority="74" operator="containsText" text="Japan">
      <formula>NOT(ISERROR(SEARCH("Japan",I186)))</formula>
    </cfRule>
  </conditionalFormatting>
  <conditionalFormatting sqref="I186">
    <cfRule type="containsText" dxfId="70" priority="71" operator="containsText" text="Iowa">
      <formula>NOT(ISERROR(SEARCH("Iowa",I186)))</formula>
    </cfRule>
  </conditionalFormatting>
  <conditionalFormatting sqref="B138">
    <cfRule type="containsText" dxfId="69" priority="70" operator="containsText" text="Europe ">
      <formula>NOT(ISERROR(SEARCH("Europe ",B138)))</formula>
    </cfRule>
  </conditionalFormatting>
  <conditionalFormatting sqref="B138">
    <cfRule type="containsText" dxfId="68" priority="67" operator="containsText" text="USA">
      <formula>NOT(ISERROR(SEARCH("USA",B138)))</formula>
    </cfRule>
    <cfRule type="containsText" dxfId="67" priority="68" operator="containsText" text="Brazil">
      <formula>NOT(ISERROR(SEARCH("Brazil",B138)))</formula>
    </cfRule>
    <cfRule type="containsText" dxfId="66" priority="69" operator="containsText" text="Japan">
      <formula>NOT(ISERROR(SEARCH("Japan",B138)))</formula>
    </cfRule>
  </conditionalFormatting>
  <conditionalFormatting sqref="B138">
    <cfRule type="containsText" dxfId="65" priority="66" operator="containsText" text="Iowa">
      <formula>NOT(ISERROR(SEARCH("Iowa",B138)))</formula>
    </cfRule>
  </conditionalFormatting>
  <conditionalFormatting sqref="B121">
    <cfRule type="containsText" dxfId="64" priority="65" operator="containsText" text="Europe ">
      <formula>NOT(ISERROR(SEARCH("Europe ",B121)))</formula>
    </cfRule>
  </conditionalFormatting>
  <conditionalFormatting sqref="B121">
    <cfRule type="containsText" dxfId="63" priority="62" operator="containsText" text="USA">
      <formula>NOT(ISERROR(SEARCH("USA",B121)))</formula>
    </cfRule>
    <cfRule type="containsText" dxfId="62" priority="63" operator="containsText" text="Brazil">
      <formula>NOT(ISERROR(SEARCH("Brazil",B121)))</formula>
    </cfRule>
    <cfRule type="containsText" dxfId="61" priority="64" operator="containsText" text="Japan">
      <formula>NOT(ISERROR(SEARCH("Japan",B121)))</formula>
    </cfRule>
  </conditionalFormatting>
  <conditionalFormatting sqref="B121">
    <cfRule type="containsText" dxfId="60" priority="61" operator="containsText" text="Iowa">
      <formula>NOT(ISERROR(SEARCH("Iowa",B121)))</formula>
    </cfRule>
  </conditionalFormatting>
  <conditionalFormatting sqref="B126">
    <cfRule type="containsText" dxfId="59" priority="60" operator="containsText" text="Europe ">
      <formula>NOT(ISERROR(SEARCH("Europe ",B126)))</formula>
    </cfRule>
  </conditionalFormatting>
  <conditionalFormatting sqref="B126">
    <cfRule type="containsText" dxfId="58" priority="57" operator="containsText" text="USA">
      <formula>NOT(ISERROR(SEARCH("USA",B126)))</formula>
    </cfRule>
    <cfRule type="containsText" dxfId="57" priority="58" operator="containsText" text="Brazil">
      <formula>NOT(ISERROR(SEARCH("Brazil",B126)))</formula>
    </cfRule>
    <cfRule type="containsText" dxfId="56" priority="59" operator="containsText" text="Japan">
      <formula>NOT(ISERROR(SEARCH("Japan",B126)))</formula>
    </cfRule>
  </conditionalFormatting>
  <conditionalFormatting sqref="B126">
    <cfRule type="containsText" dxfId="55" priority="56" operator="containsText" text="Iowa">
      <formula>NOT(ISERROR(SEARCH("Iowa",B126)))</formula>
    </cfRule>
  </conditionalFormatting>
  <conditionalFormatting sqref="B124">
    <cfRule type="containsText" dxfId="54" priority="55" operator="containsText" text="Europe ">
      <formula>NOT(ISERROR(SEARCH("Europe ",B124)))</formula>
    </cfRule>
  </conditionalFormatting>
  <conditionalFormatting sqref="B124">
    <cfRule type="containsText" dxfId="53" priority="52" operator="containsText" text="USA">
      <formula>NOT(ISERROR(SEARCH("USA",B124)))</formula>
    </cfRule>
    <cfRule type="containsText" dxfId="52" priority="53" operator="containsText" text="Brazil">
      <formula>NOT(ISERROR(SEARCH("Brazil",B124)))</formula>
    </cfRule>
    <cfRule type="containsText" dxfId="51" priority="54" operator="containsText" text="Japan">
      <formula>NOT(ISERROR(SEARCH("Japan",B124)))</formula>
    </cfRule>
  </conditionalFormatting>
  <conditionalFormatting sqref="B124">
    <cfRule type="containsText" dxfId="50" priority="51" operator="containsText" text="Iowa">
      <formula>NOT(ISERROR(SEARCH("Iowa",B124)))</formula>
    </cfRule>
  </conditionalFormatting>
  <conditionalFormatting sqref="B120">
    <cfRule type="containsText" dxfId="49" priority="50" operator="containsText" text="Europe ">
      <formula>NOT(ISERROR(SEARCH("Europe ",B120)))</formula>
    </cfRule>
  </conditionalFormatting>
  <conditionalFormatting sqref="B120">
    <cfRule type="containsText" dxfId="48" priority="47" operator="containsText" text="USA">
      <formula>NOT(ISERROR(SEARCH("USA",B120)))</formula>
    </cfRule>
    <cfRule type="containsText" dxfId="47" priority="48" operator="containsText" text="Brazil">
      <formula>NOT(ISERROR(SEARCH("Brazil",B120)))</formula>
    </cfRule>
    <cfRule type="containsText" dxfId="46" priority="49" operator="containsText" text="Japan">
      <formula>NOT(ISERROR(SEARCH("Japan",B120)))</formula>
    </cfRule>
  </conditionalFormatting>
  <conditionalFormatting sqref="B120">
    <cfRule type="containsText" dxfId="45" priority="46" operator="containsText" text="Iowa">
      <formula>NOT(ISERROR(SEARCH("Iowa",B120)))</formula>
    </cfRule>
  </conditionalFormatting>
  <conditionalFormatting sqref="I190">
    <cfRule type="containsText" dxfId="44" priority="45" operator="containsText" text="Europe ">
      <formula>NOT(ISERROR(SEARCH("Europe ",I190)))</formula>
    </cfRule>
  </conditionalFormatting>
  <conditionalFormatting sqref="I190">
    <cfRule type="containsText" dxfId="43" priority="42" operator="containsText" text="USA">
      <formula>NOT(ISERROR(SEARCH("USA",I190)))</formula>
    </cfRule>
    <cfRule type="containsText" dxfId="42" priority="43" operator="containsText" text="Brazil">
      <formula>NOT(ISERROR(SEARCH("Brazil",I190)))</formula>
    </cfRule>
    <cfRule type="containsText" dxfId="41" priority="44" operator="containsText" text="Japan">
      <formula>NOT(ISERROR(SEARCH("Japan",I190)))</formula>
    </cfRule>
  </conditionalFormatting>
  <conditionalFormatting sqref="I190">
    <cfRule type="containsText" dxfId="40" priority="41" operator="containsText" text="Iowa">
      <formula>NOT(ISERROR(SEARCH("Iowa",I190)))</formula>
    </cfRule>
  </conditionalFormatting>
  <conditionalFormatting sqref="I222">
    <cfRule type="containsText" dxfId="39" priority="40" operator="containsText" text="Europe ">
      <formula>NOT(ISERROR(SEARCH("Europe ",I222)))</formula>
    </cfRule>
  </conditionalFormatting>
  <conditionalFormatting sqref="I222">
    <cfRule type="containsText" dxfId="38" priority="37" operator="containsText" text="USA">
      <formula>NOT(ISERROR(SEARCH("USA",I222)))</formula>
    </cfRule>
    <cfRule type="containsText" dxfId="37" priority="38" operator="containsText" text="Brazil">
      <formula>NOT(ISERROR(SEARCH("Brazil",I222)))</formula>
    </cfRule>
    <cfRule type="containsText" dxfId="36" priority="39" operator="containsText" text="Japan">
      <formula>NOT(ISERROR(SEARCH("Japan",I222)))</formula>
    </cfRule>
  </conditionalFormatting>
  <conditionalFormatting sqref="I222">
    <cfRule type="containsText" dxfId="35" priority="36" operator="containsText" text="Iowa">
      <formula>NOT(ISERROR(SEARCH("Iowa",I222)))</formula>
    </cfRule>
  </conditionalFormatting>
  <conditionalFormatting sqref="I192">
    <cfRule type="containsText" dxfId="34" priority="35" operator="containsText" text="Europe ">
      <formula>NOT(ISERROR(SEARCH("Europe ",I192)))</formula>
    </cfRule>
  </conditionalFormatting>
  <conditionalFormatting sqref="I192">
    <cfRule type="containsText" dxfId="33" priority="32" operator="containsText" text="USA">
      <formula>NOT(ISERROR(SEARCH("USA",I192)))</formula>
    </cfRule>
    <cfRule type="containsText" dxfId="32" priority="33" operator="containsText" text="Brazil">
      <formula>NOT(ISERROR(SEARCH("Brazil",I192)))</formula>
    </cfRule>
    <cfRule type="containsText" dxfId="31" priority="34" operator="containsText" text="Japan">
      <formula>NOT(ISERROR(SEARCH("Japan",I192)))</formula>
    </cfRule>
  </conditionalFormatting>
  <conditionalFormatting sqref="I192">
    <cfRule type="containsText" dxfId="30" priority="31" operator="containsText" text="Iowa">
      <formula>NOT(ISERROR(SEARCH("Iowa",I192)))</formula>
    </cfRule>
  </conditionalFormatting>
  <conditionalFormatting sqref="B122">
    <cfRule type="containsText" dxfId="29" priority="30" operator="containsText" text="Europe ">
      <formula>NOT(ISERROR(SEARCH("Europe ",B122)))</formula>
    </cfRule>
  </conditionalFormatting>
  <conditionalFormatting sqref="B122">
    <cfRule type="containsText" dxfId="28" priority="27" operator="containsText" text="USA">
      <formula>NOT(ISERROR(SEARCH("USA",B122)))</formula>
    </cfRule>
    <cfRule type="containsText" dxfId="27" priority="28" operator="containsText" text="Brazil">
      <formula>NOT(ISERROR(SEARCH("Brazil",B122)))</formula>
    </cfRule>
    <cfRule type="containsText" dxfId="26" priority="29" operator="containsText" text="Japan">
      <formula>NOT(ISERROR(SEARCH("Japan",B122)))</formula>
    </cfRule>
  </conditionalFormatting>
  <conditionalFormatting sqref="B122">
    <cfRule type="containsText" dxfId="25" priority="26" operator="containsText" text="Iowa">
      <formula>NOT(ISERROR(SEARCH("Iowa",B122)))</formula>
    </cfRule>
  </conditionalFormatting>
  <conditionalFormatting sqref="B128">
    <cfRule type="containsText" dxfId="24" priority="25" operator="containsText" text="Europe ">
      <formula>NOT(ISERROR(SEARCH("Europe ",B128)))</formula>
    </cfRule>
  </conditionalFormatting>
  <conditionalFormatting sqref="B128">
    <cfRule type="containsText" dxfId="23" priority="22" operator="containsText" text="USA">
      <formula>NOT(ISERROR(SEARCH("USA",B128)))</formula>
    </cfRule>
    <cfRule type="containsText" dxfId="22" priority="23" operator="containsText" text="Brazil">
      <formula>NOT(ISERROR(SEARCH("Brazil",B128)))</formula>
    </cfRule>
    <cfRule type="containsText" dxfId="21" priority="24" operator="containsText" text="Japan">
      <formula>NOT(ISERROR(SEARCH("Japan",B128)))</formula>
    </cfRule>
  </conditionalFormatting>
  <conditionalFormatting sqref="B128">
    <cfRule type="containsText" dxfId="20" priority="21" operator="containsText" text="Iowa">
      <formula>NOT(ISERROR(SEARCH("Iowa",B128)))</formula>
    </cfRule>
  </conditionalFormatting>
  <conditionalFormatting sqref="B134">
    <cfRule type="containsText" dxfId="19" priority="20" operator="containsText" text="Europe ">
      <formula>NOT(ISERROR(SEARCH("Europe ",B134)))</formula>
    </cfRule>
  </conditionalFormatting>
  <conditionalFormatting sqref="B134">
    <cfRule type="containsText" dxfId="18" priority="17" operator="containsText" text="USA">
      <formula>NOT(ISERROR(SEARCH("USA",B134)))</formula>
    </cfRule>
    <cfRule type="containsText" dxfId="17" priority="18" operator="containsText" text="Brazil">
      <formula>NOT(ISERROR(SEARCH("Brazil",B134)))</formula>
    </cfRule>
    <cfRule type="containsText" dxfId="16" priority="19" operator="containsText" text="Japan">
      <formula>NOT(ISERROR(SEARCH("Japan",B134)))</formula>
    </cfRule>
  </conditionalFormatting>
  <conditionalFormatting sqref="B134">
    <cfRule type="containsText" dxfId="15" priority="16" operator="containsText" text="Iowa">
      <formula>NOT(ISERROR(SEARCH("Iowa",B134)))</formula>
    </cfRule>
  </conditionalFormatting>
  <conditionalFormatting sqref="B147">
    <cfRule type="containsText" dxfId="14" priority="15" operator="containsText" text="Europe ">
      <formula>NOT(ISERROR(SEARCH("Europe ",B147)))</formula>
    </cfRule>
  </conditionalFormatting>
  <conditionalFormatting sqref="B147">
    <cfRule type="containsText" dxfId="13" priority="12" operator="containsText" text="USA">
      <formula>NOT(ISERROR(SEARCH("USA",B147)))</formula>
    </cfRule>
    <cfRule type="containsText" dxfId="12" priority="13" operator="containsText" text="Brazil">
      <formula>NOT(ISERROR(SEARCH("Brazil",B147)))</formula>
    </cfRule>
    <cfRule type="containsText" dxfId="11" priority="14" operator="containsText" text="Japan">
      <formula>NOT(ISERROR(SEARCH("Japan",B147)))</formula>
    </cfRule>
  </conditionalFormatting>
  <conditionalFormatting sqref="B147">
    <cfRule type="containsText" dxfId="10" priority="11" operator="containsText" text="Iowa">
      <formula>NOT(ISERROR(SEARCH("Iowa",B147)))</formula>
    </cfRule>
  </conditionalFormatting>
  <conditionalFormatting sqref="B125">
    <cfRule type="containsText" dxfId="9" priority="10" operator="containsText" text="Europe ">
      <formula>NOT(ISERROR(SEARCH("Europe ",B125)))</formula>
    </cfRule>
  </conditionalFormatting>
  <conditionalFormatting sqref="B125">
    <cfRule type="containsText" dxfId="8" priority="7" operator="containsText" text="USA">
      <formula>NOT(ISERROR(SEARCH("USA",B125)))</formula>
    </cfRule>
    <cfRule type="containsText" dxfId="7" priority="8" operator="containsText" text="Brazil">
      <formula>NOT(ISERROR(SEARCH("Brazil",B125)))</formula>
    </cfRule>
    <cfRule type="containsText" dxfId="6" priority="9" operator="containsText" text="Japan">
      <formula>NOT(ISERROR(SEARCH("Japan",B125)))</formula>
    </cfRule>
  </conditionalFormatting>
  <conditionalFormatting sqref="B125">
    <cfRule type="containsText" dxfId="5" priority="6" operator="containsText" text="Iowa">
      <formula>NOT(ISERROR(SEARCH("Iowa",B125)))</formula>
    </cfRule>
  </conditionalFormatting>
  <conditionalFormatting sqref="I242:I245">
    <cfRule type="containsText" dxfId="4" priority="5" operator="containsText" text="Europe ">
      <formula>NOT(ISERROR(SEARCH("Europe ",I242)))</formula>
    </cfRule>
  </conditionalFormatting>
  <conditionalFormatting sqref="I242:I245">
    <cfRule type="containsText" dxfId="3" priority="2" operator="containsText" text="USA">
      <formula>NOT(ISERROR(SEARCH("USA",I242)))</formula>
    </cfRule>
    <cfRule type="containsText" dxfId="2" priority="3" operator="containsText" text="Brazil">
      <formula>NOT(ISERROR(SEARCH("Brazil",I242)))</formula>
    </cfRule>
    <cfRule type="containsText" dxfId="1" priority="4" operator="containsText" text="Japan">
      <formula>NOT(ISERROR(SEARCH("Japan",I242)))</formula>
    </cfRule>
  </conditionalFormatting>
  <conditionalFormatting sqref="I242:I245">
    <cfRule type="containsText" dxfId="0" priority="1" operator="containsText" text="Iowa">
      <formula>NOT(ISERROR(SEARCH("Iowa",I242)))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2.1 Cash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Tan, Mabel</dc:creator>
  <cp:lastModifiedBy>Tan, Mabel</cp:lastModifiedBy>
  <dcterms:created xsi:type="dcterms:W3CDTF">2019-06-27T07:37:03Z</dcterms:created>
  <dcterms:modified xsi:type="dcterms:W3CDTF">2019-06-27T09:45:18Z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ype_List" linkTarget="Prop_Type_List">
    <vt:lpwstr>#REF!</vt:lpwstr>
  </property>
  <property fmtid="{D5CDD505-2E9C-101B-9397-08002B2CF9AE}" pid="3" name="Type_List_1" linkTarget="Prop_Type_List_1">
    <vt:lpwstr>#REF!</vt:lpwstr>
  </property>
</Properties>
</file>