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ocuments\GitHub\vestibular_setup\data\Rotary stage validation\Open loop data\"/>
    </mc:Choice>
  </mc:AlternateContent>
  <bookViews>
    <workbookView xWindow="0" yWindow="0" windowWidth="19200" windowHeight="7054"/>
  </bookViews>
  <sheets>
    <sheet name="Sheet1" sheetId="1" r:id="rId1"/>
    <sheet name="Sheet4" sheetId="5" r:id="rId2"/>
    <sheet name="Sheet6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1" i="1"/>
  <c r="U22" i="1"/>
  <c r="U23" i="1"/>
  <c r="U24" i="1"/>
  <c r="U26" i="1"/>
  <c r="U27" i="1"/>
  <c r="U28" i="1"/>
  <c r="U29" i="1"/>
  <c r="U31" i="1"/>
  <c r="U32" i="1"/>
  <c r="U36" i="1"/>
  <c r="U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1" i="1"/>
  <c r="T21" i="1"/>
  <c r="S22" i="1"/>
  <c r="T22" i="1"/>
  <c r="S23" i="1"/>
  <c r="T23" i="1"/>
  <c r="S24" i="1"/>
  <c r="T24" i="1"/>
  <c r="S26" i="1"/>
  <c r="T26" i="1"/>
  <c r="S27" i="1"/>
  <c r="T27" i="1"/>
  <c r="S28" i="1"/>
  <c r="T28" i="1"/>
  <c r="S29" i="1"/>
  <c r="T29" i="1"/>
  <c r="S31" i="1"/>
  <c r="T31" i="1"/>
  <c r="S32" i="1"/>
  <c r="T32" i="1"/>
  <c r="S36" i="1"/>
  <c r="T36" i="1"/>
  <c r="T7" i="1"/>
  <c r="S7" i="1"/>
  <c r="D37" i="1" l="1"/>
  <c r="D38" i="1" s="1"/>
  <c r="F37" i="1"/>
  <c r="F38" i="1" s="1"/>
  <c r="H37" i="1"/>
  <c r="H38" i="1" s="1"/>
  <c r="J37" i="1"/>
  <c r="J38" i="1" s="1"/>
  <c r="L37" i="1"/>
  <c r="L38" i="1" s="1"/>
  <c r="N37" i="1"/>
  <c r="N38" i="1" s="1"/>
  <c r="P37" i="1"/>
  <c r="P38" i="1" s="1"/>
  <c r="R37" i="1"/>
  <c r="R38" i="1" s="1"/>
  <c r="M33" i="1"/>
  <c r="C33" i="1"/>
  <c r="Q34" i="1"/>
  <c r="O34" i="1"/>
  <c r="M34" i="1"/>
  <c r="K34" i="1"/>
  <c r="I34" i="1"/>
  <c r="G34" i="1"/>
  <c r="E34" i="1"/>
  <c r="E37" i="1" s="1"/>
  <c r="C34" i="1"/>
  <c r="K20" i="1"/>
  <c r="I20" i="1"/>
  <c r="Q25" i="1"/>
  <c r="Q37" i="1" s="1"/>
  <c r="O25" i="1"/>
  <c r="M25" i="1"/>
  <c r="K25" i="1"/>
  <c r="I25" i="1"/>
  <c r="G25" i="1"/>
  <c r="Q30" i="1"/>
  <c r="O30" i="1"/>
  <c r="M30" i="1"/>
  <c r="M37" i="1" s="1"/>
  <c r="M39" i="1" s="1"/>
  <c r="K30" i="1"/>
  <c r="I30" i="1"/>
  <c r="G30" i="1"/>
  <c r="Q35" i="1"/>
  <c r="O35" i="1"/>
  <c r="M35" i="1"/>
  <c r="K35" i="1"/>
  <c r="I35" i="1"/>
  <c r="E39" i="1" l="1"/>
  <c r="E38" i="1"/>
  <c r="Q38" i="1"/>
  <c r="Q39" i="1"/>
  <c r="U20" i="1"/>
  <c r="S20" i="1"/>
  <c r="T20" i="1"/>
  <c r="S25" i="1"/>
  <c r="U25" i="1"/>
  <c r="T25" i="1"/>
  <c r="U34" i="1"/>
  <c r="S34" i="1"/>
  <c r="T34" i="1"/>
  <c r="S33" i="1"/>
  <c r="U33" i="1"/>
  <c r="T33" i="1"/>
  <c r="I37" i="1"/>
  <c r="I38" i="1" s="1"/>
  <c r="I40" i="1" s="1"/>
  <c r="T35" i="1"/>
  <c r="U35" i="1"/>
  <c r="S35" i="1"/>
  <c r="S30" i="1"/>
  <c r="T30" i="1"/>
  <c r="U30" i="1"/>
  <c r="Q40" i="1"/>
  <c r="E40" i="1"/>
  <c r="M38" i="1"/>
  <c r="M40" i="1" s="1"/>
  <c r="C37" i="1"/>
  <c r="C39" i="1" s="1"/>
  <c r="C41" i="1" s="1"/>
  <c r="K37" i="1"/>
  <c r="K39" i="1" s="1"/>
  <c r="I39" i="1"/>
  <c r="O37" i="1"/>
  <c r="O39" i="1" s="1"/>
  <c r="G37" i="1"/>
  <c r="G39" i="1" s="1"/>
  <c r="G38" i="1"/>
  <c r="G40" i="1" s="1"/>
  <c r="C38" i="1" l="1"/>
  <c r="C40" i="1" s="1"/>
  <c r="C42" i="1" s="1"/>
  <c r="O38" i="1"/>
  <c r="O40" i="1" s="1"/>
  <c r="K38" i="1"/>
  <c r="K40" i="1" s="1"/>
</calcChain>
</file>

<file path=xl/sharedStrings.xml><?xml version="1.0" encoding="utf-8"?>
<sst xmlns="http://schemas.openxmlformats.org/spreadsheetml/2006/main" count="30" uniqueCount="16">
  <si>
    <r>
      <t>Target position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</si>
  <si>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↑</t>
  </si>
  <si>
    <t>↓</t>
  </si>
  <si>
    <t>Positioning direction</t>
  </si>
  <si>
    <r>
      <t>Angular velocity (°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</rPr>
      <t>¯¹</t>
    </r>
    <r>
      <rPr>
        <sz val="11"/>
        <color theme="1"/>
        <rFont val="Calibri"/>
        <family val="2"/>
        <scheme val="minor"/>
      </rPr>
      <t>)</t>
    </r>
  </si>
  <si>
    <r>
      <t>Angular acceleration (°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</rPr>
      <t>¯²</t>
    </r>
    <r>
      <rPr>
        <sz val="11"/>
        <color theme="1"/>
        <rFont val="Calibri"/>
        <family val="2"/>
        <scheme val="minor"/>
      </rPr>
      <t>)</t>
    </r>
  </si>
  <si>
    <t>Accuracy</t>
  </si>
  <si>
    <t>Repeatability</t>
  </si>
  <si>
    <r>
      <t>Average innacuracy at position x</t>
    </r>
    <r>
      <rPr>
        <sz val="8"/>
        <color theme="1"/>
        <rFont val="Calibri"/>
        <family val="2"/>
        <scheme val="minor"/>
      </rPr>
      <t>j</t>
    </r>
  </si>
  <si>
    <t>Average innacuracy</t>
  </si>
  <si>
    <t>Standard deviation</t>
  </si>
  <si>
    <r>
      <t>Average Standard deviation at position x</t>
    </r>
    <r>
      <rPr>
        <sz val="8"/>
        <color theme="1"/>
        <rFont val="Calibri"/>
        <family val="2"/>
        <scheme val="minor"/>
      </rPr>
      <t>j</t>
    </r>
  </si>
  <si>
    <t>Average</t>
  </si>
  <si>
    <t>std</t>
  </si>
  <si>
    <t>Position deviation (°)</t>
  </si>
  <si>
    <t>Average 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</si>
</sst>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3" fillId="0" borderId="0" xfId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A22" workbookViewId="0">
      <selection activeCell="K44" sqref="K44"/>
    </sheetView>
  </sheetViews>
  <sheetFormatPr defaultRowHeight="14.6" x14ac:dyDescent="0.4"/>
  <cols>
    <col min="1" max="1" width="18.61328125" bestFit="1" customWidth="1"/>
    <col min="2" max="2" width="22.69140625" bestFit="1" customWidth="1"/>
    <col min="3" max="4" width="8.69140625" customWidth="1"/>
    <col min="21" max="21" width="15.23046875" bestFit="1" customWidth="1"/>
  </cols>
  <sheetData>
    <row r="1" spans="1:21" x14ac:dyDescent="0.4">
      <c r="S1" s="1"/>
      <c r="T1" s="1"/>
    </row>
    <row r="2" spans="1:21" x14ac:dyDescent="0.4">
      <c r="C2" s="7" t="s">
        <v>14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/>
      <c r="T2" s="1"/>
    </row>
    <row r="3" spans="1:21" x14ac:dyDescent="0.4">
      <c r="B3" s="2"/>
      <c r="C3" s="7">
        <v>1</v>
      </c>
      <c r="D3" s="7"/>
      <c r="E3" s="7">
        <v>2</v>
      </c>
      <c r="F3" s="7"/>
      <c r="G3" s="7">
        <v>3</v>
      </c>
      <c r="H3" s="7"/>
      <c r="I3" s="7">
        <v>4</v>
      </c>
      <c r="J3" s="7"/>
      <c r="K3" s="7">
        <v>5</v>
      </c>
      <c r="L3" s="7"/>
      <c r="M3" s="7">
        <v>6</v>
      </c>
      <c r="N3" s="7"/>
      <c r="O3" s="7">
        <v>7</v>
      </c>
      <c r="P3" s="7"/>
      <c r="Q3" s="7">
        <v>8</v>
      </c>
      <c r="R3" s="7"/>
      <c r="S3" s="1"/>
      <c r="T3" s="1"/>
    </row>
    <row r="4" spans="1:21" x14ac:dyDescent="0.4">
      <c r="B4" s="2" t="s">
        <v>0</v>
      </c>
      <c r="C4" s="7">
        <v>45</v>
      </c>
      <c r="D4" s="7"/>
      <c r="E4" s="7">
        <v>90</v>
      </c>
      <c r="F4" s="7"/>
      <c r="G4" s="7">
        <v>135</v>
      </c>
      <c r="H4" s="7"/>
      <c r="I4" s="7">
        <v>180</v>
      </c>
      <c r="J4" s="7"/>
      <c r="K4" s="7">
        <v>225</v>
      </c>
      <c r="L4" s="7"/>
      <c r="M4" s="7">
        <v>270</v>
      </c>
      <c r="N4" s="7"/>
      <c r="O4" s="7">
        <v>315</v>
      </c>
      <c r="P4" s="7"/>
      <c r="Q4" s="7">
        <v>360</v>
      </c>
      <c r="R4" s="7"/>
      <c r="S4" s="1"/>
      <c r="T4" s="1"/>
    </row>
    <row r="5" spans="1:21" x14ac:dyDescent="0.4">
      <c r="B5" s="2" t="s">
        <v>3</v>
      </c>
      <c r="C5" s="8" t="s">
        <v>1</v>
      </c>
      <c r="D5" s="8" t="s">
        <v>2</v>
      </c>
      <c r="E5" s="8" t="s">
        <v>1</v>
      </c>
      <c r="F5" s="8" t="s">
        <v>2</v>
      </c>
      <c r="G5" s="8" t="s">
        <v>1</v>
      </c>
      <c r="H5" s="8" t="s">
        <v>2</v>
      </c>
      <c r="I5" s="8" t="s">
        <v>1</v>
      </c>
      <c r="J5" s="8" t="s">
        <v>2</v>
      </c>
      <c r="K5" s="8" t="s">
        <v>1</v>
      </c>
      <c r="L5" s="8" t="s">
        <v>2</v>
      </c>
      <c r="M5" s="8" t="s">
        <v>1</v>
      </c>
      <c r="N5" s="8" t="s">
        <v>2</v>
      </c>
      <c r="O5" s="8" t="s">
        <v>1</v>
      </c>
      <c r="P5" s="8" t="s">
        <v>2</v>
      </c>
      <c r="Q5" s="8" t="s">
        <v>1</v>
      </c>
      <c r="R5" s="8" t="s">
        <v>2</v>
      </c>
      <c r="S5" s="1"/>
      <c r="T5" s="1"/>
    </row>
    <row r="6" spans="1:21" x14ac:dyDescent="0.4">
      <c r="A6" s="2" t="s">
        <v>4</v>
      </c>
      <c r="B6" s="2" t="s">
        <v>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5" t="s">
        <v>12</v>
      </c>
      <c r="T6" s="5" t="s">
        <v>13</v>
      </c>
      <c r="U6" t="s">
        <v>15</v>
      </c>
    </row>
    <row r="7" spans="1:21" x14ac:dyDescent="0.4">
      <c r="A7" s="2">
        <v>20</v>
      </c>
      <c r="B7" s="2">
        <v>200</v>
      </c>
      <c r="C7" s="3">
        <v>-0.38</v>
      </c>
      <c r="D7" s="3">
        <v>-0.02</v>
      </c>
      <c r="E7" s="3">
        <v>-0.39</v>
      </c>
      <c r="F7" s="3">
        <v>-0.1</v>
      </c>
      <c r="G7" s="3">
        <v>-0.38</v>
      </c>
      <c r="H7" s="3">
        <v>-0.12</v>
      </c>
      <c r="I7" s="3">
        <v>-0.34</v>
      </c>
      <c r="J7" s="3">
        <v>-0.1</v>
      </c>
      <c r="K7" s="3">
        <v>-0.55000000000000004</v>
      </c>
      <c r="L7" s="3">
        <v>-0.1</v>
      </c>
      <c r="M7" s="3">
        <v>-0.66</v>
      </c>
      <c r="N7" s="3">
        <v>-0.05</v>
      </c>
      <c r="O7" s="3">
        <v>-0.52</v>
      </c>
      <c r="P7" s="3">
        <v>7.0000000000000007E-2</v>
      </c>
      <c r="Q7" s="3">
        <v>-0.41</v>
      </c>
      <c r="R7" s="3">
        <v>0.15</v>
      </c>
      <c r="S7" s="1">
        <f>AVERAGE(C7:R7)</f>
        <v>-0.24375000000000005</v>
      </c>
      <c r="T7" s="1">
        <f>_xlfn.STDEV.P(C7:R7)</f>
        <v>0.23145936468417078</v>
      </c>
      <c r="U7" s="1">
        <f>(ABS(C7)+ABS(D7)+ABS(E7)+ABS(F7)+ABS(G7)+ABS(H7)+ABS(I7)+ABS(J7)+ABS(K7)+ABS(L7)+ABS(M7)+ABS(N7)+ABS(O7)+ABS(P7)+ABS(Q7)+ABS(R7))/16</f>
        <v>0.27125000000000005</v>
      </c>
    </row>
    <row r="8" spans="1:21" x14ac:dyDescent="0.4">
      <c r="A8" s="2">
        <v>40</v>
      </c>
      <c r="B8" s="2">
        <v>200</v>
      </c>
      <c r="C8" s="3">
        <v>-0.38</v>
      </c>
      <c r="D8" s="3">
        <v>-0.05</v>
      </c>
      <c r="E8" s="3">
        <v>-0.41</v>
      </c>
      <c r="F8" s="3">
        <v>-0.12</v>
      </c>
      <c r="G8" s="3">
        <v>-0.4</v>
      </c>
      <c r="H8" s="3">
        <v>-0.17</v>
      </c>
      <c r="I8" s="3">
        <v>-0.39</v>
      </c>
      <c r="J8" s="3">
        <v>-0.12</v>
      </c>
      <c r="K8" s="3">
        <v>-0.56999999999999995</v>
      </c>
      <c r="L8" s="3">
        <v>-0.12</v>
      </c>
      <c r="M8" s="3">
        <v>-0.68</v>
      </c>
      <c r="N8" s="3">
        <v>-0.1</v>
      </c>
      <c r="O8" s="3">
        <v>-0.55000000000000004</v>
      </c>
      <c r="P8" s="3">
        <v>0.02</v>
      </c>
      <c r="Q8" s="3">
        <v>-0.46</v>
      </c>
      <c r="R8" s="3">
        <v>0.17</v>
      </c>
      <c r="S8" s="1">
        <f t="shared" ref="S8:S36" si="0">AVERAGE(C8:R8)</f>
        <v>-0.27062500000000006</v>
      </c>
      <c r="T8" s="1">
        <f t="shared" ref="T8:T36" si="1">_xlfn.STDEV.P(C8:R8)</f>
        <v>0.23292887192231018</v>
      </c>
      <c r="U8" s="1">
        <f t="shared" ref="U8:U36" si="2">(ABS(C8)+ABS(D8)+ABS(E8)+ABS(F8)+ABS(G8)+ABS(H8)+ABS(I8)+ABS(J8)+ABS(K8)+ABS(L8)+ABS(M8)+ABS(N8)+ABS(O8)+ABS(P8)+ABS(Q8)+ABS(R8))/16</f>
        <v>0.294375</v>
      </c>
    </row>
    <row r="9" spans="1:21" x14ac:dyDescent="0.4">
      <c r="A9" s="2">
        <v>60</v>
      </c>
      <c r="B9" s="2">
        <v>200</v>
      </c>
      <c r="C9" s="3">
        <v>0.01</v>
      </c>
      <c r="D9" s="3">
        <v>0</v>
      </c>
      <c r="E9" s="3">
        <v>0.37</v>
      </c>
      <c r="F9" s="3">
        <v>0.02</v>
      </c>
      <c r="G9" s="3">
        <v>0.28000000000000003</v>
      </c>
      <c r="H9" s="3">
        <v>0.1</v>
      </c>
      <c r="I9" s="3">
        <v>0.17</v>
      </c>
      <c r="J9" s="3">
        <v>0.2</v>
      </c>
      <c r="K9" s="3">
        <v>0.21</v>
      </c>
      <c r="L9" s="3">
        <v>0.37</v>
      </c>
      <c r="M9" s="3">
        <v>0.51</v>
      </c>
      <c r="N9" s="3">
        <v>0.41</v>
      </c>
      <c r="O9" s="3">
        <v>0.67</v>
      </c>
      <c r="P9" s="3">
        <v>0.71</v>
      </c>
      <c r="Q9" s="3">
        <v>0.68</v>
      </c>
      <c r="R9" s="3">
        <v>1</v>
      </c>
      <c r="S9" s="1">
        <f t="shared" si="0"/>
        <v>0.356875</v>
      </c>
      <c r="T9" s="1">
        <f t="shared" si="1"/>
        <v>0.28301322296846837</v>
      </c>
      <c r="U9" s="1">
        <f t="shared" si="2"/>
        <v>0.356875</v>
      </c>
    </row>
    <row r="10" spans="1:21" x14ac:dyDescent="0.4">
      <c r="A10" s="2">
        <v>80</v>
      </c>
      <c r="B10" s="2">
        <v>200</v>
      </c>
      <c r="C10" s="3">
        <v>0.01</v>
      </c>
      <c r="D10" s="3">
        <v>-0.02</v>
      </c>
      <c r="E10" s="3">
        <v>0.17</v>
      </c>
      <c r="F10" s="3">
        <v>0</v>
      </c>
      <c r="G10" s="3">
        <v>0.23</v>
      </c>
      <c r="H10" s="3">
        <v>0.05</v>
      </c>
      <c r="I10" s="3">
        <v>0.12</v>
      </c>
      <c r="J10" s="3">
        <v>0.2</v>
      </c>
      <c r="K10" s="3">
        <v>0.18</v>
      </c>
      <c r="L10" s="3">
        <v>0.37</v>
      </c>
      <c r="M10" s="3">
        <v>0.54</v>
      </c>
      <c r="N10" s="3">
        <v>0.39</v>
      </c>
      <c r="O10" s="3">
        <v>0.62</v>
      </c>
      <c r="P10" s="3">
        <v>0.66</v>
      </c>
      <c r="Q10" s="3">
        <v>0.63</v>
      </c>
      <c r="R10" s="3">
        <v>1</v>
      </c>
      <c r="S10" s="1">
        <f t="shared" si="0"/>
        <v>0.32187500000000002</v>
      </c>
      <c r="T10" s="1">
        <f t="shared" si="1"/>
        <v>0.28629571141566196</v>
      </c>
      <c r="U10" s="1">
        <f t="shared" si="2"/>
        <v>0.32437500000000002</v>
      </c>
    </row>
    <row r="11" spans="1:21" x14ac:dyDescent="0.4">
      <c r="A11" s="2">
        <v>100</v>
      </c>
      <c r="B11" s="2">
        <v>200</v>
      </c>
      <c r="C11" s="3">
        <v>-0.01</v>
      </c>
      <c r="D11" s="3">
        <v>7.0000000000000007E-2</v>
      </c>
      <c r="E11" s="3">
        <v>-0.05</v>
      </c>
      <c r="F11" s="3">
        <v>0.17</v>
      </c>
      <c r="G11" s="3">
        <v>-0.5</v>
      </c>
      <c r="H11" s="3">
        <v>0.27</v>
      </c>
      <c r="I11" s="3">
        <v>0.02</v>
      </c>
      <c r="J11" s="3">
        <v>0.44</v>
      </c>
      <c r="K11" s="3">
        <v>0.16</v>
      </c>
      <c r="L11" s="3">
        <v>0.59</v>
      </c>
      <c r="M11" s="3">
        <v>0.32</v>
      </c>
      <c r="N11" s="3">
        <v>0.68</v>
      </c>
      <c r="O11" s="3">
        <v>0.18</v>
      </c>
      <c r="P11" s="3">
        <v>1.1200000000000001</v>
      </c>
      <c r="Q11" s="3">
        <v>0.54</v>
      </c>
      <c r="R11" s="3">
        <v>1.42</v>
      </c>
      <c r="S11" s="1">
        <f t="shared" si="0"/>
        <v>0.33875</v>
      </c>
      <c r="T11" s="1">
        <f t="shared" si="1"/>
        <v>0.45073377674631837</v>
      </c>
      <c r="U11" s="1">
        <f t="shared" si="2"/>
        <v>0.40875</v>
      </c>
    </row>
    <row r="12" spans="1:21" x14ac:dyDescent="0.4">
      <c r="A12" s="2">
        <v>20</v>
      </c>
      <c r="B12" s="2">
        <v>400</v>
      </c>
      <c r="C12" s="3">
        <v>-0.38</v>
      </c>
      <c r="D12" s="3">
        <v>-0.05</v>
      </c>
      <c r="E12" s="3">
        <v>-0.44</v>
      </c>
      <c r="F12" s="3">
        <v>-0.1</v>
      </c>
      <c r="G12" s="3">
        <v>-0.4</v>
      </c>
      <c r="H12" s="3">
        <v>-0.12</v>
      </c>
      <c r="I12" s="3">
        <v>-0.36</v>
      </c>
      <c r="J12" s="3">
        <v>-0.1</v>
      </c>
      <c r="K12" s="3">
        <v>-0.56999999999999995</v>
      </c>
      <c r="L12" s="3">
        <v>-0.12</v>
      </c>
      <c r="M12" s="3">
        <v>-0.68</v>
      </c>
      <c r="N12" s="3">
        <v>-7.0000000000000007E-2</v>
      </c>
      <c r="O12" s="3">
        <v>-0.6</v>
      </c>
      <c r="P12" s="3">
        <v>0</v>
      </c>
      <c r="Q12" s="3">
        <v>-0.51</v>
      </c>
      <c r="R12" s="3">
        <v>7.0000000000000007E-2</v>
      </c>
      <c r="S12" s="1">
        <f t="shared" si="0"/>
        <v>-0.27687499999999998</v>
      </c>
      <c r="T12" s="1">
        <f t="shared" si="1"/>
        <v>0.23312332439076111</v>
      </c>
      <c r="U12" s="1">
        <f t="shared" si="2"/>
        <v>0.28562500000000002</v>
      </c>
    </row>
    <row r="13" spans="1:21" x14ac:dyDescent="0.4">
      <c r="A13" s="2">
        <v>40</v>
      </c>
      <c r="B13" s="2">
        <v>400</v>
      </c>
      <c r="C13" s="3">
        <v>-0.38</v>
      </c>
      <c r="D13" s="3">
        <v>7.0000000000000007E-2</v>
      </c>
      <c r="E13" s="3">
        <v>-0.39</v>
      </c>
      <c r="F13" s="3">
        <v>-0.12</v>
      </c>
      <c r="G13" s="3">
        <v>-0.35</v>
      </c>
      <c r="H13" s="3">
        <v>-0.15</v>
      </c>
      <c r="I13" s="3">
        <v>-0.34</v>
      </c>
      <c r="J13" s="3">
        <v>-7.0000000000000007E-2</v>
      </c>
      <c r="K13" s="3">
        <v>-0.55000000000000004</v>
      </c>
      <c r="L13" s="3">
        <v>-0.1</v>
      </c>
      <c r="M13" s="3">
        <v>-0.68</v>
      </c>
      <c r="N13" s="3">
        <v>-0.05</v>
      </c>
      <c r="O13" s="3">
        <v>-0.5</v>
      </c>
      <c r="P13" s="3">
        <v>0.12</v>
      </c>
      <c r="Q13" s="3">
        <v>-0.39</v>
      </c>
      <c r="R13" s="3">
        <v>0.27</v>
      </c>
      <c r="S13" s="1">
        <f t="shared" si="0"/>
        <v>-0.22562500000000002</v>
      </c>
      <c r="T13" s="1">
        <f t="shared" si="1"/>
        <v>0.25416453209486173</v>
      </c>
      <c r="U13" s="1">
        <f t="shared" si="2"/>
        <v>0.28312499999999996</v>
      </c>
    </row>
    <row r="14" spans="1:21" x14ac:dyDescent="0.4">
      <c r="A14" s="2">
        <v>60</v>
      </c>
      <c r="B14" s="2">
        <v>400</v>
      </c>
      <c r="C14" s="3">
        <v>-0.04</v>
      </c>
      <c r="D14" s="3">
        <v>0.02</v>
      </c>
      <c r="E14" s="3">
        <v>0.34</v>
      </c>
      <c r="F14" s="3">
        <v>0.02</v>
      </c>
      <c r="G14" s="3">
        <v>0.28000000000000003</v>
      </c>
      <c r="H14" s="3">
        <v>7.0000000000000007E-2</v>
      </c>
      <c r="I14" s="3">
        <v>0.12</v>
      </c>
      <c r="J14" s="3">
        <v>0.2</v>
      </c>
      <c r="K14" s="3">
        <v>0.16</v>
      </c>
      <c r="L14" s="3">
        <v>0.34</v>
      </c>
      <c r="M14" s="3">
        <v>0.46</v>
      </c>
      <c r="N14" s="3">
        <v>0.44</v>
      </c>
      <c r="O14" s="3">
        <v>0.67</v>
      </c>
      <c r="P14" s="3">
        <v>0.73</v>
      </c>
      <c r="Q14" s="3">
        <v>0.66</v>
      </c>
      <c r="R14" s="3">
        <v>1</v>
      </c>
      <c r="S14" s="1">
        <f t="shared" si="0"/>
        <v>0.34187499999999998</v>
      </c>
      <c r="T14" s="1">
        <f t="shared" si="1"/>
        <v>0.29041390182806337</v>
      </c>
      <c r="U14" s="1">
        <f t="shared" si="2"/>
        <v>0.34687499999999999</v>
      </c>
    </row>
    <row r="15" spans="1:21" x14ac:dyDescent="0.4">
      <c r="A15" s="2">
        <v>80</v>
      </c>
      <c r="B15" s="2">
        <v>400</v>
      </c>
      <c r="C15" s="3">
        <v>0.01</v>
      </c>
      <c r="D15" s="3">
        <v>-7.0000000000000007E-2</v>
      </c>
      <c r="E15" s="3">
        <v>0.24</v>
      </c>
      <c r="F15" s="3">
        <v>-0.05</v>
      </c>
      <c r="G15" s="3">
        <v>0.18</v>
      </c>
      <c r="H15" s="3">
        <v>0</v>
      </c>
      <c r="I15" s="3">
        <v>7.0000000000000007E-2</v>
      </c>
      <c r="J15" s="3">
        <v>0.2</v>
      </c>
      <c r="K15" s="3">
        <v>0.21</v>
      </c>
      <c r="L15" s="3">
        <v>0.34</v>
      </c>
      <c r="M15" s="3">
        <v>0.56000000000000005</v>
      </c>
      <c r="N15" s="3">
        <v>0.37</v>
      </c>
      <c r="O15" s="3">
        <v>0.6</v>
      </c>
      <c r="P15" s="3">
        <v>0.68</v>
      </c>
      <c r="Q15" s="3">
        <v>0.63</v>
      </c>
      <c r="R15" s="3">
        <v>1.03</v>
      </c>
      <c r="S15" s="1">
        <f t="shared" si="0"/>
        <v>0.3125</v>
      </c>
      <c r="T15" s="1">
        <f t="shared" si="1"/>
        <v>0.30313981922538646</v>
      </c>
      <c r="U15" s="1">
        <f t="shared" si="2"/>
        <v>0.32750000000000007</v>
      </c>
    </row>
    <row r="16" spans="1:21" x14ac:dyDescent="0.4">
      <c r="A16" s="2">
        <v>100</v>
      </c>
      <c r="B16" s="2">
        <v>400</v>
      </c>
      <c r="C16" s="3">
        <v>-0.04</v>
      </c>
      <c r="D16" s="3">
        <v>0.05</v>
      </c>
      <c r="E16" s="3">
        <v>-0.05</v>
      </c>
      <c r="F16" s="3">
        <v>0.12</v>
      </c>
      <c r="G16" s="3">
        <v>-0.26</v>
      </c>
      <c r="H16" s="3">
        <v>0.22</v>
      </c>
      <c r="I16" s="3">
        <v>-0.02</v>
      </c>
      <c r="J16" s="3">
        <v>0.39</v>
      </c>
      <c r="K16" s="3">
        <v>0.09</v>
      </c>
      <c r="L16" s="3">
        <v>0.51</v>
      </c>
      <c r="M16" s="3">
        <v>0.24</v>
      </c>
      <c r="N16" s="3">
        <v>0.61</v>
      </c>
      <c r="O16" s="3">
        <v>0.11</v>
      </c>
      <c r="P16" s="3">
        <v>0.98</v>
      </c>
      <c r="Q16" s="3">
        <v>0.34</v>
      </c>
      <c r="R16" s="3">
        <v>1.22</v>
      </c>
      <c r="S16" s="1">
        <f t="shared" si="0"/>
        <v>0.28187499999999999</v>
      </c>
      <c r="T16" s="1">
        <f t="shared" si="1"/>
        <v>0.3785369656651778</v>
      </c>
      <c r="U16" s="1">
        <f t="shared" si="2"/>
        <v>0.328125</v>
      </c>
    </row>
    <row r="17" spans="1:21" x14ac:dyDescent="0.4">
      <c r="A17" s="2">
        <v>20</v>
      </c>
      <c r="B17" s="2">
        <v>600</v>
      </c>
      <c r="C17" s="3">
        <v>-0.38</v>
      </c>
      <c r="D17" s="3">
        <v>-0.05</v>
      </c>
      <c r="E17" s="3">
        <v>-0.41</v>
      </c>
      <c r="F17" s="3">
        <v>-7.0000000000000007E-2</v>
      </c>
      <c r="G17" s="3">
        <v>-0.38</v>
      </c>
      <c r="H17" s="3">
        <v>-0.15</v>
      </c>
      <c r="I17" s="3">
        <v>-0.34</v>
      </c>
      <c r="J17" s="3">
        <v>-0.1</v>
      </c>
      <c r="K17" s="3">
        <v>-0.55000000000000004</v>
      </c>
      <c r="L17" s="3">
        <v>-0.1</v>
      </c>
      <c r="M17" s="3">
        <v>-0.71</v>
      </c>
      <c r="N17" s="3">
        <v>-7.0000000000000007E-2</v>
      </c>
      <c r="O17" s="3">
        <v>-0.56999999999999995</v>
      </c>
      <c r="P17" s="3">
        <v>0.02</v>
      </c>
      <c r="Q17" s="3">
        <v>-0.51</v>
      </c>
      <c r="R17" s="3">
        <v>7.0000000000000007E-2</v>
      </c>
      <c r="S17" s="1">
        <f t="shared" si="0"/>
        <v>-0.26874999999999999</v>
      </c>
      <c r="T17" s="1">
        <f t="shared" si="1"/>
        <v>0.23299342801890358</v>
      </c>
      <c r="U17" s="1">
        <f t="shared" si="2"/>
        <v>0.28000000000000003</v>
      </c>
    </row>
    <row r="18" spans="1:21" x14ac:dyDescent="0.4">
      <c r="A18" s="2">
        <v>40</v>
      </c>
      <c r="B18" s="2">
        <v>600</v>
      </c>
      <c r="C18" s="3">
        <v>-0.23</v>
      </c>
      <c r="D18" s="3">
        <v>0.02</v>
      </c>
      <c r="E18" s="3">
        <v>-0.22</v>
      </c>
      <c r="F18" s="3">
        <v>-0.05</v>
      </c>
      <c r="G18" s="3">
        <v>-0.09</v>
      </c>
      <c r="H18" s="3">
        <v>-0.15</v>
      </c>
      <c r="I18" s="3">
        <v>-0.27</v>
      </c>
      <c r="J18" s="3">
        <v>-0.17</v>
      </c>
      <c r="K18" s="3">
        <v>-0.55000000000000004</v>
      </c>
      <c r="L18" s="3">
        <v>-0.12</v>
      </c>
      <c r="M18" s="3">
        <v>-0.56000000000000005</v>
      </c>
      <c r="N18" s="3">
        <v>-0.1</v>
      </c>
      <c r="O18" s="3">
        <v>-0.4</v>
      </c>
      <c r="P18" s="3">
        <v>0</v>
      </c>
      <c r="Q18" s="3">
        <v>-0.39</v>
      </c>
      <c r="R18" s="3">
        <v>0.05</v>
      </c>
      <c r="S18" s="1">
        <f t="shared" si="0"/>
        <v>-0.20187500000000003</v>
      </c>
      <c r="T18" s="1">
        <f t="shared" si="1"/>
        <v>0.18365112135513897</v>
      </c>
      <c r="U18" s="1">
        <f t="shared" si="2"/>
        <v>0.21062500000000001</v>
      </c>
    </row>
    <row r="19" spans="1:21" x14ac:dyDescent="0.4">
      <c r="A19" s="2">
        <v>60</v>
      </c>
      <c r="B19" s="2">
        <v>600</v>
      </c>
      <c r="C19" s="3">
        <v>-0.04</v>
      </c>
      <c r="D19" s="3">
        <v>0.02</v>
      </c>
      <c r="E19" s="3">
        <v>0.32</v>
      </c>
      <c r="F19" s="3">
        <v>0.02</v>
      </c>
      <c r="G19" s="3">
        <v>0.28000000000000003</v>
      </c>
      <c r="H19" s="3">
        <v>0.1</v>
      </c>
      <c r="I19" s="3">
        <v>0.12</v>
      </c>
      <c r="J19" s="3">
        <v>0.2</v>
      </c>
      <c r="K19" s="3">
        <v>0.16</v>
      </c>
      <c r="L19" s="3">
        <v>0.41</v>
      </c>
      <c r="M19" s="3">
        <v>0.37</v>
      </c>
      <c r="N19" s="3">
        <v>0.41</v>
      </c>
      <c r="O19" s="3">
        <v>0.65</v>
      </c>
      <c r="P19" s="3">
        <v>0.66</v>
      </c>
      <c r="Q19" s="3">
        <v>0.59</v>
      </c>
      <c r="R19" s="3">
        <v>0.95</v>
      </c>
      <c r="S19" s="1">
        <f t="shared" si="0"/>
        <v>0.32625000000000004</v>
      </c>
      <c r="T19" s="1">
        <f t="shared" si="1"/>
        <v>0.26832524573733268</v>
      </c>
      <c r="U19" s="1">
        <f t="shared" si="2"/>
        <v>0.33125000000000004</v>
      </c>
    </row>
    <row r="20" spans="1:21" x14ac:dyDescent="0.4">
      <c r="A20" s="2">
        <v>80</v>
      </c>
      <c r="B20" s="2">
        <v>600</v>
      </c>
      <c r="C20" s="3">
        <v>-0.04</v>
      </c>
      <c r="D20" s="3">
        <v>0</v>
      </c>
      <c r="E20" s="3">
        <v>-7.0000000000000007E-2</v>
      </c>
      <c r="F20" s="3">
        <v>0</v>
      </c>
      <c r="G20" s="3">
        <v>-0.13</v>
      </c>
      <c r="H20" s="3">
        <v>0.1</v>
      </c>
      <c r="I20" s="3">
        <f>179.83-180</f>
        <v>-0.16999999999998749</v>
      </c>
      <c r="J20" s="3">
        <v>0.15</v>
      </c>
      <c r="K20" s="3">
        <f>224.96-225</f>
        <v>-3.9999999999992042E-2</v>
      </c>
      <c r="L20" s="3">
        <v>0.2</v>
      </c>
      <c r="M20" s="3">
        <v>0.1</v>
      </c>
      <c r="N20" s="3">
        <v>0.49</v>
      </c>
      <c r="O20" s="3">
        <v>0.16</v>
      </c>
      <c r="P20" s="3">
        <v>0.63</v>
      </c>
      <c r="Q20" s="3">
        <v>0.12</v>
      </c>
      <c r="R20" s="3">
        <v>1.03</v>
      </c>
      <c r="S20" s="1">
        <f t="shared" si="0"/>
        <v>0.15812500000000129</v>
      </c>
      <c r="T20" s="1">
        <f t="shared" si="1"/>
        <v>0.30354609925841458</v>
      </c>
      <c r="U20" s="1">
        <f t="shared" si="2"/>
        <v>0.21437499999999876</v>
      </c>
    </row>
    <row r="21" spans="1:21" x14ac:dyDescent="0.4">
      <c r="A21" s="2">
        <v>100</v>
      </c>
      <c r="B21" s="2">
        <v>600</v>
      </c>
      <c r="C21" s="3">
        <v>-0.06</v>
      </c>
      <c r="D21" s="3">
        <v>0.1</v>
      </c>
      <c r="E21" s="3">
        <v>-0.05</v>
      </c>
      <c r="F21" s="3">
        <v>0.1</v>
      </c>
      <c r="G21" s="3">
        <v>-0.26</v>
      </c>
      <c r="H21" s="3">
        <v>0.22</v>
      </c>
      <c r="I21" s="3">
        <v>-0.12</v>
      </c>
      <c r="J21" s="3">
        <v>0.37</v>
      </c>
      <c r="K21" s="3">
        <v>0.06</v>
      </c>
      <c r="L21" s="3">
        <v>0.49</v>
      </c>
      <c r="M21" s="3">
        <v>0.17</v>
      </c>
      <c r="N21" s="3">
        <v>0.54</v>
      </c>
      <c r="O21" s="3">
        <v>0.04</v>
      </c>
      <c r="P21" s="3">
        <v>1</v>
      </c>
      <c r="Q21" s="3">
        <v>0.2</v>
      </c>
      <c r="R21" s="3">
        <v>1.1200000000000001</v>
      </c>
      <c r="S21" s="1">
        <f t="shared" si="0"/>
        <v>0.24500000000000002</v>
      </c>
      <c r="T21" s="1">
        <f t="shared" si="1"/>
        <v>0.37023641095926801</v>
      </c>
      <c r="U21" s="1">
        <f t="shared" si="2"/>
        <v>0.30625000000000002</v>
      </c>
    </row>
    <row r="22" spans="1:21" x14ac:dyDescent="0.4">
      <c r="A22" s="2">
        <v>20</v>
      </c>
      <c r="B22" s="2">
        <v>800</v>
      </c>
      <c r="C22" s="3">
        <v>-0.38</v>
      </c>
      <c r="D22" s="3">
        <v>-7.0000000000000007E-2</v>
      </c>
      <c r="E22" s="3">
        <v>-0.41</v>
      </c>
      <c r="F22" s="3">
        <v>-7.0000000000000007E-2</v>
      </c>
      <c r="G22" s="3">
        <v>-0.33</v>
      </c>
      <c r="H22" s="3">
        <v>-0.1</v>
      </c>
      <c r="I22" s="3">
        <v>-0.32</v>
      </c>
      <c r="J22" s="3">
        <v>-0.12</v>
      </c>
      <c r="K22" s="3">
        <v>-0.52</v>
      </c>
      <c r="L22" s="3">
        <v>-0.15</v>
      </c>
      <c r="M22" s="3">
        <v>-0.68</v>
      </c>
      <c r="N22" s="3">
        <v>-0.12</v>
      </c>
      <c r="O22" s="3">
        <v>-0.52</v>
      </c>
      <c r="P22" s="3">
        <v>0.05</v>
      </c>
      <c r="Q22" s="3">
        <v>-0.51</v>
      </c>
      <c r="R22" s="3">
        <v>0.12</v>
      </c>
      <c r="S22" s="1">
        <f t="shared" si="0"/>
        <v>-0.25812500000000005</v>
      </c>
      <c r="T22" s="1">
        <f t="shared" si="1"/>
        <v>0.2248671482787114</v>
      </c>
      <c r="U22" s="1">
        <f t="shared" si="2"/>
        <v>0.27937500000000004</v>
      </c>
    </row>
    <row r="23" spans="1:21" x14ac:dyDescent="0.4">
      <c r="A23" s="2">
        <v>40</v>
      </c>
      <c r="B23" s="2">
        <v>800</v>
      </c>
      <c r="C23" s="3">
        <v>-0.23</v>
      </c>
      <c r="D23" s="3">
        <v>0.02</v>
      </c>
      <c r="E23" s="3">
        <v>-0.2</v>
      </c>
      <c r="F23" s="3">
        <v>-0.05</v>
      </c>
      <c r="G23" s="3">
        <v>-0.04</v>
      </c>
      <c r="H23" s="3">
        <v>0.02</v>
      </c>
      <c r="I23" s="3">
        <v>-0.24</v>
      </c>
      <c r="J23" s="3">
        <v>-0.15</v>
      </c>
      <c r="K23" s="3">
        <v>-0.55000000000000004</v>
      </c>
      <c r="L23" s="3">
        <v>-0.17</v>
      </c>
      <c r="M23" s="3">
        <v>-0.54</v>
      </c>
      <c r="N23" s="3">
        <v>-0.05</v>
      </c>
      <c r="O23" s="3">
        <v>-0.43</v>
      </c>
      <c r="P23" s="3">
        <v>0.02</v>
      </c>
      <c r="Q23" s="3">
        <v>0.37</v>
      </c>
      <c r="R23" s="3">
        <v>7.0000000000000007E-2</v>
      </c>
      <c r="S23" s="1">
        <f t="shared" si="0"/>
        <v>-0.13437499999999999</v>
      </c>
      <c r="T23" s="1">
        <f t="shared" si="1"/>
        <v>0.22934604721904409</v>
      </c>
      <c r="U23" s="1">
        <f t="shared" si="2"/>
        <v>0.19687499999999999</v>
      </c>
    </row>
    <row r="24" spans="1:21" x14ac:dyDescent="0.4">
      <c r="A24" s="2">
        <v>60</v>
      </c>
      <c r="B24" s="2">
        <v>800</v>
      </c>
      <c r="C24" s="3">
        <v>-0.01</v>
      </c>
      <c r="D24" s="3">
        <v>7.0000000000000007E-2</v>
      </c>
      <c r="E24" s="3">
        <v>0.27</v>
      </c>
      <c r="F24" s="3">
        <v>0.05</v>
      </c>
      <c r="G24" s="3">
        <v>0.33</v>
      </c>
      <c r="H24" s="3">
        <v>0.12</v>
      </c>
      <c r="I24" s="3">
        <v>0.17</v>
      </c>
      <c r="J24" s="3">
        <v>0.22</v>
      </c>
      <c r="K24" s="3">
        <v>0.13</v>
      </c>
      <c r="L24" s="3">
        <v>0.46</v>
      </c>
      <c r="M24" s="3">
        <v>0.37</v>
      </c>
      <c r="N24" s="3">
        <v>0.51</v>
      </c>
      <c r="O24" s="3">
        <v>0.72</v>
      </c>
      <c r="P24" s="3">
        <v>0.76</v>
      </c>
      <c r="Q24" s="3">
        <v>0.73</v>
      </c>
      <c r="R24" s="3">
        <v>1</v>
      </c>
      <c r="S24" s="1">
        <f t="shared" si="0"/>
        <v>0.36875000000000002</v>
      </c>
      <c r="T24" s="1">
        <f t="shared" si="1"/>
        <v>0.29152347675616108</v>
      </c>
      <c r="U24" s="1">
        <f t="shared" si="2"/>
        <v>0.37</v>
      </c>
    </row>
    <row r="25" spans="1:21" x14ac:dyDescent="0.4">
      <c r="A25" s="2">
        <v>80</v>
      </c>
      <c r="B25" s="2">
        <v>800</v>
      </c>
      <c r="C25" s="3">
        <v>-0.06</v>
      </c>
      <c r="D25" s="3">
        <v>0</v>
      </c>
      <c r="E25" s="3">
        <v>-0.12</v>
      </c>
      <c r="F25" s="3">
        <v>-0.05</v>
      </c>
      <c r="G25" s="3">
        <f>134.79-135</f>
        <v>-0.21000000000000796</v>
      </c>
      <c r="H25" s="3">
        <v>7.0000000000000007E-2</v>
      </c>
      <c r="I25" s="3">
        <f>179.71-180</f>
        <v>-0.28999999999999204</v>
      </c>
      <c r="J25" s="3">
        <v>0.12</v>
      </c>
      <c r="K25" s="3">
        <f>224.84-225</f>
        <v>-0.15999999999999659</v>
      </c>
      <c r="L25" s="3">
        <v>0.22</v>
      </c>
      <c r="M25" s="3">
        <f>269.73-270</f>
        <v>-0.26999999999998181</v>
      </c>
      <c r="N25" s="3">
        <v>0.39</v>
      </c>
      <c r="O25" s="3">
        <f>314.96-315</f>
        <v>-4.0000000000020464E-2</v>
      </c>
      <c r="P25" s="3">
        <v>0.49</v>
      </c>
      <c r="Q25" s="3">
        <f>359.9-360</f>
        <v>-0.10000000000002274</v>
      </c>
      <c r="R25" s="3">
        <v>0.71</v>
      </c>
      <c r="S25" s="1">
        <f t="shared" si="0"/>
        <v>4.3749999999998651E-2</v>
      </c>
      <c r="T25" s="1">
        <f t="shared" si="1"/>
        <v>0.27296691649355559</v>
      </c>
      <c r="U25" s="1">
        <f t="shared" si="2"/>
        <v>0.20625000000000132</v>
      </c>
    </row>
    <row r="26" spans="1:21" x14ac:dyDescent="0.4">
      <c r="A26" s="2">
        <v>100</v>
      </c>
      <c r="B26" s="2">
        <v>800</v>
      </c>
      <c r="C26" s="3">
        <v>-0.09</v>
      </c>
      <c r="D26" s="3">
        <v>0.02</v>
      </c>
      <c r="E26" s="3">
        <v>-0.02</v>
      </c>
      <c r="F26" s="3">
        <v>0.02</v>
      </c>
      <c r="G26" s="3">
        <v>-0.28000000000000003</v>
      </c>
      <c r="H26" s="3">
        <v>0.12</v>
      </c>
      <c r="I26" s="3">
        <v>-0.12</v>
      </c>
      <c r="J26" s="3">
        <v>0.32</v>
      </c>
      <c r="K26" s="3">
        <v>0.01</v>
      </c>
      <c r="L26" s="3">
        <v>0.41</v>
      </c>
      <c r="M26" s="3">
        <v>0</v>
      </c>
      <c r="N26" s="3">
        <v>0.46</v>
      </c>
      <c r="O26" s="3">
        <v>-0.09</v>
      </c>
      <c r="P26" s="3">
        <v>0.71</v>
      </c>
      <c r="Q26" s="3">
        <v>7.0000000000000007E-2</v>
      </c>
      <c r="R26" s="3">
        <v>0.93</v>
      </c>
      <c r="S26" s="1">
        <f t="shared" si="0"/>
        <v>0.15437500000000001</v>
      </c>
      <c r="T26" s="1">
        <f t="shared" si="1"/>
        <v>0.31616785000217845</v>
      </c>
      <c r="U26" s="1">
        <f t="shared" si="2"/>
        <v>0.229375</v>
      </c>
    </row>
    <row r="27" spans="1:21" x14ac:dyDescent="0.4">
      <c r="A27" s="2">
        <v>20</v>
      </c>
      <c r="B27" s="2">
        <v>1000</v>
      </c>
      <c r="C27" s="3">
        <v>-0.4</v>
      </c>
      <c r="D27" s="3">
        <v>-7.0000000000000007E-2</v>
      </c>
      <c r="E27" s="3">
        <v>-0.44</v>
      </c>
      <c r="F27" s="3">
        <v>-0.12</v>
      </c>
      <c r="G27" s="3">
        <v>-0.38</v>
      </c>
      <c r="H27" s="3">
        <v>-7.0000000000000007E-2</v>
      </c>
      <c r="I27" s="3">
        <v>-0.32</v>
      </c>
      <c r="J27" s="3">
        <v>-0.1</v>
      </c>
      <c r="K27" s="3">
        <v>-0.56999999999999995</v>
      </c>
      <c r="L27" s="3">
        <v>-0.12</v>
      </c>
      <c r="M27" s="3">
        <v>-0.76</v>
      </c>
      <c r="N27" s="3">
        <v>-0.12</v>
      </c>
      <c r="O27" s="3">
        <v>-0.55000000000000004</v>
      </c>
      <c r="P27" s="3">
        <v>0</v>
      </c>
      <c r="Q27" s="3">
        <v>-0.51</v>
      </c>
      <c r="R27" s="3">
        <v>0</v>
      </c>
      <c r="S27" s="1">
        <f t="shared" si="0"/>
        <v>-0.28312500000000002</v>
      </c>
      <c r="T27" s="1">
        <f t="shared" si="1"/>
        <v>0.22993800115465904</v>
      </c>
      <c r="U27" s="1">
        <f t="shared" si="2"/>
        <v>0.28312500000000002</v>
      </c>
    </row>
    <row r="28" spans="1:21" x14ac:dyDescent="0.4">
      <c r="A28" s="2">
        <v>40</v>
      </c>
      <c r="B28" s="2">
        <v>1000</v>
      </c>
      <c r="C28" s="3">
        <v>-0.18</v>
      </c>
      <c r="D28" s="3">
        <v>0.05</v>
      </c>
      <c r="E28" s="3">
        <v>-0.24</v>
      </c>
      <c r="F28" s="3">
        <v>-0.02</v>
      </c>
      <c r="G28" s="3">
        <v>-0.04</v>
      </c>
      <c r="H28" s="3">
        <v>-0.15</v>
      </c>
      <c r="I28" s="3">
        <v>-0.22</v>
      </c>
      <c r="J28" s="3">
        <v>-0.12</v>
      </c>
      <c r="K28" s="3">
        <v>-0.52</v>
      </c>
      <c r="L28" s="3">
        <v>-0.12</v>
      </c>
      <c r="M28" s="3">
        <v>-0.61</v>
      </c>
      <c r="N28" s="3">
        <v>-7.0000000000000007E-2</v>
      </c>
      <c r="O28" s="3">
        <v>-0.38</v>
      </c>
      <c r="P28" s="3">
        <v>0.05</v>
      </c>
      <c r="Q28" s="3">
        <v>-0.39</v>
      </c>
      <c r="R28" s="3">
        <v>7.0000000000000007E-2</v>
      </c>
      <c r="S28" s="1">
        <f t="shared" si="0"/>
        <v>-0.18062500000000001</v>
      </c>
      <c r="T28" s="1">
        <f t="shared" si="1"/>
        <v>0.1974040510602556</v>
      </c>
      <c r="U28" s="1">
        <f t="shared" si="2"/>
        <v>0.20187499999999997</v>
      </c>
    </row>
    <row r="29" spans="1:21" x14ac:dyDescent="0.4">
      <c r="A29" s="2">
        <v>60</v>
      </c>
      <c r="B29" s="2">
        <v>1000</v>
      </c>
      <c r="C29" s="3">
        <v>-0.06</v>
      </c>
      <c r="D29" s="3">
        <v>0.05</v>
      </c>
      <c r="E29" s="3">
        <v>0.22</v>
      </c>
      <c r="F29" s="3">
        <v>0.02</v>
      </c>
      <c r="G29" s="3">
        <v>0.31</v>
      </c>
      <c r="H29" s="3">
        <v>0.1</v>
      </c>
      <c r="I29" s="3">
        <v>0.05</v>
      </c>
      <c r="J29" s="3">
        <v>0.2</v>
      </c>
      <c r="K29" s="3">
        <v>0.01</v>
      </c>
      <c r="L29" s="3">
        <v>0.32</v>
      </c>
      <c r="M29" s="3">
        <v>0.28999999999999998</v>
      </c>
      <c r="N29" s="3">
        <v>0.44</v>
      </c>
      <c r="O29" s="3">
        <v>0.6</v>
      </c>
      <c r="P29" s="3">
        <v>0.56000000000000005</v>
      </c>
      <c r="Q29" s="3">
        <v>0.51</v>
      </c>
      <c r="R29" s="3">
        <v>0.81</v>
      </c>
      <c r="S29" s="1">
        <f t="shared" si="0"/>
        <v>0.27687499999999998</v>
      </c>
      <c r="T29" s="1">
        <f t="shared" si="1"/>
        <v>0.24327758707904029</v>
      </c>
      <c r="U29" s="1">
        <f t="shared" si="2"/>
        <v>0.28437500000000004</v>
      </c>
    </row>
    <row r="30" spans="1:21" x14ac:dyDescent="0.4">
      <c r="A30" s="2">
        <v>80</v>
      </c>
      <c r="B30" s="2">
        <v>1000</v>
      </c>
      <c r="C30" s="3">
        <v>-0.06</v>
      </c>
      <c r="D30" s="3">
        <v>0</v>
      </c>
      <c r="E30" s="3">
        <v>-0.12</v>
      </c>
      <c r="F30" s="3">
        <v>-0.02</v>
      </c>
      <c r="G30" s="3">
        <f>134.77-135</f>
        <v>-0.22999999999998977</v>
      </c>
      <c r="H30" s="3">
        <v>0.1</v>
      </c>
      <c r="I30" s="3">
        <f>179.73-180</f>
        <v>-0.27000000000001023</v>
      </c>
      <c r="J30" s="3">
        <v>0.17</v>
      </c>
      <c r="K30" s="3">
        <f>224.84-225</f>
        <v>-0.15999999999999659</v>
      </c>
      <c r="L30" s="3">
        <v>0.22</v>
      </c>
      <c r="M30" s="3">
        <f>269.83-270</f>
        <v>-0.17000000000001592</v>
      </c>
      <c r="N30" s="3">
        <v>0.39</v>
      </c>
      <c r="O30" s="3">
        <f>314.91-315</f>
        <v>-8.9999999999974989E-2</v>
      </c>
      <c r="P30" s="3">
        <v>0.61</v>
      </c>
      <c r="Q30" s="3">
        <f>359.83-360</f>
        <v>-0.17000000000001592</v>
      </c>
      <c r="R30" s="3">
        <v>0.85</v>
      </c>
      <c r="S30" s="1">
        <f t="shared" si="0"/>
        <v>6.5624999999999795E-2</v>
      </c>
      <c r="T30" s="1">
        <f t="shared" si="1"/>
        <v>0.30626721890368941</v>
      </c>
      <c r="U30" s="1">
        <f t="shared" si="2"/>
        <v>0.22687500000000022</v>
      </c>
    </row>
    <row r="31" spans="1:21" x14ac:dyDescent="0.4">
      <c r="A31" s="2">
        <v>100</v>
      </c>
      <c r="B31" s="2">
        <v>1000</v>
      </c>
      <c r="C31" s="3">
        <v>-0.06</v>
      </c>
      <c r="D31" s="3">
        <v>0.02</v>
      </c>
      <c r="E31" s="3">
        <v>-0.17</v>
      </c>
      <c r="F31" s="3">
        <v>0</v>
      </c>
      <c r="G31" s="3">
        <v>-0.28000000000000003</v>
      </c>
      <c r="H31" s="3">
        <v>0.12</v>
      </c>
      <c r="I31" s="3">
        <v>-0.27</v>
      </c>
      <c r="J31" s="3">
        <v>0.32</v>
      </c>
      <c r="K31" s="3">
        <v>-0.06</v>
      </c>
      <c r="L31" s="3">
        <v>0.27</v>
      </c>
      <c r="M31" s="3">
        <v>-0.05</v>
      </c>
      <c r="N31" s="3">
        <v>0.41</v>
      </c>
      <c r="O31" s="3">
        <v>-0.13</v>
      </c>
      <c r="P31" s="3">
        <v>0.66</v>
      </c>
      <c r="Q31" s="3">
        <v>-0.12</v>
      </c>
      <c r="R31" s="3">
        <v>0.85</v>
      </c>
      <c r="S31" s="1">
        <f t="shared" si="0"/>
        <v>9.4374999999999987E-2</v>
      </c>
      <c r="T31" s="1">
        <f t="shared" si="1"/>
        <v>0.31573265490759744</v>
      </c>
      <c r="U31" s="1">
        <f t="shared" si="2"/>
        <v>0.23687500000000003</v>
      </c>
    </row>
    <row r="32" spans="1:21" x14ac:dyDescent="0.4">
      <c r="A32" s="2">
        <v>20</v>
      </c>
      <c r="B32" s="2">
        <v>1200</v>
      </c>
      <c r="C32" s="3">
        <v>-0.35</v>
      </c>
      <c r="D32" s="3">
        <v>-7.0000000000000007E-2</v>
      </c>
      <c r="E32" s="3">
        <v>-0.39</v>
      </c>
      <c r="F32" s="3">
        <v>-0.05</v>
      </c>
      <c r="G32" s="3">
        <v>-0.43</v>
      </c>
      <c r="H32" s="3">
        <v>-0.1</v>
      </c>
      <c r="I32" s="3">
        <v>-0.32</v>
      </c>
      <c r="J32" s="3">
        <v>-0.1</v>
      </c>
      <c r="K32" s="3">
        <v>-0.55000000000000004</v>
      </c>
      <c r="L32" s="3">
        <v>-0.15</v>
      </c>
      <c r="M32" s="3">
        <v>-0.73</v>
      </c>
      <c r="N32" s="3">
        <v>-0.02</v>
      </c>
      <c r="O32" s="3">
        <v>-0.56999999999999995</v>
      </c>
      <c r="P32" s="3">
        <v>7.0000000000000007E-2</v>
      </c>
      <c r="Q32" s="3">
        <v>-0.51</v>
      </c>
      <c r="R32" s="3">
        <v>0.15</v>
      </c>
      <c r="S32" s="1">
        <f t="shared" si="0"/>
        <v>-0.25750000000000001</v>
      </c>
      <c r="T32" s="1">
        <f t="shared" si="1"/>
        <v>0.24988747467610292</v>
      </c>
      <c r="U32" s="1">
        <f t="shared" si="2"/>
        <v>0.28500000000000003</v>
      </c>
    </row>
    <row r="33" spans="1:21" x14ac:dyDescent="0.4">
      <c r="A33" s="2">
        <v>40</v>
      </c>
      <c r="B33" s="2">
        <v>1200</v>
      </c>
      <c r="C33" s="3">
        <f>44.74-45</f>
        <v>-0.25999999999999801</v>
      </c>
      <c r="D33" s="3">
        <v>0.05</v>
      </c>
      <c r="E33" s="3">
        <v>-0.2</v>
      </c>
      <c r="F33" s="3">
        <v>-7.0000000000000007E-2</v>
      </c>
      <c r="G33" s="3">
        <v>-0.04</v>
      </c>
      <c r="H33" s="3">
        <v>-0.17</v>
      </c>
      <c r="I33" s="3">
        <v>-0.24</v>
      </c>
      <c r="J33" s="3">
        <v>-0.2</v>
      </c>
      <c r="K33" s="3">
        <v>-0.52</v>
      </c>
      <c r="L33" s="3">
        <v>-0.17</v>
      </c>
      <c r="M33" s="3">
        <f>269.37-270</f>
        <v>-0.62999999999999545</v>
      </c>
      <c r="N33" s="3">
        <v>-0.02</v>
      </c>
      <c r="O33" s="3">
        <v>-0.43</v>
      </c>
      <c r="P33" s="3">
        <v>0</v>
      </c>
      <c r="Q33" s="3">
        <v>-0.44</v>
      </c>
      <c r="R33" s="3">
        <v>0.02</v>
      </c>
      <c r="S33" s="1">
        <f t="shared" si="0"/>
        <v>-0.2074999999999996</v>
      </c>
      <c r="T33" s="1">
        <f t="shared" si="1"/>
        <v>0.19838409714490662</v>
      </c>
      <c r="U33" s="1">
        <f t="shared" si="2"/>
        <v>0.21624999999999961</v>
      </c>
    </row>
    <row r="34" spans="1:21" x14ac:dyDescent="0.4">
      <c r="A34" s="2">
        <v>60</v>
      </c>
      <c r="B34" s="2">
        <v>1200</v>
      </c>
      <c r="C34" s="3">
        <f>44.65-45</f>
        <v>-0.35000000000000142</v>
      </c>
      <c r="D34" s="3">
        <v>0.15</v>
      </c>
      <c r="E34" s="3">
        <f>89.68-90</f>
        <v>-0.31999999999999318</v>
      </c>
      <c r="F34" s="3">
        <v>-0.12</v>
      </c>
      <c r="G34" s="3">
        <f>134.87-135</f>
        <v>-0.12999999999999545</v>
      </c>
      <c r="H34" s="3">
        <v>-0.12</v>
      </c>
      <c r="I34" s="3">
        <f>179.66-180</f>
        <v>-0.34000000000000341</v>
      </c>
      <c r="J34" s="3">
        <v>-0.15</v>
      </c>
      <c r="K34" s="3">
        <f>224.28-225</f>
        <v>-0.71999999999999886</v>
      </c>
      <c r="L34" s="3">
        <v>-0.17</v>
      </c>
      <c r="M34" s="3">
        <f>269.41-270</f>
        <v>-0.58999999999997499</v>
      </c>
      <c r="N34" s="3">
        <v>-0.1</v>
      </c>
      <c r="O34" s="3">
        <f>314.62-315</f>
        <v>-0.37999999999999545</v>
      </c>
      <c r="P34" s="3">
        <v>-0.05</v>
      </c>
      <c r="Q34" s="3">
        <f>359.46-360</f>
        <v>-0.54000000000002046</v>
      </c>
      <c r="R34" s="3">
        <v>0.05</v>
      </c>
      <c r="S34" s="1">
        <f t="shared" si="0"/>
        <v>-0.24249999999999894</v>
      </c>
      <c r="T34" s="1">
        <f t="shared" si="1"/>
        <v>0.2286782674413981</v>
      </c>
      <c r="U34" s="1">
        <f t="shared" si="2"/>
        <v>0.26749999999999891</v>
      </c>
    </row>
    <row r="35" spans="1:21" x14ac:dyDescent="0.4">
      <c r="A35" s="2">
        <v>80</v>
      </c>
      <c r="B35" s="2">
        <v>1200</v>
      </c>
      <c r="C35" s="3">
        <v>-0.06</v>
      </c>
      <c r="D35" s="3">
        <v>-0.02</v>
      </c>
      <c r="E35" s="3">
        <v>-0.1</v>
      </c>
      <c r="F35" s="3">
        <v>0.02</v>
      </c>
      <c r="G35" s="3">
        <v>-0.31</v>
      </c>
      <c r="H35" s="3">
        <v>0.12</v>
      </c>
      <c r="I35" s="3">
        <f>179.76-180</f>
        <v>-0.24000000000000909</v>
      </c>
      <c r="J35" s="3">
        <v>0.15</v>
      </c>
      <c r="K35" s="3">
        <f>224.82-225</f>
        <v>-0.18000000000000682</v>
      </c>
      <c r="L35" s="3">
        <v>0.15</v>
      </c>
      <c r="M35" s="3">
        <f>269.83-270</f>
        <v>-0.17000000000001592</v>
      </c>
      <c r="N35" s="3">
        <v>0.27</v>
      </c>
      <c r="O35" s="3">
        <f>314.84-315</f>
        <v>-0.16000000000002501</v>
      </c>
      <c r="P35" s="3">
        <v>0.54</v>
      </c>
      <c r="Q35" s="3">
        <f>359.63-360</f>
        <v>-0.37000000000000455</v>
      </c>
      <c r="R35" s="3">
        <v>0.81</v>
      </c>
      <c r="S35" s="1">
        <f t="shared" si="0"/>
        <v>2.8124999999996174E-2</v>
      </c>
      <c r="T35" s="1">
        <f t="shared" si="1"/>
        <v>0.30199790458710424</v>
      </c>
      <c r="U35" s="1">
        <f t="shared" si="2"/>
        <v>0.22937500000000385</v>
      </c>
    </row>
    <row r="36" spans="1:21" x14ac:dyDescent="0.4">
      <c r="A36" s="2">
        <v>100</v>
      </c>
      <c r="B36" s="2">
        <v>1200</v>
      </c>
      <c r="C36" s="3">
        <v>-0.11</v>
      </c>
      <c r="D36" s="3">
        <v>0.02</v>
      </c>
      <c r="E36" s="3">
        <v>-7.0000000000000007E-2</v>
      </c>
      <c r="F36" s="3">
        <v>-0.02</v>
      </c>
      <c r="G36" s="3">
        <v>-0.35</v>
      </c>
      <c r="H36" s="3">
        <v>0.1</v>
      </c>
      <c r="I36" s="3">
        <v>-0.2</v>
      </c>
      <c r="J36" s="3">
        <v>0.22</v>
      </c>
      <c r="K36" s="3">
        <v>-0.16</v>
      </c>
      <c r="L36" s="3">
        <v>0.22</v>
      </c>
      <c r="M36" s="3">
        <v>-0.12</v>
      </c>
      <c r="N36" s="3">
        <v>0.34</v>
      </c>
      <c r="O36" s="3">
        <v>-0.21</v>
      </c>
      <c r="P36" s="3">
        <v>0.56000000000000005</v>
      </c>
      <c r="Q36" s="3">
        <v>-0.2</v>
      </c>
      <c r="R36" s="3">
        <v>0.83</v>
      </c>
      <c r="S36" s="1">
        <f t="shared" si="0"/>
        <v>5.3124999999999992E-2</v>
      </c>
      <c r="T36" s="1">
        <f t="shared" si="1"/>
        <v>0.30456359660176069</v>
      </c>
      <c r="U36" s="1">
        <f t="shared" si="2"/>
        <v>0.23312500000000003</v>
      </c>
    </row>
    <row r="37" spans="1:21" x14ac:dyDescent="0.4">
      <c r="A37" s="7" t="s">
        <v>9</v>
      </c>
      <c r="B37" s="7"/>
      <c r="C37" s="3">
        <f>AVERAGE(C7:C36)</f>
        <v>-0.16633333333333331</v>
      </c>
      <c r="D37" s="3">
        <f t="shared" ref="D37:R37" si="3">AVERAGE(D7:D36)</f>
        <v>1.0333333333333332E-2</v>
      </c>
      <c r="E37" s="3">
        <f t="shared" si="3"/>
        <v>-0.11166666666666644</v>
      </c>
      <c r="F37" s="3">
        <f t="shared" si="3"/>
        <v>-2.1333333333333333E-2</v>
      </c>
      <c r="G37" s="3">
        <f t="shared" si="3"/>
        <v>-0.14366666666666641</v>
      </c>
      <c r="H37" s="3">
        <f t="shared" si="3"/>
        <v>1.4333333333333332E-2</v>
      </c>
      <c r="I37" s="3">
        <f t="shared" si="3"/>
        <v>-0.16333333333333344</v>
      </c>
      <c r="J37" s="3">
        <f t="shared" si="3"/>
        <v>8.2333333333333314E-2</v>
      </c>
      <c r="K37" s="3">
        <f t="shared" si="3"/>
        <v>-0.22233333333333302</v>
      </c>
      <c r="L37" s="3">
        <f t="shared" si="3"/>
        <v>0.13933333333333336</v>
      </c>
      <c r="M37" s="3">
        <f t="shared" si="3"/>
        <v>-0.17866666666666614</v>
      </c>
      <c r="N37" s="3">
        <f t="shared" si="3"/>
        <v>0.22033333333333338</v>
      </c>
      <c r="O37" s="3">
        <f t="shared" si="3"/>
        <v>-7.0000000000000534E-2</v>
      </c>
      <c r="P37" s="3">
        <f t="shared" si="3"/>
        <v>0.41433333333333339</v>
      </c>
      <c r="Q37" s="3">
        <f t="shared" si="3"/>
        <v>-1.5333333333335451E-2</v>
      </c>
      <c r="R37" s="3">
        <f t="shared" si="3"/>
        <v>0.59399999999999986</v>
      </c>
    </row>
    <row r="38" spans="1:21" x14ac:dyDescent="0.4">
      <c r="A38" s="7" t="s">
        <v>10</v>
      </c>
      <c r="B38" s="7"/>
      <c r="C38" s="3">
        <f>_xlfn.STDEV.P(C7:C37)</f>
        <v>0.14982749937809312</v>
      </c>
      <c r="D38" s="3">
        <f t="shared" ref="D38:R38" si="4">_xlfn.STDEV.P(D7:D37)</f>
        <v>5.2393260668151406E-2</v>
      </c>
      <c r="E38" s="3">
        <f t="shared" si="4"/>
        <v>0.24823354421414964</v>
      </c>
      <c r="F38" s="3">
        <f t="shared" si="4"/>
        <v>6.9687474384006104E-2</v>
      </c>
      <c r="G38" s="3">
        <f t="shared" si="4"/>
        <v>0.25273323094026506</v>
      </c>
      <c r="H38" s="3">
        <f t="shared" si="4"/>
        <v>0.12823072283805428</v>
      </c>
      <c r="I38" s="3">
        <f t="shared" si="4"/>
        <v>0.1779694307446365</v>
      </c>
      <c r="J38" s="3">
        <f t="shared" si="4"/>
        <v>0.1901728133165495</v>
      </c>
      <c r="K38" s="3">
        <f t="shared" si="4"/>
        <v>0.30988742319391327</v>
      </c>
      <c r="L38" s="3">
        <f t="shared" si="4"/>
        <v>0.24986361871426832</v>
      </c>
      <c r="M38" s="3">
        <f t="shared" si="4"/>
        <v>0.45599047339605253</v>
      </c>
      <c r="N38" s="3">
        <f t="shared" si="4"/>
        <v>0.2625247556171188</v>
      </c>
      <c r="O38" s="3">
        <f t="shared" si="4"/>
        <v>0.44708374044214788</v>
      </c>
      <c r="P38" s="3">
        <f t="shared" si="4"/>
        <v>0.35529799699219622</v>
      </c>
      <c r="Q38" s="3">
        <f t="shared" si="4"/>
        <v>0.45013068592199224</v>
      </c>
      <c r="R38" s="3">
        <f t="shared" si="4"/>
        <v>0.4472034970144303</v>
      </c>
    </row>
    <row r="39" spans="1:21" x14ac:dyDescent="0.4">
      <c r="A39" s="7" t="s">
        <v>8</v>
      </c>
      <c r="B39" s="7"/>
      <c r="C39" s="6">
        <f>AVERAGE(C37:D37)</f>
        <v>-7.7999999999999986E-2</v>
      </c>
      <c r="D39" s="7"/>
      <c r="E39" s="6">
        <f t="shared" ref="E39" si="5">AVERAGE(E37:F37)</f>
        <v>-6.6499999999999893E-2</v>
      </c>
      <c r="F39" s="7"/>
      <c r="G39" s="6">
        <f t="shared" ref="G39" si="6">AVERAGE(G37:H37)</f>
        <v>-6.4666666666666539E-2</v>
      </c>
      <c r="H39" s="7"/>
      <c r="I39" s="6">
        <f t="shared" ref="I39" si="7">AVERAGE(I37:J37)</f>
        <v>-4.0500000000000064E-2</v>
      </c>
      <c r="J39" s="7"/>
      <c r="K39" s="6">
        <f t="shared" ref="K39" si="8">AVERAGE(K37:L37)</f>
        <v>-4.1499999999999829E-2</v>
      </c>
      <c r="L39" s="7"/>
      <c r="M39" s="6">
        <f t="shared" ref="M39" si="9">AVERAGE(M37:N37)</f>
        <v>2.083333333333362E-2</v>
      </c>
      <c r="N39" s="7"/>
      <c r="O39" s="6">
        <f t="shared" ref="O39:Q39" si="10">AVERAGE(O37:P37)</f>
        <v>0.17216666666666641</v>
      </c>
      <c r="P39" s="7"/>
      <c r="Q39" s="6">
        <f t="shared" si="10"/>
        <v>0.28933333333333222</v>
      </c>
      <c r="R39" s="7"/>
    </row>
    <row r="40" spans="1:21" x14ac:dyDescent="0.4">
      <c r="A40" s="7" t="s">
        <v>11</v>
      </c>
      <c r="B40" s="7"/>
      <c r="C40" s="6">
        <f>AVERAGE(C38:D38)</f>
        <v>0.10111038002312225</v>
      </c>
      <c r="D40" s="7"/>
      <c r="E40" s="6">
        <f>AVERAGE(E38:F38)</f>
        <v>0.15896050929907787</v>
      </c>
      <c r="F40" s="7"/>
      <c r="G40" s="6">
        <f t="shared" ref="G40" si="11">AVERAGE(G38:H38)</f>
        <v>0.19048197688915969</v>
      </c>
      <c r="H40" s="7"/>
      <c r="I40" s="6">
        <f t="shared" ref="I40" si="12">AVERAGE(I38:J38)</f>
        <v>0.184071122030593</v>
      </c>
      <c r="J40" s="7"/>
      <c r="K40" s="6">
        <f t="shared" ref="K40" si="13">AVERAGE(K38:L38)</f>
        <v>0.2798755209540908</v>
      </c>
      <c r="L40" s="7"/>
      <c r="M40" s="6">
        <f t="shared" ref="M40" si="14">AVERAGE(M38:N38)</f>
        <v>0.35925761450658567</v>
      </c>
      <c r="N40" s="7"/>
      <c r="O40" s="6">
        <f t="shared" ref="O40" si="15">AVERAGE(O38:P38)</f>
        <v>0.40119086871717202</v>
      </c>
      <c r="P40" s="7"/>
      <c r="Q40" s="6">
        <f t="shared" ref="Q40" si="16">AVERAGE(Q38:R38)</f>
        <v>0.44866709146821127</v>
      </c>
      <c r="R40" s="7"/>
    </row>
    <row r="41" spans="1:21" x14ac:dyDescent="0.4">
      <c r="A41" s="7" t="s">
        <v>6</v>
      </c>
      <c r="B41" s="7"/>
      <c r="C41" s="6">
        <f>MAX(C39:R39)-MIN(C39:R39)</f>
        <v>0.36733333333333218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21" x14ac:dyDescent="0.4">
      <c r="A42" s="7" t="s">
        <v>7</v>
      </c>
      <c r="B42" s="7"/>
      <c r="C42" s="6">
        <f>3*AVERAGE(C40:R40)/8</f>
        <v>9.9544457057250596E-2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21" x14ac:dyDescent="0.4">
      <c r="A43" s="4"/>
    </row>
  </sheetData>
  <mergeCells count="57">
    <mergeCell ref="Q4:R4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G5:G6"/>
    <mergeCell ref="H5:H6"/>
    <mergeCell ref="I5:I6"/>
    <mergeCell ref="M4:N4"/>
    <mergeCell ref="O4:P4"/>
    <mergeCell ref="A38:B38"/>
    <mergeCell ref="J5:J6"/>
    <mergeCell ref="K5:K6"/>
    <mergeCell ref="A42:B42"/>
    <mergeCell ref="C41:R41"/>
    <mergeCell ref="C42:R42"/>
    <mergeCell ref="I39:J39"/>
    <mergeCell ref="K39:L39"/>
    <mergeCell ref="M39:N39"/>
    <mergeCell ref="O39:P39"/>
    <mergeCell ref="Q39:R39"/>
    <mergeCell ref="E40:F40"/>
    <mergeCell ref="G40:H40"/>
    <mergeCell ref="I40:J40"/>
    <mergeCell ref="K40:L40"/>
    <mergeCell ref="M40:N40"/>
    <mergeCell ref="P5:P6"/>
    <mergeCell ref="Q5:Q6"/>
    <mergeCell ref="R5:R6"/>
    <mergeCell ref="C2:R2"/>
    <mergeCell ref="A37:B37"/>
    <mergeCell ref="L5:L6"/>
    <mergeCell ref="M5:M6"/>
    <mergeCell ref="N5:N6"/>
    <mergeCell ref="O5:O6"/>
    <mergeCell ref="O3:P3"/>
    <mergeCell ref="M3:N3"/>
    <mergeCell ref="Q3:R3"/>
    <mergeCell ref="C5:C6"/>
    <mergeCell ref="D5:D6"/>
    <mergeCell ref="E5:E6"/>
    <mergeCell ref="F5:F6"/>
    <mergeCell ref="O40:P40"/>
    <mergeCell ref="Q40:R40"/>
    <mergeCell ref="A41:B41"/>
    <mergeCell ref="C40:D40"/>
    <mergeCell ref="E39:F39"/>
    <mergeCell ref="G39:H39"/>
    <mergeCell ref="A39:B39"/>
    <mergeCell ref="A40:B40"/>
    <mergeCell ref="C39:D39"/>
  </mergeCells>
  <pageMargins left="0.7" right="0.7" top="0.75" bottom="0.75" header="0.3" footer="0.3"/>
  <pageSetup paperSize="9" orientation="portrait" verticalDpi="0" r:id="rId1"/>
  <ignoredErrors>
    <ignoredError sqref="S7:T33 S36:T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A2" sqref="A2:E7"/>
    </sheetView>
  </sheetViews>
  <sheetFormatPr defaultRowHeight="14.6" x14ac:dyDescent="0.4"/>
  <cols>
    <col min="1" max="3" width="9" bestFit="1" customWidth="1"/>
    <col min="4" max="5" width="8.84375" bestFit="1" customWidth="1"/>
  </cols>
  <sheetData>
    <row r="2" spans="1:5" x14ac:dyDescent="0.4">
      <c r="A2" s="1">
        <v>-0.24375000000000005</v>
      </c>
      <c r="B2" s="1">
        <v>-0.27062500000000006</v>
      </c>
      <c r="C2" s="1">
        <v>0.356875</v>
      </c>
      <c r="D2" s="1">
        <v>0.32187500000000002</v>
      </c>
      <c r="E2" s="1">
        <v>0.33875</v>
      </c>
    </row>
    <row r="3" spans="1:5" x14ac:dyDescent="0.4">
      <c r="A3" s="1">
        <v>-0.27687499999999998</v>
      </c>
      <c r="B3" s="1">
        <v>-0.22562500000000002</v>
      </c>
      <c r="C3" s="1">
        <v>0.34187499999999998</v>
      </c>
      <c r="D3" s="1">
        <v>0.3125</v>
      </c>
      <c r="E3" s="1">
        <v>0.28187499999999999</v>
      </c>
    </row>
    <row r="4" spans="1:5" x14ac:dyDescent="0.4">
      <c r="A4" s="1">
        <v>-0.26874999999999999</v>
      </c>
      <c r="B4" s="1">
        <v>-0.20187500000000003</v>
      </c>
      <c r="C4" s="1">
        <v>0.32625000000000004</v>
      </c>
      <c r="D4" s="1">
        <v>0.15812500000000129</v>
      </c>
      <c r="E4" s="1">
        <v>0.24500000000000002</v>
      </c>
    </row>
    <row r="5" spans="1:5" x14ac:dyDescent="0.4">
      <c r="A5" s="1">
        <v>-0.25812500000000005</v>
      </c>
      <c r="B5" s="1">
        <v>-0.13437499999999999</v>
      </c>
      <c r="C5" s="1">
        <v>0.36875000000000002</v>
      </c>
      <c r="D5" s="1">
        <v>4.3749999999998651E-2</v>
      </c>
      <c r="E5" s="1">
        <v>0.15437500000000001</v>
      </c>
    </row>
    <row r="6" spans="1:5" x14ac:dyDescent="0.4">
      <c r="A6" s="1">
        <v>-0.28312500000000002</v>
      </c>
      <c r="B6" s="1">
        <v>-0.18062500000000001</v>
      </c>
      <c r="C6" s="1">
        <v>0.27687499999999998</v>
      </c>
      <c r="D6" s="1">
        <v>6.5624999999999795E-2</v>
      </c>
      <c r="E6" s="1">
        <v>9.4374999999999987E-2</v>
      </c>
    </row>
    <row r="7" spans="1:5" x14ac:dyDescent="0.4">
      <c r="A7" s="1">
        <v>-0.25750000000000001</v>
      </c>
      <c r="B7" s="1">
        <v>-0.2074999999999996</v>
      </c>
      <c r="C7" s="1">
        <v>-0.24249999999999894</v>
      </c>
      <c r="D7" s="1">
        <v>2.8124999999996174E-2</v>
      </c>
      <c r="E7" s="1">
        <v>5.3124999999999992E-2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E13" sqref="E13"/>
    </sheetView>
  </sheetViews>
  <sheetFormatPr defaultRowHeight="14.6" x14ac:dyDescent="0.4"/>
  <sheetData>
    <row r="2" spans="1:6" x14ac:dyDescent="0.4">
      <c r="A2" s="1">
        <v>0.27125000000000005</v>
      </c>
      <c r="B2" s="1">
        <v>0.294375</v>
      </c>
      <c r="C2" s="1">
        <v>0.356875</v>
      </c>
      <c r="D2" s="1">
        <v>0.32437500000000002</v>
      </c>
      <c r="E2" s="1">
        <v>0.40875</v>
      </c>
    </row>
    <row r="3" spans="1:6" x14ac:dyDescent="0.4">
      <c r="A3" s="1">
        <v>0.28562500000000002</v>
      </c>
      <c r="B3" s="1">
        <v>0.28312499999999996</v>
      </c>
      <c r="C3" s="1">
        <v>0.34687499999999999</v>
      </c>
      <c r="D3" s="1">
        <v>0.32750000000000007</v>
      </c>
      <c r="E3" s="1">
        <v>0.328125</v>
      </c>
      <c r="F3" s="1"/>
    </row>
    <row r="4" spans="1:6" x14ac:dyDescent="0.4">
      <c r="A4" s="1">
        <v>0.28000000000000003</v>
      </c>
      <c r="B4" s="1">
        <v>0.21062500000000001</v>
      </c>
      <c r="C4" s="1">
        <v>0.33125000000000004</v>
      </c>
      <c r="D4" s="1">
        <v>0.21437499999999876</v>
      </c>
      <c r="E4" s="1">
        <v>0.30625000000000002</v>
      </c>
      <c r="F4" s="1"/>
    </row>
    <row r="5" spans="1:6" x14ac:dyDescent="0.4">
      <c r="A5" s="1">
        <v>0.27937500000000004</v>
      </c>
      <c r="B5" s="1">
        <v>0.19687499999999999</v>
      </c>
      <c r="C5" s="1">
        <v>0.37</v>
      </c>
      <c r="D5" s="1">
        <v>0.20625000000000132</v>
      </c>
      <c r="E5" s="1">
        <v>0.229375</v>
      </c>
      <c r="F5" s="1"/>
    </row>
    <row r="6" spans="1:6" x14ac:dyDescent="0.4">
      <c r="A6" s="1">
        <v>0.28312500000000002</v>
      </c>
      <c r="B6" s="1">
        <v>0.20187499999999997</v>
      </c>
      <c r="C6" s="1">
        <v>0.28437500000000004</v>
      </c>
      <c r="D6" s="1">
        <v>0.22687500000000022</v>
      </c>
      <c r="E6" s="1">
        <v>0.23687500000000003</v>
      </c>
      <c r="F6" s="1"/>
    </row>
    <row r="7" spans="1:6" x14ac:dyDescent="0.4">
      <c r="A7" s="1">
        <v>0.28500000000000003</v>
      </c>
      <c r="B7" s="1">
        <v>0.21624999999999961</v>
      </c>
      <c r="C7" s="1">
        <v>0.26749999999999891</v>
      </c>
      <c r="D7" s="1">
        <v>0.22937500000000385</v>
      </c>
      <c r="E7" s="1">
        <v>0.23312500000000003</v>
      </c>
      <c r="F7" s="1"/>
    </row>
    <row r="8" spans="1:6" x14ac:dyDescent="0.4">
      <c r="B8" s="1"/>
      <c r="C8" s="1"/>
      <c r="D8" s="1"/>
      <c r="E8" s="1"/>
      <c r="F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Sheet6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2021-09-01T20:09:43Z</dcterms:created>
  <dcterms:modified xsi:type="dcterms:W3CDTF">2022-02-07T19:44:56Z</dcterms:modified>
</cp:coreProperties>
</file>