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ranvaa\Documents\GitHub\rabies_analysis\data_ectopic\data_Kim_2015\"/>
    </mc:Choice>
  </mc:AlternateContent>
  <xr:revisionPtr revIDLastSave="0" documentId="13_ncr:1_{97143830-F90A-4B07-8C11-EC6130C4CB96}" xr6:coauthVersionLast="36" xr6:coauthVersionMax="36" xr10:uidLastSave="{00000000-0000-0000-0000-000000000000}"/>
  <bookViews>
    <workbookView xWindow="440" yWindow="580" windowWidth="25600" windowHeight="14720" tabRatio="500" xr2:uid="{00000000-000D-0000-FFFF-FFFF00000000}"/>
  </bookViews>
  <sheets>
    <sheet name="Sheet1" sheetId="1" r:id="rId1"/>
  </sheet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L30" i="1" l="1"/>
  <c r="AO18" i="1"/>
  <c r="AO19" i="1"/>
  <c r="AP19" i="1" s="1"/>
  <c r="AO24" i="1"/>
  <c r="AO25" i="1"/>
  <c r="AO26" i="1"/>
  <c r="AO27" i="1"/>
  <c r="AL24" i="1"/>
  <c r="AL25" i="1"/>
  <c r="AL26" i="1"/>
  <c r="AL27" i="1"/>
  <c r="T29" i="1"/>
  <c r="AO15" i="1"/>
  <c r="AO16" i="1"/>
  <c r="AO17" i="1"/>
  <c r="AO12" i="1"/>
  <c r="AO13" i="1"/>
  <c r="AO14" i="1"/>
  <c r="AP14" i="1"/>
  <c r="AO9" i="1"/>
  <c r="AO10" i="1"/>
  <c r="AO11" i="1"/>
  <c r="AP11" i="1"/>
  <c r="AO20" i="1"/>
  <c r="AO21" i="1"/>
  <c r="AO22" i="1"/>
  <c r="AO23" i="1"/>
  <c r="AO28" i="1"/>
  <c r="AO29" i="1"/>
  <c r="AO30" i="1"/>
  <c r="AL18" i="1"/>
  <c r="AM19" i="1" s="1"/>
  <c r="AL19" i="1"/>
  <c r="AL15" i="1"/>
  <c r="AL16" i="1"/>
  <c r="AL17" i="1"/>
  <c r="AL12" i="1"/>
  <c r="AL13" i="1"/>
  <c r="AL14" i="1"/>
  <c r="AL9" i="1"/>
  <c r="AL10" i="1"/>
  <c r="AL11" i="1"/>
  <c r="AL20" i="1"/>
  <c r="AL21" i="1"/>
  <c r="AL22" i="1"/>
  <c r="AL23" i="1"/>
  <c r="AL28" i="1"/>
  <c r="AL29" i="1"/>
  <c r="AN31" i="1"/>
  <c r="AK31" i="1"/>
  <c r="T18" i="1"/>
  <c r="T19" i="1"/>
  <c r="U19" i="1" s="1"/>
  <c r="T15" i="1"/>
  <c r="T16" i="1"/>
  <c r="T17" i="1"/>
  <c r="T12" i="1"/>
  <c r="T13" i="1"/>
  <c r="T14" i="1"/>
  <c r="T9" i="1"/>
  <c r="T10" i="1"/>
  <c r="T11" i="1"/>
  <c r="P31" i="1"/>
  <c r="Q31" i="1" s="1"/>
  <c r="S31" i="1"/>
  <c r="T31" i="1" s="1"/>
  <c r="T20" i="1"/>
  <c r="T21" i="1"/>
  <c r="T22" i="1"/>
  <c r="T23" i="1"/>
  <c r="T24" i="1"/>
  <c r="T25" i="1"/>
  <c r="T26" i="1"/>
  <c r="T27" i="1"/>
  <c r="T28" i="1"/>
  <c r="T30" i="1"/>
  <c r="AH31" i="1"/>
  <c r="AI31" i="1" s="1"/>
  <c r="AE31" i="1"/>
  <c r="AF31" i="1" s="1"/>
  <c r="AB31" i="1"/>
  <c r="AC31" i="1" s="1"/>
  <c r="Y31" i="1"/>
  <c r="Z31" i="1" s="1"/>
  <c r="V31" i="1"/>
  <c r="W31" i="1" s="1"/>
  <c r="M31" i="1"/>
  <c r="N31" i="1"/>
  <c r="J31" i="1"/>
  <c r="K31" i="1" s="1"/>
  <c r="G12" i="1"/>
  <c r="H12" i="1" s="1"/>
  <c r="G13" i="1"/>
  <c r="G16" i="1"/>
  <c r="H16" i="1" s="1"/>
  <c r="AI30" i="1"/>
  <c r="AF30" i="1"/>
  <c r="AC30" i="1"/>
  <c r="Z30" i="1"/>
  <c r="E30" i="1" s="1"/>
  <c r="W30" i="1"/>
  <c r="Q30" i="1"/>
  <c r="N30" i="1"/>
  <c r="K30" i="1"/>
  <c r="H30" i="1"/>
  <c r="AI29" i="1"/>
  <c r="AF29" i="1"/>
  <c r="AC29" i="1"/>
  <c r="Z29" i="1"/>
  <c r="W29" i="1"/>
  <c r="Q29" i="1"/>
  <c r="N29" i="1"/>
  <c r="K29" i="1"/>
  <c r="H29" i="1"/>
  <c r="AI28" i="1"/>
  <c r="AF28" i="1"/>
  <c r="AC28" i="1"/>
  <c r="Z28" i="1"/>
  <c r="W28" i="1"/>
  <c r="Q28" i="1"/>
  <c r="N28" i="1"/>
  <c r="K28" i="1"/>
  <c r="H28" i="1"/>
  <c r="AI27" i="1"/>
  <c r="AF27" i="1"/>
  <c r="AC27" i="1"/>
  <c r="Z27" i="1"/>
  <c r="W27" i="1"/>
  <c r="E27" i="1" s="1"/>
  <c r="Q27" i="1"/>
  <c r="N27" i="1"/>
  <c r="K27" i="1"/>
  <c r="H27" i="1"/>
  <c r="AI26" i="1"/>
  <c r="AF26" i="1"/>
  <c r="AC26" i="1"/>
  <c r="Z26" i="1"/>
  <c r="W26" i="1"/>
  <c r="Q26" i="1"/>
  <c r="N26" i="1"/>
  <c r="K26" i="1"/>
  <c r="H26" i="1"/>
  <c r="AI25" i="1"/>
  <c r="AF25" i="1"/>
  <c r="AC25" i="1"/>
  <c r="Z25" i="1"/>
  <c r="W25" i="1"/>
  <c r="Q25" i="1"/>
  <c r="N25" i="1"/>
  <c r="K25" i="1"/>
  <c r="H25" i="1"/>
  <c r="AI24" i="1"/>
  <c r="AF24" i="1"/>
  <c r="AC24" i="1"/>
  <c r="Z24" i="1"/>
  <c r="W24" i="1"/>
  <c r="Q24" i="1"/>
  <c r="N24" i="1"/>
  <c r="K24" i="1"/>
  <c r="H24" i="1"/>
  <c r="AI23" i="1"/>
  <c r="AF23" i="1"/>
  <c r="AC23" i="1"/>
  <c r="Z23" i="1"/>
  <c r="W23" i="1"/>
  <c r="Q23" i="1"/>
  <c r="N23" i="1"/>
  <c r="K23" i="1"/>
  <c r="H23" i="1"/>
  <c r="AI22" i="1"/>
  <c r="AF22" i="1"/>
  <c r="AC22" i="1"/>
  <c r="Z22" i="1"/>
  <c r="W22" i="1"/>
  <c r="Q22" i="1"/>
  <c r="N22" i="1"/>
  <c r="K22" i="1"/>
  <c r="H22" i="1"/>
  <c r="AI21" i="1"/>
  <c r="AF21" i="1"/>
  <c r="AC21" i="1"/>
  <c r="Z21" i="1"/>
  <c r="W21" i="1"/>
  <c r="Q21" i="1"/>
  <c r="N21" i="1"/>
  <c r="K21" i="1"/>
  <c r="H21" i="1"/>
  <c r="AI20" i="1"/>
  <c r="AF20" i="1"/>
  <c r="AC20" i="1"/>
  <c r="Z20" i="1"/>
  <c r="W20" i="1"/>
  <c r="Q20" i="1"/>
  <c r="N20" i="1"/>
  <c r="K20" i="1"/>
  <c r="H20" i="1"/>
  <c r="AI18" i="1"/>
  <c r="AI19" i="1"/>
  <c r="AF18" i="1"/>
  <c r="AF19" i="1"/>
  <c r="AC19" i="1"/>
  <c r="Z19" i="1"/>
  <c r="W18" i="1"/>
  <c r="W19" i="1"/>
  <c r="Q18" i="1"/>
  <c r="Q19" i="1"/>
  <c r="N18" i="1"/>
  <c r="N19" i="1"/>
  <c r="K18" i="1"/>
  <c r="K19" i="1"/>
  <c r="H18" i="1"/>
  <c r="H19" i="1"/>
  <c r="AC18" i="1"/>
  <c r="Z18" i="1"/>
  <c r="AI15" i="1"/>
  <c r="AI16" i="1"/>
  <c r="AI17" i="1"/>
  <c r="AF15" i="1"/>
  <c r="AF16" i="1"/>
  <c r="AF17" i="1"/>
  <c r="AC15" i="1"/>
  <c r="AC16" i="1"/>
  <c r="AC17" i="1"/>
  <c r="Z15" i="1"/>
  <c r="Z16" i="1"/>
  <c r="Z17" i="1"/>
  <c r="W15" i="1"/>
  <c r="W16" i="1"/>
  <c r="W17" i="1"/>
  <c r="Q15" i="1"/>
  <c r="Q16" i="1"/>
  <c r="Q17" i="1"/>
  <c r="N15" i="1"/>
  <c r="N16" i="1"/>
  <c r="N17" i="1"/>
  <c r="K15" i="1"/>
  <c r="K16" i="1"/>
  <c r="K17" i="1"/>
  <c r="H15" i="1"/>
  <c r="H17" i="1"/>
  <c r="AI12" i="1"/>
  <c r="AI13" i="1"/>
  <c r="AI14" i="1"/>
  <c r="AF12" i="1"/>
  <c r="AF13" i="1"/>
  <c r="AF14" i="1"/>
  <c r="AC12" i="1"/>
  <c r="AC13" i="1"/>
  <c r="AC14" i="1"/>
  <c r="Z12" i="1"/>
  <c r="Z13" i="1"/>
  <c r="Z14" i="1"/>
  <c r="W12" i="1"/>
  <c r="W13" i="1"/>
  <c r="W14" i="1"/>
  <c r="Q12" i="1"/>
  <c r="Q13" i="1"/>
  <c r="Q14" i="1"/>
  <c r="N12" i="1"/>
  <c r="N13" i="1"/>
  <c r="N14" i="1"/>
  <c r="K12" i="1"/>
  <c r="K13" i="1"/>
  <c r="K14" i="1"/>
  <c r="H14" i="1"/>
  <c r="E13" i="1"/>
  <c r="AI9" i="1"/>
  <c r="AI10" i="1"/>
  <c r="AI11" i="1"/>
  <c r="F11" i="1" s="1"/>
  <c r="AF9" i="1"/>
  <c r="AF10" i="1"/>
  <c r="AF11" i="1"/>
  <c r="AC9" i="1"/>
  <c r="AC10" i="1"/>
  <c r="AC11" i="1"/>
  <c r="Z9" i="1"/>
  <c r="Z10" i="1"/>
  <c r="Z11" i="1"/>
  <c r="W9" i="1"/>
  <c r="W10" i="1"/>
  <c r="E10" i="1" s="1"/>
  <c r="W11" i="1"/>
  <c r="Q9" i="1"/>
  <c r="Q10" i="1"/>
  <c r="Q11" i="1"/>
  <c r="N9" i="1"/>
  <c r="N10" i="1"/>
  <c r="N11" i="1"/>
  <c r="K9" i="1"/>
  <c r="K10" i="1"/>
  <c r="K11" i="1"/>
  <c r="H9" i="1"/>
  <c r="H10" i="1"/>
  <c r="H11" i="1"/>
  <c r="AP27" i="1" l="1"/>
  <c r="E23" i="1"/>
  <c r="X17" i="1"/>
  <c r="I19" i="1"/>
  <c r="E25" i="1"/>
  <c r="AA14" i="1"/>
  <c r="F12" i="1"/>
  <c r="D24" i="1"/>
  <c r="F24" i="1"/>
  <c r="AJ17" i="1"/>
  <c r="O19" i="1"/>
  <c r="AG19" i="1"/>
  <c r="E21" i="1"/>
  <c r="L14" i="1"/>
  <c r="E16" i="1"/>
  <c r="D21" i="1"/>
  <c r="AP17" i="1"/>
  <c r="R14" i="1"/>
  <c r="AG14" i="1"/>
  <c r="F17" i="1"/>
  <c r="R19" i="1"/>
  <c r="F19" i="1"/>
  <c r="D29" i="1"/>
  <c r="E29" i="1"/>
  <c r="F29" i="1"/>
  <c r="D12" i="1"/>
  <c r="X14" i="1"/>
  <c r="F21" i="1"/>
  <c r="F25" i="1"/>
  <c r="F28" i="1"/>
  <c r="AM27" i="1"/>
  <c r="D9" i="1"/>
  <c r="E9" i="1"/>
  <c r="E11" i="1"/>
  <c r="AJ11" i="1"/>
  <c r="O14" i="1"/>
  <c r="E14" i="1"/>
  <c r="AD14" i="1"/>
  <c r="F18" i="1"/>
  <c r="E22" i="1"/>
  <c r="E26" i="1"/>
  <c r="U11" i="1"/>
  <c r="R11" i="1"/>
  <c r="AG11" i="1"/>
  <c r="E12" i="1"/>
  <c r="AJ14" i="1"/>
  <c r="E15" i="1"/>
  <c r="R17" i="1"/>
  <c r="AG17" i="1"/>
  <c r="E19" i="1"/>
  <c r="D22" i="1"/>
  <c r="F22" i="1"/>
  <c r="E24" i="1"/>
  <c r="D27" i="1"/>
  <c r="F27" i="1"/>
  <c r="D30" i="1"/>
  <c r="F30" i="1"/>
  <c r="U17" i="1"/>
  <c r="D11" i="1"/>
  <c r="AD11" i="1"/>
  <c r="F14" i="1"/>
  <c r="O17" i="1"/>
  <c r="E17" i="1"/>
  <c r="AD17" i="1"/>
  <c r="L19" i="1"/>
  <c r="X19" i="1"/>
  <c r="D20" i="1"/>
  <c r="F20" i="1"/>
  <c r="D25" i="1"/>
  <c r="D28" i="1"/>
  <c r="D16" i="1"/>
  <c r="F31" i="1"/>
  <c r="U14" i="1"/>
  <c r="AM17" i="1"/>
  <c r="O11" i="1"/>
  <c r="D10" i="1"/>
  <c r="L11" i="1"/>
  <c r="AA11" i="1"/>
  <c r="F10" i="1"/>
  <c r="D14" i="1"/>
  <c r="F13" i="1"/>
  <c r="D17" i="1"/>
  <c r="L17" i="1"/>
  <c r="AA17" i="1"/>
  <c r="F16" i="1"/>
  <c r="D19" i="1"/>
  <c r="E20" i="1"/>
  <c r="D23" i="1"/>
  <c r="F23" i="1"/>
  <c r="D26" i="1"/>
  <c r="F26" i="1"/>
  <c r="E28" i="1"/>
  <c r="G31" i="1"/>
  <c r="H31" i="1" s="1"/>
  <c r="AM14" i="1"/>
  <c r="AM11" i="1"/>
  <c r="D31" i="1"/>
  <c r="I17" i="1"/>
  <c r="E31" i="1"/>
  <c r="D15" i="1"/>
  <c r="D18" i="1"/>
  <c r="H13" i="1"/>
  <c r="F9" i="1"/>
  <c r="F15" i="1"/>
  <c r="I11" i="1"/>
  <c r="X11" i="1"/>
  <c r="E18" i="1"/>
  <c r="AJ19" i="1"/>
  <c r="I14" i="1" l="1"/>
  <c r="D13" i="1"/>
</calcChain>
</file>

<file path=xl/sharedStrings.xml><?xml version="1.0" encoding="utf-8"?>
<sst xmlns="http://schemas.openxmlformats.org/spreadsheetml/2006/main" count="52" uniqueCount="52">
  <si>
    <t>Large Regions</t>
  </si>
  <si>
    <t xml:space="preserve">Subregions </t>
  </si>
  <si>
    <t>Further Subregions</t>
  </si>
  <si>
    <r>
      <rPr>
        <b/>
        <i/>
        <u/>
        <sz val="12"/>
        <color theme="1"/>
        <rFont val="Calibri"/>
        <scheme val="minor"/>
      </rPr>
      <t>Tlx3-cre</t>
    </r>
    <r>
      <rPr>
        <b/>
        <u/>
        <sz val="12"/>
        <color theme="1"/>
        <rFont val="Calibri"/>
        <scheme val="minor"/>
      </rPr>
      <t xml:space="preserve"> average</t>
    </r>
  </si>
  <si>
    <r>
      <rPr>
        <b/>
        <i/>
        <u/>
        <sz val="12"/>
        <color theme="1"/>
        <rFont val="Calibri"/>
        <scheme val="minor"/>
      </rPr>
      <t>Glt25d2-cre</t>
    </r>
    <r>
      <rPr>
        <b/>
        <u/>
        <sz val="12"/>
        <color theme="1"/>
        <rFont val="Calibri"/>
        <scheme val="minor"/>
      </rPr>
      <t xml:space="preserve"> average</t>
    </r>
  </si>
  <si>
    <r>
      <rPr>
        <b/>
        <i/>
        <u/>
        <sz val="12"/>
        <color theme="1"/>
        <rFont val="Calibri"/>
        <scheme val="minor"/>
      </rPr>
      <t>Efr3a-cre</t>
    </r>
    <r>
      <rPr>
        <b/>
        <u/>
        <sz val="12"/>
        <color theme="1"/>
        <rFont val="Calibri"/>
        <scheme val="minor"/>
      </rPr>
      <t xml:space="preserve"> average</t>
    </r>
  </si>
  <si>
    <t>Tlx3-cre #1</t>
  </si>
  <si>
    <t>Tlx3-Cre #2</t>
  </si>
  <si>
    <t>Tlx3-cre #3</t>
  </si>
  <si>
    <t>Tlx3-cre #4</t>
  </si>
  <si>
    <t>Glt25d2-cre #1</t>
  </si>
  <si>
    <t>Glt25d2-cre #2</t>
  </si>
  <si>
    <t>Glt25d2-cre #3</t>
  </si>
  <si>
    <t>Efr3a-cre #1</t>
  </si>
  <si>
    <t>Efr3a-cre #2</t>
  </si>
  <si>
    <t>Cortex</t>
  </si>
  <si>
    <t>Visual (without V1)</t>
  </si>
  <si>
    <t>V2MM</t>
  </si>
  <si>
    <t>V2ML</t>
  </si>
  <si>
    <t>V2L</t>
  </si>
  <si>
    <t xml:space="preserve">Medial </t>
  </si>
  <si>
    <t>RSA</t>
  </si>
  <si>
    <t>RSG</t>
  </si>
  <si>
    <t>Cg1, Cg2, Cg/RS</t>
  </si>
  <si>
    <t>Auditory</t>
  </si>
  <si>
    <t>Au1</t>
  </si>
  <si>
    <t>AuD</t>
  </si>
  <si>
    <t>AuV</t>
  </si>
  <si>
    <t>Somatosensory</t>
  </si>
  <si>
    <t>S1</t>
  </si>
  <si>
    <t>S2</t>
  </si>
  <si>
    <t xml:space="preserve">Motor </t>
  </si>
  <si>
    <t>M1, M2</t>
  </si>
  <si>
    <t>Parietal</t>
  </si>
  <si>
    <t>LPtA, MPtA</t>
  </si>
  <si>
    <t>Orbital</t>
  </si>
  <si>
    <t>VO, LO, IL, PrL</t>
  </si>
  <si>
    <t>Ventral Associative</t>
  </si>
  <si>
    <t>Thalamus</t>
  </si>
  <si>
    <t>Dorsal lateral geniculate nucleus</t>
  </si>
  <si>
    <t xml:space="preserve">Lateral posterior nucleus </t>
  </si>
  <si>
    <t>Lateral dorsal nucleus</t>
  </si>
  <si>
    <t>All other thalamic regions</t>
  </si>
  <si>
    <t>Basal Forebrain</t>
  </si>
  <si>
    <t>Parahippocamal complex</t>
  </si>
  <si>
    <t>Total (Percentage)</t>
  </si>
  <si>
    <t>Striatum, Amygdala, Hypothalamus and others</t>
  </si>
  <si>
    <t>Tlx3-cre #5</t>
  </si>
  <si>
    <t>Efr3a-cre #3</t>
  </si>
  <si>
    <t>Efr3a-cre #4</t>
  </si>
  <si>
    <t xml:space="preserve">Table S2. Quantification of Long Range Inputs to Layer 5 Neurons: Numbers of Cells in Region (Proportion of Total), Related to Figure 4. </t>
  </si>
  <si>
    <t>Starter neuron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</si>
</sst>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scheme val="minor"/>
    </font>
    <font>
      <b/>
      <i/>
      <u/>
      <sz val="12"/>
      <color theme="1"/>
      <name val="Calibri"/>
      <scheme val="minor"/>
    </font>
    <font>
      <sz val="12"/>
      <name val="Calibri"/>
      <scheme val="minor"/>
    </font>
    <font>
      <b/>
      <sz val="12"/>
      <name val="Calibri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83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93">
    <xf numFmtId="0" fontId="0" fillId="0" borderId="0" xfId="0"/>
    <xf numFmtId="0" fontId="2" fillId="2" borderId="0" xfId="0" applyFont="1" applyFill="1"/>
    <xf numFmtId="0" fontId="2" fillId="2" borderId="1" xfId="0" applyFont="1" applyFill="1" applyBorder="1"/>
    <xf numFmtId="0" fontId="3" fillId="2" borderId="0" xfId="0" applyFont="1" applyFill="1"/>
    <xf numFmtId="0" fontId="1" fillId="3" borderId="3" xfId="0" applyFont="1" applyFill="1" applyBorder="1"/>
    <xf numFmtId="0" fontId="0" fillId="3" borderId="4" xfId="0" applyFill="1" applyBorder="1"/>
    <xf numFmtId="0" fontId="4" fillId="3" borderId="4" xfId="0" applyFont="1" applyFill="1" applyBorder="1"/>
    <xf numFmtId="0" fontId="4" fillId="3" borderId="3" xfId="0" applyFont="1" applyFill="1" applyBorder="1"/>
    <xf numFmtId="0" fontId="4" fillId="3" borderId="2" xfId="0" applyFont="1" applyFill="1" applyBorder="1"/>
    <xf numFmtId="0" fontId="0" fillId="3" borderId="3" xfId="0" applyFill="1" applyBorder="1"/>
    <xf numFmtId="0" fontId="0" fillId="3" borderId="2" xfId="0" applyFill="1" applyBorder="1"/>
    <xf numFmtId="0" fontId="1" fillId="3" borderId="0" xfId="0" applyFont="1" applyFill="1" applyBorder="1"/>
    <xf numFmtId="0" fontId="0" fillId="3" borderId="5" xfId="0" applyFill="1" applyBorder="1"/>
    <xf numFmtId="0" fontId="4" fillId="3" borderId="5" xfId="0" applyFont="1" applyFill="1" applyBorder="1"/>
    <xf numFmtId="0" fontId="4" fillId="3" borderId="0" xfId="0" applyFont="1" applyFill="1" applyBorder="1"/>
    <xf numFmtId="0" fontId="4" fillId="3" borderId="1" xfId="0" applyFont="1" applyFill="1" applyBorder="1"/>
    <xf numFmtId="0" fontId="0" fillId="3" borderId="0" xfId="0" applyFill="1" applyBorder="1"/>
    <xf numFmtId="0" fontId="0" fillId="3" borderId="1" xfId="0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1" fillId="3" borderId="9" xfId="0" applyFont="1" applyFill="1" applyBorder="1"/>
    <xf numFmtId="0" fontId="0" fillId="3" borderId="10" xfId="0" applyFill="1" applyBorder="1"/>
    <xf numFmtId="0" fontId="4" fillId="3" borderId="10" xfId="0" applyFont="1" applyFill="1" applyBorder="1"/>
    <xf numFmtId="0" fontId="4" fillId="3" borderId="9" xfId="0" applyFont="1" applyFill="1" applyBorder="1"/>
    <xf numFmtId="0" fontId="4" fillId="3" borderId="11" xfId="0" applyFont="1" applyFill="1" applyBorder="1"/>
    <xf numFmtId="0" fontId="0" fillId="3" borderId="9" xfId="0" applyFill="1" applyBorder="1"/>
    <xf numFmtId="0" fontId="0" fillId="3" borderId="11" xfId="0" applyFill="1" applyBorder="1"/>
    <xf numFmtId="0" fontId="0" fillId="3" borderId="7" xfId="0" applyFill="1" applyBorder="1"/>
    <xf numFmtId="0" fontId="0" fillId="3" borderId="6" xfId="0" applyFill="1" applyBorder="1"/>
    <xf numFmtId="0" fontId="0" fillId="3" borderId="8" xfId="0" applyFill="1" applyBorder="1"/>
    <xf numFmtId="0" fontId="4" fillId="4" borderId="4" xfId="0" applyFont="1" applyFill="1" applyBorder="1"/>
    <xf numFmtId="0" fontId="4" fillId="4" borderId="3" xfId="0" applyFont="1" applyFill="1" applyBorder="1"/>
    <xf numFmtId="0" fontId="4" fillId="4" borderId="2" xfId="0" applyFont="1" applyFill="1" applyBorder="1"/>
    <xf numFmtId="0" fontId="4" fillId="4" borderId="0" xfId="0" applyFont="1" applyFill="1" applyBorder="1"/>
    <xf numFmtId="0" fontId="4" fillId="4" borderId="5" xfId="0" applyFont="1" applyFill="1" applyBorder="1"/>
    <xf numFmtId="0" fontId="4" fillId="4" borderId="1" xfId="0" applyFont="1" applyFill="1" applyBorder="1"/>
    <xf numFmtId="0" fontId="4" fillId="4" borderId="6" xfId="0" applyFont="1" applyFill="1" applyBorder="1"/>
    <xf numFmtId="0" fontId="4" fillId="4" borderId="7" xfId="0" applyFont="1" applyFill="1" applyBorder="1"/>
    <xf numFmtId="0" fontId="4" fillId="4" borderId="8" xfId="0" applyFont="1" applyFill="1" applyBorder="1"/>
    <xf numFmtId="0" fontId="4" fillId="5" borderId="5" xfId="0" applyFont="1" applyFill="1" applyBorder="1"/>
    <xf numFmtId="0" fontId="4" fillId="5" borderId="0" xfId="0" applyFont="1" applyFill="1" applyBorder="1"/>
    <xf numFmtId="0" fontId="4" fillId="5" borderId="1" xfId="0" applyFont="1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2" xfId="0" applyFill="1" applyBorder="1"/>
    <xf numFmtId="0" fontId="4" fillId="5" borderId="4" xfId="0" applyFont="1" applyFill="1" applyBorder="1"/>
    <xf numFmtId="0" fontId="4" fillId="5" borderId="3" xfId="0" applyFont="1" applyFill="1" applyBorder="1"/>
    <xf numFmtId="0" fontId="4" fillId="5" borderId="2" xfId="0" applyFont="1" applyFill="1" applyBorder="1"/>
    <xf numFmtId="0" fontId="4" fillId="6" borderId="5" xfId="0" applyFont="1" applyFill="1" applyBorder="1"/>
    <xf numFmtId="0" fontId="4" fillId="6" borderId="0" xfId="0" applyFont="1" applyFill="1" applyBorder="1"/>
    <xf numFmtId="0" fontId="4" fillId="6" borderId="1" xfId="0" applyFont="1" applyFill="1" applyBorder="1"/>
    <xf numFmtId="0" fontId="0" fillId="6" borderId="0" xfId="0" applyFill="1" applyBorder="1"/>
    <xf numFmtId="0" fontId="0" fillId="6" borderId="5" xfId="0" applyFill="1" applyBorder="1"/>
    <xf numFmtId="0" fontId="0" fillId="6" borderId="1" xfId="0" applyFill="1" applyBorder="1"/>
    <xf numFmtId="0" fontId="6" fillId="6" borderId="5" xfId="0" applyFont="1" applyFill="1" applyBorder="1"/>
    <xf numFmtId="0" fontId="0" fillId="7" borderId="0" xfId="0" applyFill="1" applyBorder="1"/>
    <xf numFmtId="0" fontId="4" fillId="7" borderId="5" xfId="0" applyFont="1" applyFill="1" applyBorder="1"/>
    <xf numFmtId="0" fontId="4" fillId="7" borderId="0" xfId="0" applyFont="1" applyFill="1" applyBorder="1"/>
    <xf numFmtId="0" fontId="4" fillId="7" borderId="1" xfId="0" applyFont="1" applyFill="1" applyBorder="1"/>
    <xf numFmtId="0" fontId="0" fillId="7" borderId="5" xfId="0" applyFill="1" applyBorder="1"/>
    <xf numFmtId="0" fontId="0" fillId="7" borderId="1" xfId="0" applyFill="1" applyBorder="1"/>
    <xf numFmtId="0" fontId="4" fillId="4" borderId="13" xfId="0" applyFont="1" applyFill="1" applyBorder="1"/>
    <xf numFmtId="0" fontId="0" fillId="5" borderId="0" xfId="0" applyFill="1" applyBorder="1"/>
    <xf numFmtId="0" fontId="1" fillId="3" borderId="12" xfId="0" applyFont="1" applyFill="1" applyBorder="1"/>
    <xf numFmtId="0" fontId="5" fillId="4" borderId="13" xfId="0" applyFont="1" applyFill="1" applyBorder="1"/>
    <xf numFmtId="0" fontId="0" fillId="8" borderId="10" xfId="0" applyFill="1" applyBorder="1"/>
    <xf numFmtId="0" fontId="1" fillId="8" borderId="9" xfId="0" applyFont="1" applyFill="1" applyBorder="1"/>
    <xf numFmtId="0" fontId="0" fillId="8" borderId="9" xfId="0" applyFill="1" applyBorder="1"/>
    <xf numFmtId="0" fontId="4" fillId="8" borderId="10" xfId="0" applyFont="1" applyFill="1" applyBorder="1"/>
    <xf numFmtId="0" fontId="4" fillId="8" borderId="9" xfId="0" applyFont="1" applyFill="1" applyBorder="1"/>
    <xf numFmtId="0" fontId="0" fillId="8" borderId="11" xfId="0" applyFill="1" applyBorder="1"/>
    <xf numFmtId="0" fontId="4" fillId="8" borderId="11" xfId="0" applyFont="1" applyFill="1" applyBorder="1"/>
    <xf numFmtId="0" fontId="0" fillId="4" borderId="0" xfId="0" applyFill="1" applyBorder="1"/>
    <xf numFmtId="0" fontId="0" fillId="4" borderId="3" xfId="0" applyFill="1" applyBorder="1"/>
    <xf numFmtId="0" fontId="2" fillId="2" borderId="0" xfId="0" applyFont="1" applyFill="1" applyBorder="1"/>
    <xf numFmtId="0" fontId="3" fillId="2" borderId="7" xfId="0" applyFont="1" applyFill="1" applyBorder="1"/>
    <xf numFmtId="0" fontId="1" fillId="0" borderId="0" xfId="0" applyFont="1"/>
    <xf numFmtId="0" fontId="0" fillId="9" borderId="9" xfId="0" applyFill="1" applyBorder="1"/>
    <xf numFmtId="0" fontId="0" fillId="0" borderId="0" xfId="0" applyFill="1"/>
    <xf numFmtId="0" fontId="0" fillId="9" borderId="10" xfId="0" applyFill="1" applyBorder="1"/>
    <xf numFmtId="0" fontId="0" fillId="9" borderId="11" xfId="0" applyFill="1" applyBorder="1"/>
    <xf numFmtId="0" fontId="1" fillId="7" borderId="5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6" borderId="5" xfId="0" applyFont="1" applyFill="1" applyBorder="1" applyAlignment="1">
      <alignment horizontal="center"/>
    </xf>
    <xf numFmtId="0" fontId="1" fillId="6" borderId="0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AP32"/>
  <sheetViews>
    <sheetView tabSelected="1" topLeftCell="G14" workbookViewId="0">
      <selection activeCell="M9" sqref="M9:M30"/>
    </sheetView>
  </sheetViews>
  <sheetFormatPr defaultColWidth="10.6640625" defaultRowHeight="15.5" x14ac:dyDescent="0.35"/>
  <cols>
    <col min="1" max="1" width="12.6640625" customWidth="1"/>
    <col min="2" max="2" width="16.5" customWidth="1"/>
    <col min="3" max="3" width="17.1640625" bestFit="1" customWidth="1"/>
    <col min="4" max="4" width="16.5" customWidth="1"/>
    <col min="5" max="5" width="18.6640625" customWidth="1"/>
    <col min="6" max="6" width="19" customWidth="1"/>
  </cols>
  <sheetData>
    <row r="5" spans="1:42" x14ac:dyDescent="0.35">
      <c r="A5" s="77" t="s">
        <v>50</v>
      </c>
    </row>
    <row r="8" spans="1:42" x14ac:dyDescent="0.35">
      <c r="A8" s="1" t="s">
        <v>0</v>
      </c>
      <c r="B8" s="1" t="s">
        <v>1</v>
      </c>
      <c r="C8" s="2" t="s">
        <v>2</v>
      </c>
      <c r="D8" s="1" t="s">
        <v>3</v>
      </c>
      <c r="E8" s="1" t="s">
        <v>4</v>
      </c>
      <c r="F8" s="75" t="s">
        <v>5</v>
      </c>
      <c r="G8" s="76" t="s">
        <v>6</v>
      </c>
      <c r="H8" s="3"/>
      <c r="I8" s="3"/>
      <c r="J8" s="3" t="s">
        <v>7</v>
      </c>
      <c r="K8" s="3"/>
      <c r="L8" s="3"/>
      <c r="M8" s="3" t="s">
        <v>8</v>
      </c>
      <c r="N8" s="3"/>
      <c r="O8" s="3"/>
      <c r="P8" s="3" t="s">
        <v>9</v>
      </c>
      <c r="Q8" s="3"/>
      <c r="R8" s="3"/>
      <c r="S8" s="3" t="s">
        <v>47</v>
      </c>
      <c r="T8" s="3"/>
      <c r="U8" s="3"/>
      <c r="V8" s="3" t="s">
        <v>10</v>
      </c>
      <c r="W8" s="3"/>
      <c r="X8" s="3"/>
      <c r="Y8" s="3" t="s">
        <v>11</v>
      </c>
      <c r="Z8" s="3"/>
      <c r="AA8" s="3"/>
      <c r="AB8" s="3" t="s">
        <v>12</v>
      </c>
      <c r="AC8" s="3"/>
      <c r="AD8" s="3"/>
      <c r="AE8" s="3" t="s">
        <v>13</v>
      </c>
      <c r="AF8" s="3"/>
      <c r="AG8" s="3"/>
      <c r="AH8" s="3" t="s">
        <v>14</v>
      </c>
      <c r="AI8" s="3"/>
      <c r="AJ8" s="3"/>
      <c r="AK8" s="3" t="s">
        <v>48</v>
      </c>
      <c r="AL8" s="3"/>
      <c r="AM8" s="3"/>
      <c r="AN8" s="3" t="s">
        <v>49</v>
      </c>
      <c r="AO8" s="3"/>
      <c r="AP8" s="3"/>
    </row>
    <row r="9" spans="1:42" x14ac:dyDescent="0.35">
      <c r="A9" s="64" t="s">
        <v>15</v>
      </c>
      <c r="B9" s="4" t="s">
        <v>16</v>
      </c>
      <c r="C9" s="5" t="s">
        <v>17</v>
      </c>
      <c r="D9" s="6">
        <f>AVERAGE(H9,K9,N9,Q9,T9)</f>
        <v>4.9116315748911781</v>
      </c>
      <c r="E9" s="7">
        <f>AVERAGE(W9,Z9,AC9)</f>
        <v>4.7482598536255214</v>
      </c>
      <c r="F9" s="8">
        <f>AVERAGE(AI9,AF9,AL9,AO9)</f>
        <v>3.292289928589021</v>
      </c>
      <c r="G9" s="16">
        <v>95</v>
      </c>
      <c r="H9" s="9">
        <f>G9/1702*100</f>
        <v>5.5816686251468859</v>
      </c>
      <c r="I9" s="10"/>
      <c r="J9" s="5">
        <v>163</v>
      </c>
      <c r="K9" s="9">
        <f>J9/3105*100</f>
        <v>5.2495974235104672</v>
      </c>
      <c r="L9" s="10"/>
      <c r="M9" s="5">
        <v>85</v>
      </c>
      <c r="N9" s="9">
        <f>M9/1157*100</f>
        <v>7.3465859982713919</v>
      </c>
      <c r="O9" s="10"/>
      <c r="P9" s="5">
        <v>58</v>
      </c>
      <c r="Q9" s="9">
        <f>P9/2011*100</f>
        <v>2.8841372451516656</v>
      </c>
      <c r="R9" s="10"/>
      <c r="S9" s="9">
        <v>73</v>
      </c>
      <c r="T9" s="9">
        <f>S9/2088*100</f>
        <v>3.4961685823754785</v>
      </c>
      <c r="U9" s="9"/>
      <c r="V9" s="6">
        <v>84</v>
      </c>
      <c r="W9" s="7">
        <f>V9/1198*100</f>
        <v>7.0116861435726205</v>
      </c>
      <c r="X9" s="8"/>
      <c r="Y9" s="6">
        <v>13</v>
      </c>
      <c r="Z9" s="7">
        <f>Y9/216*100</f>
        <v>6.0185185185185182</v>
      </c>
      <c r="AA9" s="8"/>
      <c r="AB9" s="6">
        <v>3</v>
      </c>
      <c r="AC9" s="7">
        <f>AB9/247*100</f>
        <v>1.214574898785425</v>
      </c>
      <c r="AD9" s="8"/>
      <c r="AE9" s="6">
        <v>57</v>
      </c>
      <c r="AF9" s="7">
        <f>AE9/1541*100</f>
        <v>3.6988968202465928</v>
      </c>
      <c r="AG9" s="8"/>
      <c r="AH9" s="5">
        <v>178</v>
      </c>
      <c r="AI9" s="9">
        <f>AH9/2602*100</f>
        <v>6.8408916218293623</v>
      </c>
      <c r="AJ9" s="10"/>
      <c r="AK9" s="5">
        <v>5</v>
      </c>
      <c r="AL9" s="9">
        <f>AK9/401*100</f>
        <v>1.2468827930174564</v>
      </c>
      <c r="AM9" s="10"/>
      <c r="AN9" s="5">
        <v>6</v>
      </c>
      <c r="AO9" s="9">
        <f>AN9/434*100</f>
        <v>1.3824884792626728</v>
      </c>
      <c r="AP9" s="10"/>
    </row>
    <row r="10" spans="1:42" x14ac:dyDescent="0.35">
      <c r="A10" s="88"/>
      <c r="B10" s="11"/>
      <c r="C10" s="12" t="s">
        <v>18</v>
      </c>
      <c r="D10" s="13">
        <f t="shared" ref="D10:D31" si="0">AVERAGE(H10,K10,N10,Q10,T10)</f>
        <v>9.3379629990189983</v>
      </c>
      <c r="E10" s="14">
        <f t="shared" ref="E10:E31" si="1">AVERAGE(W10,Z10,AC10)</f>
        <v>6.405204964572917</v>
      </c>
      <c r="F10" s="15">
        <f t="shared" ref="F10:F30" si="2">AVERAGE(AI10,AF10,AL10,AO10)</f>
        <v>6.8377105996059768</v>
      </c>
      <c r="G10" s="16">
        <v>180</v>
      </c>
      <c r="H10" s="16">
        <f t="shared" ref="H10:H31" si="3">G10/1702*100</f>
        <v>10.575793184488838</v>
      </c>
      <c r="I10" s="17"/>
      <c r="J10" s="12">
        <v>272</v>
      </c>
      <c r="K10" s="16">
        <f t="shared" ref="K10:K31" si="4">J10/3105*100</f>
        <v>8.7600644122383251</v>
      </c>
      <c r="L10" s="17"/>
      <c r="M10" s="12">
        <v>161</v>
      </c>
      <c r="N10" s="16">
        <f t="shared" ref="N10:N31" si="5">M10/1157*100</f>
        <v>13.915298184961106</v>
      </c>
      <c r="O10" s="17"/>
      <c r="P10" s="12">
        <v>94</v>
      </c>
      <c r="Q10" s="16">
        <f t="shared" ref="Q10:Q31" si="6">P10/2011*100</f>
        <v>4.6742913973147688</v>
      </c>
      <c r="R10" s="17"/>
      <c r="S10" s="16">
        <v>183</v>
      </c>
      <c r="T10" s="16">
        <f t="shared" ref="T10:T30" si="7">S10/2088*100</f>
        <v>8.7643678160919549</v>
      </c>
      <c r="U10" s="16"/>
      <c r="V10" s="13">
        <v>129</v>
      </c>
      <c r="W10" s="14">
        <f t="shared" ref="W10:W31" si="8">V10/1198*100</f>
        <v>10.767946577629383</v>
      </c>
      <c r="X10" s="15"/>
      <c r="Y10" s="13">
        <v>13</v>
      </c>
      <c r="Z10" s="14">
        <f t="shared" ref="Z10:Z31" si="9">Y10/216*100</f>
        <v>6.0185185185185182</v>
      </c>
      <c r="AA10" s="15"/>
      <c r="AB10" s="13">
        <v>6</v>
      </c>
      <c r="AC10" s="14">
        <f t="shared" ref="AC10:AC31" si="10">AB10/247*100</f>
        <v>2.42914979757085</v>
      </c>
      <c r="AD10" s="15"/>
      <c r="AE10" s="12">
        <v>137</v>
      </c>
      <c r="AF10" s="14">
        <f t="shared" ref="AF10:AF31" si="11">AE10/1541*100</f>
        <v>8.8903309539260214</v>
      </c>
      <c r="AG10" s="15"/>
      <c r="AH10" s="12">
        <v>316</v>
      </c>
      <c r="AI10" s="16">
        <f t="shared" ref="AI10:AI31" si="12">AH10/2602*100</f>
        <v>12.144504227517295</v>
      </c>
      <c r="AJ10" s="17"/>
      <c r="AK10" s="12">
        <v>5</v>
      </c>
      <c r="AL10" s="16">
        <f t="shared" ref="AL10:AL30" si="13">AK10/401*100</f>
        <v>1.2468827930174564</v>
      </c>
      <c r="AM10" s="17"/>
      <c r="AN10" s="12">
        <v>22</v>
      </c>
      <c r="AO10" s="16">
        <f t="shared" ref="AO10:AO30" si="14">AN10/434*100</f>
        <v>5.0691244239631335</v>
      </c>
      <c r="AP10" s="17"/>
    </row>
    <row r="11" spans="1:42" x14ac:dyDescent="0.35">
      <c r="A11" s="88"/>
      <c r="B11" s="11"/>
      <c r="C11" s="12" t="s">
        <v>19</v>
      </c>
      <c r="D11" s="13">
        <f t="shared" si="0"/>
        <v>40.400097483395847</v>
      </c>
      <c r="E11" s="14">
        <f t="shared" si="1"/>
        <v>24.782752372228984</v>
      </c>
      <c r="F11" s="15">
        <f t="shared" si="2"/>
        <v>41.371437923889481</v>
      </c>
      <c r="G11" s="16">
        <v>568</v>
      </c>
      <c r="H11" s="16">
        <f t="shared" si="3"/>
        <v>33.372502937720327</v>
      </c>
      <c r="I11" s="17">
        <f>SUM(H9:H11)</f>
        <v>49.529964747356047</v>
      </c>
      <c r="J11" s="12">
        <v>1273</v>
      </c>
      <c r="K11" s="16">
        <f t="shared" si="4"/>
        <v>40.998389694041869</v>
      </c>
      <c r="L11" s="17">
        <f>SUM(K9:K11)</f>
        <v>55.008051529790663</v>
      </c>
      <c r="M11" s="12">
        <v>392</v>
      </c>
      <c r="N11" s="16">
        <f t="shared" si="5"/>
        <v>33.880726015557478</v>
      </c>
      <c r="O11" s="17">
        <f>SUM(N9:N11)</f>
        <v>55.142610198789974</v>
      </c>
      <c r="P11" s="12">
        <v>1031</v>
      </c>
      <c r="Q11" s="16">
        <f t="shared" si="6"/>
        <v>51.268025857782199</v>
      </c>
      <c r="R11" s="17">
        <f>SUM(Q9:Q11)</f>
        <v>58.82645450024863</v>
      </c>
      <c r="S11" s="16">
        <v>887</v>
      </c>
      <c r="T11" s="16">
        <f t="shared" si="7"/>
        <v>42.480842911877389</v>
      </c>
      <c r="U11" s="16">
        <f>SUM(T9:T11)</f>
        <v>54.741379310344826</v>
      </c>
      <c r="V11" s="13">
        <v>242</v>
      </c>
      <c r="W11" s="14">
        <f t="shared" si="8"/>
        <v>20.20033388981636</v>
      </c>
      <c r="X11" s="15">
        <f>SUM(W9:W11)</f>
        <v>37.979966611018362</v>
      </c>
      <c r="Y11" s="13">
        <v>47</v>
      </c>
      <c r="Z11" s="14">
        <f t="shared" si="9"/>
        <v>21.75925925925926</v>
      </c>
      <c r="AA11" s="15">
        <f>SUM(Z9:Z11)</f>
        <v>33.796296296296298</v>
      </c>
      <c r="AB11" s="13">
        <v>80</v>
      </c>
      <c r="AC11" s="14">
        <f t="shared" si="10"/>
        <v>32.388663967611336</v>
      </c>
      <c r="AD11" s="15">
        <f>SUM(AC9:AC11)</f>
        <v>36.032388663967609</v>
      </c>
      <c r="AE11" s="12">
        <v>534</v>
      </c>
      <c r="AF11" s="14">
        <f t="shared" si="11"/>
        <v>34.652822842310187</v>
      </c>
      <c r="AG11" s="15">
        <f>SUM(AF9:AF11)</f>
        <v>47.2420506164828</v>
      </c>
      <c r="AH11" s="12">
        <v>982</v>
      </c>
      <c r="AI11" s="16">
        <f t="shared" si="12"/>
        <v>37.740199846272098</v>
      </c>
      <c r="AJ11" s="17">
        <f>SUM(AI9:AI11)</f>
        <v>56.725595695618757</v>
      </c>
      <c r="AK11" s="12">
        <v>219</v>
      </c>
      <c r="AL11" s="16">
        <f t="shared" si="13"/>
        <v>54.613466334164585</v>
      </c>
      <c r="AM11" s="17">
        <f>SUM(AL9:AL11)</f>
        <v>57.107231920199496</v>
      </c>
      <c r="AN11" s="12">
        <v>167</v>
      </c>
      <c r="AO11" s="16">
        <f t="shared" si="14"/>
        <v>38.47926267281106</v>
      </c>
      <c r="AP11" s="17">
        <f>SUM(AO9:AO11)</f>
        <v>44.930875576036868</v>
      </c>
    </row>
    <row r="12" spans="1:42" x14ac:dyDescent="0.35">
      <c r="A12" s="88"/>
      <c r="B12" s="4" t="s">
        <v>20</v>
      </c>
      <c r="C12" s="5" t="s">
        <v>21</v>
      </c>
      <c r="D12" s="6">
        <f t="shared" si="0"/>
        <v>5.4348220850531188</v>
      </c>
      <c r="E12" s="7">
        <f t="shared" si="1"/>
        <v>10.144666186534213</v>
      </c>
      <c r="F12" s="8">
        <f t="shared" si="2"/>
        <v>6.2476193346406967</v>
      </c>
      <c r="G12" s="9">
        <f>32+10+22+8</f>
        <v>72</v>
      </c>
      <c r="H12" s="9">
        <f t="shared" si="3"/>
        <v>4.230317273795535</v>
      </c>
      <c r="I12" s="10"/>
      <c r="J12" s="5">
        <v>208</v>
      </c>
      <c r="K12" s="9">
        <f t="shared" si="4"/>
        <v>6.6988727858293071</v>
      </c>
      <c r="L12" s="10"/>
      <c r="M12" s="5">
        <v>70</v>
      </c>
      <c r="N12" s="9">
        <f t="shared" si="5"/>
        <v>6.0501296456352636</v>
      </c>
      <c r="O12" s="10"/>
      <c r="P12" s="5">
        <v>101</v>
      </c>
      <c r="Q12" s="9">
        <f t="shared" si="6"/>
        <v>5.0223769269020391</v>
      </c>
      <c r="R12" s="10"/>
      <c r="S12" s="9">
        <v>108</v>
      </c>
      <c r="T12" s="9">
        <f t="shared" si="7"/>
        <v>5.1724137931034484</v>
      </c>
      <c r="U12" s="9"/>
      <c r="V12" s="6">
        <v>165</v>
      </c>
      <c r="W12" s="7">
        <f t="shared" si="8"/>
        <v>13.772954924874792</v>
      </c>
      <c r="X12" s="8"/>
      <c r="Y12" s="6">
        <v>15</v>
      </c>
      <c r="Z12" s="7">
        <f t="shared" si="9"/>
        <v>6.9444444444444446</v>
      </c>
      <c r="AA12" s="8"/>
      <c r="AB12" s="6">
        <v>24</v>
      </c>
      <c r="AC12" s="7">
        <f t="shared" si="10"/>
        <v>9.7165991902834001</v>
      </c>
      <c r="AD12" s="8"/>
      <c r="AE12" s="5">
        <v>154</v>
      </c>
      <c r="AF12" s="7">
        <f t="shared" si="11"/>
        <v>9.9935107073329004</v>
      </c>
      <c r="AG12" s="8"/>
      <c r="AH12" s="5">
        <v>149</v>
      </c>
      <c r="AI12" s="9">
        <f t="shared" si="12"/>
        <v>5.7263643351268252</v>
      </c>
      <c r="AJ12" s="10"/>
      <c r="AK12" s="5">
        <v>15</v>
      </c>
      <c r="AL12" s="9">
        <f t="shared" si="13"/>
        <v>3.7406483790523692</v>
      </c>
      <c r="AM12" s="10"/>
      <c r="AN12" s="5">
        <v>24</v>
      </c>
      <c r="AO12" s="9">
        <f t="shared" si="14"/>
        <v>5.5299539170506913</v>
      </c>
      <c r="AP12" s="10"/>
    </row>
    <row r="13" spans="1:42" x14ac:dyDescent="0.35">
      <c r="A13" s="88"/>
      <c r="B13" s="11"/>
      <c r="C13" s="12" t="s">
        <v>22</v>
      </c>
      <c r="D13" s="13">
        <f t="shared" si="0"/>
        <v>7.4968513939028369</v>
      </c>
      <c r="E13" s="14">
        <f t="shared" si="1"/>
        <v>13.041211869668652</v>
      </c>
      <c r="F13" s="15">
        <f t="shared" si="2"/>
        <v>9.2812653389607327</v>
      </c>
      <c r="G13" s="16">
        <f>222+4</f>
        <v>226</v>
      </c>
      <c r="H13" s="16">
        <f t="shared" si="3"/>
        <v>13.278495887191538</v>
      </c>
      <c r="I13" s="17"/>
      <c r="J13" s="12">
        <v>179</v>
      </c>
      <c r="K13" s="16">
        <f t="shared" si="4"/>
        <v>5.7648953301127213</v>
      </c>
      <c r="L13" s="17"/>
      <c r="M13" s="12">
        <v>81</v>
      </c>
      <c r="N13" s="16">
        <f t="shared" si="5"/>
        <v>7.0008643042350913</v>
      </c>
      <c r="O13" s="17"/>
      <c r="P13" s="12">
        <v>101</v>
      </c>
      <c r="Q13" s="16">
        <f t="shared" si="6"/>
        <v>5.0223769269020391</v>
      </c>
      <c r="R13" s="17"/>
      <c r="S13" s="16">
        <v>134</v>
      </c>
      <c r="T13" s="16">
        <f t="shared" si="7"/>
        <v>6.4176245210727974</v>
      </c>
      <c r="U13" s="16"/>
      <c r="V13" s="13">
        <v>197</v>
      </c>
      <c r="W13" s="14">
        <f t="shared" si="8"/>
        <v>16.4440734557596</v>
      </c>
      <c r="X13" s="15"/>
      <c r="Y13" s="13">
        <v>28</v>
      </c>
      <c r="Z13" s="14">
        <f t="shared" si="9"/>
        <v>12.962962962962962</v>
      </c>
      <c r="AA13" s="15"/>
      <c r="AB13" s="13">
        <v>24</v>
      </c>
      <c r="AC13" s="14">
        <f t="shared" si="10"/>
        <v>9.7165991902834001</v>
      </c>
      <c r="AD13" s="15"/>
      <c r="AE13" s="12">
        <v>199</v>
      </c>
      <c r="AF13" s="14">
        <f t="shared" si="11"/>
        <v>12.913692407527581</v>
      </c>
      <c r="AG13" s="15"/>
      <c r="AH13" s="12">
        <v>156</v>
      </c>
      <c r="AI13" s="16">
        <f t="shared" si="12"/>
        <v>5.9953881629515759</v>
      </c>
      <c r="AJ13" s="17"/>
      <c r="AK13" s="12">
        <v>25</v>
      </c>
      <c r="AL13" s="16">
        <f t="shared" si="13"/>
        <v>6.2344139650872821</v>
      </c>
      <c r="AM13" s="17"/>
      <c r="AN13" s="12">
        <v>52</v>
      </c>
      <c r="AO13" s="16">
        <f t="shared" si="14"/>
        <v>11.981566820276496</v>
      </c>
      <c r="AP13" s="17"/>
    </row>
    <row r="14" spans="1:42" x14ac:dyDescent="0.35">
      <c r="A14" s="88"/>
      <c r="B14" s="11"/>
      <c r="C14" s="12" t="s">
        <v>23</v>
      </c>
      <c r="D14" s="18">
        <f t="shared" si="0"/>
        <v>0.44923869214249185</v>
      </c>
      <c r="E14" s="19">
        <f t="shared" si="1"/>
        <v>0.4005703596395685</v>
      </c>
      <c r="F14" s="20">
        <f t="shared" si="2"/>
        <v>0.80490115583134081</v>
      </c>
      <c r="G14" s="28">
        <v>9</v>
      </c>
      <c r="H14" s="16">
        <f t="shared" si="3"/>
        <v>0.52878965922444188</v>
      </c>
      <c r="I14" s="17">
        <f>SUM(H12:H14)</f>
        <v>18.037602820211518</v>
      </c>
      <c r="J14" s="12">
        <v>20</v>
      </c>
      <c r="K14" s="16">
        <f t="shared" si="4"/>
        <v>0.64412238325281801</v>
      </c>
      <c r="L14" s="17">
        <f>SUM(K12:K14)</f>
        <v>13.107890499194845</v>
      </c>
      <c r="M14" s="12">
        <v>4</v>
      </c>
      <c r="N14" s="16">
        <f t="shared" si="5"/>
        <v>0.34572169403630076</v>
      </c>
      <c r="O14" s="17">
        <f>SUM(N12:N14)</f>
        <v>13.396715643906656</v>
      </c>
      <c r="P14" s="12">
        <v>5</v>
      </c>
      <c r="Q14" s="16">
        <f t="shared" si="6"/>
        <v>0.24863252113376427</v>
      </c>
      <c r="R14" s="17">
        <f>SUM(Q12:Q14)</f>
        <v>10.293386374937842</v>
      </c>
      <c r="S14" s="16">
        <v>10</v>
      </c>
      <c r="T14" s="28">
        <f t="shared" si="7"/>
        <v>0.47892720306513409</v>
      </c>
      <c r="U14" s="16">
        <f>SUM(T12:T14)</f>
        <v>12.068965517241379</v>
      </c>
      <c r="V14" s="13">
        <v>4</v>
      </c>
      <c r="W14" s="14">
        <f t="shared" si="8"/>
        <v>0.333889816360601</v>
      </c>
      <c r="X14" s="15">
        <f>SUM(W12:W14)</f>
        <v>30.550918196994992</v>
      </c>
      <c r="Y14" s="13">
        <v>1</v>
      </c>
      <c r="Z14" s="14">
        <f t="shared" si="9"/>
        <v>0.46296296296296291</v>
      </c>
      <c r="AA14" s="15">
        <f>SUM(Z12:Z14)</f>
        <v>20.370370370370367</v>
      </c>
      <c r="AB14" s="13">
        <v>1</v>
      </c>
      <c r="AC14" s="14">
        <f t="shared" si="10"/>
        <v>0.40485829959514169</v>
      </c>
      <c r="AD14" s="15">
        <f>SUM(AC12:AC14)</f>
        <v>19.838056680161941</v>
      </c>
      <c r="AE14" s="12">
        <v>7</v>
      </c>
      <c r="AF14" s="14">
        <f t="shared" si="11"/>
        <v>0.45425048669695006</v>
      </c>
      <c r="AG14" s="15">
        <f>SUM(AF12:AF14)</f>
        <v>23.361453601557429</v>
      </c>
      <c r="AH14" s="12">
        <v>29</v>
      </c>
      <c r="AI14" s="16">
        <f t="shared" si="12"/>
        <v>1.1145272867025366</v>
      </c>
      <c r="AJ14" s="17">
        <f>SUM(AI12:AI14)</f>
        <v>12.836279784780938</v>
      </c>
      <c r="AK14" s="29">
        <v>2</v>
      </c>
      <c r="AL14" s="28">
        <f t="shared" si="13"/>
        <v>0.49875311720698251</v>
      </c>
      <c r="AM14" s="30">
        <f>SUM(AL12:AL14)</f>
        <v>10.473815461346634</v>
      </c>
      <c r="AN14" s="29">
        <v>5</v>
      </c>
      <c r="AO14" s="28">
        <f t="shared" si="14"/>
        <v>1.1520737327188941</v>
      </c>
      <c r="AP14" s="30">
        <f>SUM(AO12:AO14)</f>
        <v>18.663594470046082</v>
      </c>
    </row>
    <row r="15" spans="1:42" x14ac:dyDescent="0.35">
      <c r="A15" s="88"/>
      <c r="B15" s="4" t="s">
        <v>24</v>
      </c>
      <c r="C15" s="5" t="s">
        <v>25</v>
      </c>
      <c r="D15" s="13">
        <f t="shared" si="0"/>
        <v>2.2974785387548451</v>
      </c>
      <c r="E15" s="14">
        <f t="shared" si="1"/>
        <v>0.58688348894247611</v>
      </c>
      <c r="F15" s="15">
        <f t="shared" si="2"/>
        <v>1.2856706568952581</v>
      </c>
      <c r="G15" s="16">
        <v>35</v>
      </c>
      <c r="H15" s="9">
        <f t="shared" si="3"/>
        <v>2.0564042303172738</v>
      </c>
      <c r="I15" s="10"/>
      <c r="J15" s="5">
        <v>91</v>
      </c>
      <c r="K15" s="9">
        <f t="shared" si="4"/>
        <v>2.9307568438003218</v>
      </c>
      <c r="L15" s="10"/>
      <c r="M15" s="5">
        <v>25</v>
      </c>
      <c r="N15" s="9">
        <f t="shared" si="5"/>
        <v>2.1607605877268798</v>
      </c>
      <c r="O15" s="10"/>
      <c r="P15" s="5">
        <v>42</v>
      </c>
      <c r="Q15" s="9">
        <f t="shared" si="6"/>
        <v>2.0885131775236201</v>
      </c>
      <c r="R15" s="10"/>
      <c r="S15" s="9">
        <v>47</v>
      </c>
      <c r="T15" s="16">
        <f t="shared" si="7"/>
        <v>2.2509578544061304</v>
      </c>
      <c r="U15" s="9"/>
      <c r="V15" s="6">
        <v>10</v>
      </c>
      <c r="W15" s="7">
        <f t="shared" si="8"/>
        <v>0.8347245409015025</v>
      </c>
      <c r="X15" s="8"/>
      <c r="Y15" s="6">
        <v>2</v>
      </c>
      <c r="Z15" s="7">
        <f t="shared" si="9"/>
        <v>0.92592592592592582</v>
      </c>
      <c r="AA15" s="8"/>
      <c r="AB15" s="6">
        <v>0</v>
      </c>
      <c r="AC15" s="7">
        <f t="shared" si="10"/>
        <v>0</v>
      </c>
      <c r="AD15" s="8"/>
      <c r="AE15" s="5">
        <v>10</v>
      </c>
      <c r="AF15" s="7">
        <f t="shared" si="11"/>
        <v>0.64892926670992868</v>
      </c>
      <c r="AG15" s="8"/>
      <c r="AH15" s="5">
        <v>55</v>
      </c>
      <c r="AI15" s="9">
        <f t="shared" si="12"/>
        <v>2.1137586471944658</v>
      </c>
      <c r="AJ15" s="10"/>
      <c r="AK15" s="5">
        <v>4</v>
      </c>
      <c r="AL15" s="9">
        <f t="shared" si="13"/>
        <v>0.99750623441396502</v>
      </c>
      <c r="AM15" s="10"/>
      <c r="AN15" s="5">
        <v>6</v>
      </c>
      <c r="AO15" s="9">
        <f t="shared" si="14"/>
        <v>1.3824884792626728</v>
      </c>
      <c r="AP15" s="10"/>
    </row>
    <row r="16" spans="1:42" x14ac:dyDescent="0.35">
      <c r="A16" s="88"/>
      <c r="B16" s="11"/>
      <c r="C16" s="12" t="s">
        <v>26</v>
      </c>
      <c r="D16" s="13">
        <f t="shared" si="0"/>
        <v>3.7040459866288864</v>
      </c>
      <c r="E16" s="14">
        <f t="shared" si="1"/>
        <v>1.1824628074664687</v>
      </c>
      <c r="F16" s="15">
        <f t="shared" si="2"/>
        <v>2.9432392339531033</v>
      </c>
      <c r="G16" s="16">
        <f>13+9+30+5</f>
        <v>57</v>
      </c>
      <c r="H16" s="16">
        <f t="shared" si="3"/>
        <v>3.3490011750881314</v>
      </c>
      <c r="I16" s="17"/>
      <c r="J16" s="12">
        <v>96</v>
      </c>
      <c r="K16" s="16">
        <f t="shared" si="4"/>
        <v>3.0917874396135265</v>
      </c>
      <c r="L16" s="17"/>
      <c r="M16" s="12">
        <v>37</v>
      </c>
      <c r="N16" s="16">
        <f t="shared" si="5"/>
        <v>3.1979256698357821</v>
      </c>
      <c r="O16" s="17"/>
      <c r="P16" s="12">
        <v>90</v>
      </c>
      <c r="Q16" s="16">
        <f t="shared" si="6"/>
        <v>4.475385380407757</v>
      </c>
      <c r="R16" s="17"/>
      <c r="S16" s="16">
        <v>92</v>
      </c>
      <c r="T16" s="16">
        <f t="shared" si="7"/>
        <v>4.4061302681992336</v>
      </c>
      <c r="U16" s="16"/>
      <c r="V16" s="13">
        <v>3</v>
      </c>
      <c r="W16" s="14">
        <f t="shared" si="8"/>
        <v>0.25041736227045075</v>
      </c>
      <c r="X16" s="15"/>
      <c r="Y16" s="13">
        <v>1</v>
      </c>
      <c r="Z16" s="14">
        <f t="shared" si="9"/>
        <v>0.46296296296296291</v>
      </c>
      <c r="AA16" s="15"/>
      <c r="AB16" s="13">
        <v>7</v>
      </c>
      <c r="AC16" s="14">
        <f t="shared" si="10"/>
        <v>2.834008097165992</v>
      </c>
      <c r="AD16" s="15"/>
      <c r="AE16" s="12">
        <v>53</v>
      </c>
      <c r="AF16" s="14">
        <f t="shared" si="11"/>
        <v>3.4393251135626217</v>
      </c>
      <c r="AG16" s="15"/>
      <c r="AH16" s="12">
        <v>75</v>
      </c>
      <c r="AI16" s="16">
        <f t="shared" si="12"/>
        <v>2.8823981552651805</v>
      </c>
      <c r="AJ16" s="17"/>
      <c r="AK16" s="12">
        <v>8</v>
      </c>
      <c r="AL16" s="16">
        <f t="shared" si="13"/>
        <v>1.99501246882793</v>
      </c>
      <c r="AM16" s="17"/>
      <c r="AN16" s="12">
        <v>15</v>
      </c>
      <c r="AO16" s="16">
        <f t="shared" si="14"/>
        <v>3.4562211981566824</v>
      </c>
      <c r="AP16" s="17"/>
    </row>
    <row r="17" spans="1:42" x14ac:dyDescent="0.35">
      <c r="A17" s="88"/>
      <c r="B17" s="11"/>
      <c r="C17" s="12" t="s">
        <v>27</v>
      </c>
      <c r="D17" s="13">
        <f t="shared" si="0"/>
        <v>0.71367032128783159</v>
      </c>
      <c r="E17" s="14">
        <f t="shared" si="1"/>
        <v>0.4730105731775181</v>
      </c>
      <c r="F17" s="15">
        <f t="shared" si="2"/>
        <v>0.2961145048410323</v>
      </c>
      <c r="G17" s="16">
        <v>5</v>
      </c>
      <c r="H17" s="16">
        <f t="shared" si="3"/>
        <v>0.29377203290246767</v>
      </c>
      <c r="I17" s="17">
        <f>SUM(H15:H17)</f>
        <v>5.6991774383078733</v>
      </c>
      <c r="J17" s="12">
        <v>57</v>
      </c>
      <c r="K17" s="16">
        <f t="shared" si="4"/>
        <v>1.8357487922705313</v>
      </c>
      <c r="L17" s="17">
        <f>SUM(K15:K17)</f>
        <v>7.8582930756843803</v>
      </c>
      <c r="M17" s="12">
        <v>11</v>
      </c>
      <c r="N17" s="16">
        <f t="shared" si="5"/>
        <v>0.95073465859982709</v>
      </c>
      <c r="O17" s="17">
        <f>SUM(N15:N17)</f>
        <v>6.3094209161624883</v>
      </c>
      <c r="P17" s="12">
        <v>5</v>
      </c>
      <c r="Q17" s="16">
        <f t="shared" si="6"/>
        <v>0.24863252113376427</v>
      </c>
      <c r="R17" s="17">
        <f>SUM(Q15:Q17)</f>
        <v>6.8125310790651419</v>
      </c>
      <c r="S17" s="16">
        <v>5</v>
      </c>
      <c r="T17" s="16">
        <f t="shared" si="7"/>
        <v>0.23946360153256704</v>
      </c>
      <c r="U17" s="16">
        <f>SUM(T15:T17)</f>
        <v>6.8965517241379306</v>
      </c>
      <c r="V17" s="13">
        <v>17</v>
      </c>
      <c r="W17" s="14">
        <f t="shared" si="8"/>
        <v>1.4190317195325544</v>
      </c>
      <c r="X17" s="15">
        <f>SUM(W15:W17)</f>
        <v>2.5041736227045077</v>
      </c>
      <c r="Y17" s="13">
        <v>0</v>
      </c>
      <c r="Z17" s="14">
        <f t="shared" si="9"/>
        <v>0</v>
      </c>
      <c r="AA17" s="15">
        <f>SUM(Z15:Z17)</f>
        <v>1.3888888888888888</v>
      </c>
      <c r="AB17" s="13">
        <v>0</v>
      </c>
      <c r="AC17" s="14">
        <f t="shared" si="10"/>
        <v>0</v>
      </c>
      <c r="AD17" s="15">
        <f>SUM(AC15:AC17)</f>
        <v>2.834008097165992</v>
      </c>
      <c r="AE17" s="12">
        <v>7</v>
      </c>
      <c r="AF17" s="14">
        <f t="shared" si="11"/>
        <v>0.45425048669695006</v>
      </c>
      <c r="AG17" s="15">
        <f>SUM(AF15:AF17)</f>
        <v>4.5425048669695007</v>
      </c>
      <c r="AH17" s="12">
        <v>19</v>
      </c>
      <c r="AI17" s="16">
        <f t="shared" si="12"/>
        <v>0.73020753266717908</v>
      </c>
      <c r="AJ17" s="17">
        <f>SUM(AI15:AI17)</f>
        <v>5.7263643351268252</v>
      </c>
      <c r="AK17" s="29">
        <v>0</v>
      </c>
      <c r="AL17" s="28">
        <f t="shared" si="13"/>
        <v>0</v>
      </c>
      <c r="AM17" s="30">
        <f>SUM(AL15:AL17)</f>
        <v>2.992518703241895</v>
      </c>
      <c r="AN17" s="29">
        <v>0</v>
      </c>
      <c r="AO17" s="28">
        <f t="shared" si="14"/>
        <v>0</v>
      </c>
      <c r="AP17" s="17">
        <f>SUM(AO15:AO17)</f>
        <v>4.838709677419355</v>
      </c>
    </row>
    <row r="18" spans="1:42" x14ac:dyDescent="0.35">
      <c r="A18" s="88"/>
      <c r="B18" s="4" t="s">
        <v>28</v>
      </c>
      <c r="C18" s="5" t="s">
        <v>29</v>
      </c>
      <c r="D18" s="6">
        <f t="shared" si="0"/>
        <v>1.4430537569108439</v>
      </c>
      <c r="E18" s="7">
        <f t="shared" si="1"/>
        <v>0.49666673425569835</v>
      </c>
      <c r="F18" s="8">
        <f t="shared" si="2"/>
        <v>1.7315340663566643</v>
      </c>
      <c r="G18" s="9">
        <v>5</v>
      </c>
      <c r="H18" s="9">
        <f t="shared" si="3"/>
        <v>0.29377203290246767</v>
      </c>
      <c r="I18" s="10"/>
      <c r="J18" s="5">
        <v>3</v>
      </c>
      <c r="K18" s="9">
        <f t="shared" si="4"/>
        <v>9.6618357487922704E-2</v>
      </c>
      <c r="L18" s="10"/>
      <c r="M18" s="5">
        <v>24</v>
      </c>
      <c r="N18" s="9">
        <f t="shared" si="5"/>
        <v>2.0743301642178045</v>
      </c>
      <c r="O18" s="10"/>
      <c r="P18" s="5">
        <v>5</v>
      </c>
      <c r="Q18" s="9">
        <f t="shared" si="6"/>
        <v>0.24863252113376427</v>
      </c>
      <c r="R18" s="10"/>
      <c r="S18" s="9">
        <v>94</v>
      </c>
      <c r="T18" s="9">
        <f t="shared" si="7"/>
        <v>4.5019157088122608</v>
      </c>
      <c r="U18" s="9"/>
      <c r="V18" s="6">
        <v>13</v>
      </c>
      <c r="W18" s="7">
        <f t="shared" si="8"/>
        <v>1.0851419031719534</v>
      </c>
      <c r="X18" s="8"/>
      <c r="Y18" s="6">
        <v>0</v>
      </c>
      <c r="Z18" s="7">
        <f t="shared" si="9"/>
        <v>0</v>
      </c>
      <c r="AA18" s="8"/>
      <c r="AB18" s="6">
        <v>1</v>
      </c>
      <c r="AC18" s="7">
        <f t="shared" si="10"/>
        <v>0.40485829959514169</v>
      </c>
      <c r="AD18" s="8"/>
      <c r="AE18" s="5">
        <v>44</v>
      </c>
      <c r="AF18" s="7">
        <f t="shared" si="11"/>
        <v>2.8552887735236858</v>
      </c>
      <c r="AG18" s="8"/>
      <c r="AH18" s="5">
        <v>55</v>
      </c>
      <c r="AI18" s="9">
        <f t="shared" si="12"/>
        <v>2.1137586471944658</v>
      </c>
      <c r="AJ18" s="10"/>
      <c r="AK18" s="12">
        <v>6</v>
      </c>
      <c r="AL18" s="16">
        <f t="shared" si="13"/>
        <v>1.4962593516209477</v>
      </c>
      <c r="AM18" s="17"/>
      <c r="AN18" s="12">
        <v>2</v>
      </c>
      <c r="AO18" s="16">
        <f t="shared" si="14"/>
        <v>0.46082949308755761</v>
      </c>
      <c r="AP18" s="10"/>
    </row>
    <row r="19" spans="1:42" x14ac:dyDescent="0.35">
      <c r="A19" s="88"/>
      <c r="B19" s="11"/>
      <c r="C19" s="12" t="s">
        <v>30</v>
      </c>
      <c r="D19" s="18">
        <f t="shared" si="0"/>
        <v>1.7286084701815037E-2</v>
      </c>
      <c r="E19" s="19">
        <f t="shared" si="1"/>
        <v>5.5648302726766831E-2</v>
      </c>
      <c r="F19" s="20">
        <f t="shared" si="2"/>
        <v>2.583122551863215E-2</v>
      </c>
      <c r="G19" s="16">
        <v>0</v>
      </c>
      <c r="H19" s="16">
        <f t="shared" si="3"/>
        <v>0</v>
      </c>
      <c r="I19" s="17">
        <f>SUM(H18:H19)</f>
        <v>0.29377203290246767</v>
      </c>
      <c r="J19" s="12">
        <v>0</v>
      </c>
      <c r="K19" s="16">
        <f t="shared" si="4"/>
        <v>0</v>
      </c>
      <c r="L19" s="17">
        <f>SUM(K18:K19)</f>
        <v>9.6618357487922704E-2</v>
      </c>
      <c r="M19" s="12">
        <v>1</v>
      </c>
      <c r="N19" s="16">
        <f t="shared" si="5"/>
        <v>8.6430423509075191E-2</v>
      </c>
      <c r="O19" s="17">
        <f>SUM(N18:N19)</f>
        <v>2.1607605877268798</v>
      </c>
      <c r="P19" s="12">
        <v>0</v>
      </c>
      <c r="Q19" s="16">
        <f t="shared" si="6"/>
        <v>0</v>
      </c>
      <c r="R19" s="17">
        <f>SUM(Q18:Q19)</f>
        <v>0.24863252113376427</v>
      </c>
      <c r="S19" s="16">
        <v>0</v>
      </c>
      <c r="T19" s="28">
        <f t="shared" si="7"/>
        <v>0</v>
      </c>
      <c r="U19" s="16">
        <f>SUM(T18:T19)</f>
        <v>4.5019157088122608</v>
      </c>
      <c r="V19" s="13">
        <v>2</v>
      </c>
      <c r="W19" s="14">
        <f t="shared" si="8"/>
        <v>0.1669449081803005</v>
      </c>
      <c r="X19" s="15">
        <f>SUM(W18:W19)</f>
        <v>1.2520868113522539</v>
      </c>
      <c r="Y19" s="13">
        <v>0</v>
      </c>
      <c r="Z19" s="14">
        <f t="shared" si="9"/>
        <v>0</v>
      </c>
      <c r="AA19" s="15"/>
      <c r="AB19" s="13">
        <v>0</v>
      </c>
      <c r="AC19" s="14">
        <f t="shared" si="10"/>
        <v>0</v>
      </c>
      <c r="AD19" s="15"/>
      <c r="AE19" s="12">
        <v>1</v>
      </c>
      <c r="AF19" s="14">
        <f t="shared" si="11"/>
        <v>6.4892926670992862E-2</v>
      </c>
      <c r="AG19" s="15">
        <f>SUM(AF18:AF19)</f>
        <v>2.9201817001946786</v>
      </c>
      <c r="AH19" s="12">
        <v>1</v>
      </c>
      <c r="AI19" s="16">
        <f t="shared" si="12"/>
        <v>3.843197540353574E-2</v>
      </c>
      <c r="AJ19" s="17">
        <f>SUM(AI18:AI19)</f>
        <v>2.1521906225980016</v>
      </c>
      <c r="AK19" s="12">
        <v>0</v>
      </c>
      <c r="AL19" s="16">
        <f t="shared" si="13"/>
        <v>0</v>
      </c>
      <c r="AM19" s="17">
        <f>SUM(AL18:AL19)</f>
        <v>1.4962593516209477</v>
      </c>
      <c r="AN19" s="12">
        <v>0</v>
      </c>
      <c r="AO19" s="16">
        <f t="shared" si="14"/>
        <v>0</v>
      </c>
      <c r="AP19" s="30">
        <f>SUM(AO18:AO19)</f>
        <v>0.46082949308755761</v>
      </c>
    </row>
    <row r="20" spans="1:42" x14ac:dyDescent="0.35">
      <c r="A20" s="88"/>
      <c r="B20" s="4" t="s">
        <v>31</v>
      </c>
      <c r="C20" s="5" t="s">
        <v>32</v>
      </c>
      <c r="D20" s="23">
        <f t="shared" si="0"/>
        <v>0.60741689784518527</v>
      </c>
      <c r="E20" s="24">
        <f t="shared" si="1"/>
        <v>0.27824151363383415</v>
      </c>
      <c r="F20" s="25">
        <f t="shared" si="2"/>
        <v>1.2388757466939495</v>
      </c>
      <c r="G20" s="26">
        <v>7</v>
      </c>
      <c r="H20" s="26">
        <f t="shared" si="3"/>
        <v>0.41128084606345477</v>
      </c>
      <c r="I20" s="27"/>
      <c r="J20" s="26">
        <v>19</v>
      </c>
      <c r="K20" s="26">
        <f t="shared" si="4"/>
        <v>0.61191626409017708</v>
      </c>
      <c r="L20" s="27"/>
      <c r="M20" s="22">
        <v>8</v>
      </c>
      <c r="N20" s="26">
        <f t="shared" si="5"/>
        <v>0.69144338807260153</v>
      </c>
      <c r="O20" s="27"/>
      <c r="P20" s="5">
        <v>16</v>
      </c>
      <c r="Q20" s="9">
        <f t="shared" si="6"/>
        <v>0.79562406762804572</v>
      </c>
      <c r="R20" s="10"/>
      <c r="S20" s="9">
        <v>11</v>
      </c>
      <c r="T20" s="16">
        <f t="shared" si="7"/>
        <v>0.52681992337164751</v>
      </c>
      <c r="U20" s="9"/>
      <c r="V20" s="6">
        <v>10</v>
      </c>
      <c r="W20" s="7">
        <f t="shared" si="8"/>
        <v>0.8347245409015025</v>
      </c>
      <c r="X20" s="8"/>
      <c r="Y20" s="6">
        <v>0</v>
      </c>
      <c r="Z20" s="7">
        <f t="shared" si="9"/>
        <v>0</v>
      </c>
      <c r="AA20" s="8"/>
      <c r="AB20" s="6">
        <v>0</v>
      </c>
      <c r="AC20" s="7">
        <f t="shared" si="10"/>
        <v>0</v>
      </c>
      <c r="AD20" s="8"/>
      <c r="AE20" s="5">
        <v>8</v>
      </c>
      <c r="AF20" s="7">
        <f t="shared" si="11"/>
        <v>0.5191434133679429</v>
      </c>
      <c r="AG20" s="8"/>
      <c r="AH20" s="5">
        <v>54</v>
      </c>
      <c r="AI20" s="9">
        <f t="shared" si="12"/>
        <v>2.07532667179093</v>
      </c>
      <c r="AJ20" s="10"/>
      <c r="AK20" s="5">
        <v>3</v>
      </c>
      <c r="AL20" s="26">
        <f t="shared" si="13"/>
        <v>0.74812967581047385</v>
      </c>
      <c r="AM20" s="27"/>
      <c r="AN20" s="22">
        <v>7</v>
      </c>
      <c r="AO20" s="26">
        <f t="shared" si="14"/>
        <v>1.6129032258064515</v>
      </c>
      <c r="AP20" s="17"/>
    </row>
    <row r="21" spans="1:42" x14ac:dyDescent="0.35">
      <c r="A21" s="88"/>
      <c r="B21" s="4" t="s">
        <v>33</v>
      </c>
      <c r="C21" s="5" t="s">
        <v>34</v>
      </c>
      <c r="D21" s="23">
        <f t="shared" si="0"/>
        <v>0.37746386615883276</v>
      </c>
      <c r="E21" s="24">
        <f t="shared" si="1"/>
        <v>0.22259321090706732</v>
      </c>
      <c r="F21" s="25">
        <f t="shared" si="2"/>
        <v>0.53251476345285043</v>
      </c>
      <c r="G21" s="26">
        <v>1</v>
      </c>
      <c r="H21" s="26">
        <f t="shared" si="3"/>
        <v>5.8754406580493537E-2</v>
      </c>
      <c r="I21" s="27"/>
      <c r="J21" s="26">
        <v>4</v>
      </c>
      <c r="K21" s="26">
        <f t="shared" si="4"/>
        <v>0.12882447665056362</v>
      </c>
      <c r="L21" s="27"/>
      <c r="M21" s="22">
        <v>3</v>
      </c>
      <c r="N21" s="26">
        <f t="shared" si="5"/>
        <v>0.25929127052722556</v>
      </c>
      <c r="O21" s="27"/>
      <c r="P21" s="5">
        <v>2</v>
      </c>
      <c r="Q21" s="9">
        <f t="shared" si="6"/>
        <v>9.9453008453505715E-2</v>
      </c>
      <c r="R21" s="10"/>
      <c r="S21" s="9">
        <v>28</v>
      </c>
      <c r="T21" s="26">
        <f t="shared" si="7"/>
        <v>1.3409961685823755</v>
      </c>
      <c r="U21" s="9"/>
      <c r="V21" s="6">
        <v>8</v>
      </c>
      <c r="W21" s="7">
        <f t="shared" si="8"/>
        <v>0.667779632721202</v>
      </c>
      <c r="X21" s="8"/>
      <c r="Y21" s="6">
        <v>0</v>
      </c>
      <c r="Z21" s="7">
        <f t="shared" si="9"/>
        <v>0</v>
      </c>
      <c r="AA21" s="8"/>
      <c r="AB21" s="6">
        <v>0</v>
      </c>
      <c r="AC21" s="7">
        <f t="shared" si="10"/>
        <v>0</v>
      </c>
      <c r="AD21" s="8"/>
      <c r="AE21" s="5">
        <v>5</v>
      </c>
      <c r="AF21" s="7">
        <f t="shared" si="11"/>
        <v>0.32446463335496434</v>
      </c>
      <c r="AG21" s="8"/>
      <c r="AH21" s="5">
        <v>23</v>
      </c>
      <c r="AI21" s="9">
        <f t="shared" si="12"/>
        <v>0.88393543428132215</v>
      </c>
      <c r="AJ21" s="10"/>
      <c r="AK21" s="22">
        <v>0</v>
      </c>
      <c r="AL21" s="26">
        <f t="shared" si="13"/>
        <v>0</v>
      </c>
      <c r="AM21" s="27"/>
      <c r="AN21" s="22">
        <v>4</v>
      </c>
      <c r="AO21" s="26">
        <f t="shared" si="14"/>
        <v>0.92165898617511521</v>
      </c>
      <c r="AP21" s="27"/>
    </row>
    <row r="22" spans="1:42" x14ac:dyDescent="0.35">
      <c r="A22" s="88"/>
      <c r="B22" s="21" t="s">
        <v>35</v>
      </c>
      <c r="C22" s="22" t="s">
        <v>36</v>
      </c>
      <c r="D22" s="23">
        <f t="shared" si="0"/>
        <v>0.2587609554305571</v>
      </c>
      <c r="E22" s="24">
        <f t="shared" si="1"/>
        <v>0.15432098765432098</v>
      </c>
      <c r="F22" s="25">
        <f t="shared" si="2"/>
        <v>0.13621533442392464</v>
      </c>
      <c r="G22" s="26">
        <v>4</v>
      </c>
      <c r="H22" s="26">
        <f t="shared" si="3"/>
        <v>0.23501762632197415</v>
      </c>
      <c r="I22" s="27"/>
      <c r="J22" s="26">
        <v>6</v>
      </c>
      <c r="K22" s="26">
        <f t="shared" si="4"/>
        <v>0.19323671497584541</v>
      </c>
      <c r="L22" s="27"/>
      <c r="M22" s="22">
        <v>1</v>
      </c>
      <c r="N22" s="26">
        <f t="shared" si="5"/>
        <v>8.6430423509075191E-2</v>
      </c>
      <c r="O22" s="27"/>
      <c r="P22" s="22">
        <v>7</v>
      </c>
      <c r="Q22" s="26">
        <f t="shared" si="6"/>
        <v>0.34808552958727002</v>
      </c>
      <c r="R22" s="27"/>
      <c r="S22" s="26">
        <v>9</v>
      </c>
      <c r="T22" s="26">
        <f t="shared" si="7"/>
        <v>0.43103448275862066</v>
      </c>
      <c r="U22" s="26"/>
      <c r="V22" s="23">
        <v>0</v>
      </c>
      <c r="W22" s="24">
        <f t="shared" si="8"/>
        <v>0</v>
      </c>
      <c r="X22" s="25"/>
      <c r="Y22" s="23">
        <v>1</v>
      </c>
      <c r="Z22" s="24">
        <f t="shared" si="9"/>
        <v>0.46296296296296291</v>
      </c>
      <c r="AA22" s="25"/>
      <c r="AB22" s="23">
        <v>0</v>
      </c>
      <c r="AC22" s="24">
        <f t="shared" si="10"/>
        <v>0</v>
      </c>
      <c r="AD22" s="25"/>
      <c r="AE22" s="22">
        <v>1</v>
      </c>
      <c r="AF22" s="24">
        <f t="shared" si="11"/>
        <v>6.4892926670992862E-2</v>
      </c>
      <c r="AG22" s="25"/>
      <c r="AH22" s="22">
        <v>6</v>
      </c>
      <c r="AI22" s="26">
        <f t="shared" si="12"/>
        <v>0.23059185242121444</v>
      </c>
      <c r="AJ22" s="27"/>
      <c r="AK22" s="22">
        <v>1</v>
      </c>
      <c r="AL22" s="26">
        <f t="shared" si="13"/>
        <v>0.24937655860349126</v>
      </c>
      <c r="AM22" s="27"/>
      <c r="AN22" s="22">
        <v>0</v>
      </c>
      <c r="AO22" s="26">
        <f t="shared" si="14"/>
        <v>0</v>
      </c>
      <c r="AP22" s="27"/>
    </row>
    <row r="23" spans="1:42" x14ac:dyDescent="0.35">
      <c r="A23" s="89"/>
      <c r="B23" s="90" t="s">
        <v>37</v>
      </c>
      <c r="C23" s="91"/>
      <c r="D23" s="23">
        <f t="shared" si="0"/>
        <v>3.8876494300655735</v>
      </c>
      <c r="E23" s="24">
        <f t="shared" si="1"/>
        <v>1.9318833149633019</v>
      </c>
      <c r="F23" s="25">
        <f t="shared" si="2"/>
        <v>2.9475741476518742</v>
      </c>
      <c r="G23" s="26">
        <v>45</v>
      </c>
      <c r="H23" s="26">
        <f t="shared" si="3"/>
        <v>2.6439482961222094</v>
      </c>
      <c r="I23" s="27"/>
      <c r="J23" s="26">
        <v>166</v>
      </c>
      <c r="K23" s="9">
        <f t="shared" si="4"/>
        <v>5.3462157809983895</v>
      </c>
      <c r="L23" s="27"/>
      <c r="M23" s="22">
        <v>18</v>
      </c>
      <c r="N23" s="9">
        <f t="shared" si="5"/>
        <v>1.5557476231633534</v>
      </c>
      <c r="O23" s="27"/>
      <c r="P23" s="29">
        <v>145</v>
      </c>
      <c r="Q23" s="28">
        <f t="shared" si="6"/>
        <v>7.2103431128791637</v>
      </c>
      <c r="R23" s="30"/>
      <c r="S23" s="28">
        <v>56</v>
      </c>
      <c r="T23" s="26">
        <f t="shared" si="7"/>
        <v>2.6819923371647509</v>
      </c>
      <c r="U23" s="28"/>
      <c r="V23" s="18">
        <v>32</v>
      </c>
      <c r="W23" s="19">
        <f t="shared" si="8"/>
        <v>2.671118530884808</v>
      </c>
      <c r="X23" s="20"/>
      <c r="Y23" s="18">
        <v>5</v>
      </c>
      <c r="Z23" s="19">
        <f t="shared" si="9"/>
        <v>2.3148148148148149</v>
      </c>
      <c r="AA23" s="20"/>
      <c r="AB23" s="18">
        <v>2</v>
      </c>
      <c r="AC23" s="19">
        <f t="shared" si="10"/>
        <v>0.80971659919028338</v>
      </c>
      <c r="AD23" s="20"/>
      <c r="AE23" s="29">
        <v>39</v>
      </c>
      <c r="AF23" s="19">
        <f t="shared" si="11"/>
        <v>2.5308241401687215</v>
      </c>
      <c r="AG23" s="20"/>
      <c r="AH23" s="29">
        <v>168</v>
      </c>
      <c r="AI23" s="28">
        <f t="shared" si="12"/>
        <v>6.4565718677940049</v>
      </c>
      <c r="AJ23" s="30"/>
      <c r="AK23" s="5">
        <v>2</v>
      </c>
      <c r="AL23" s="9">
        <f t="shared" si="13"/>
        <v>0.49875311720698251</v>
      </c>
      <c r="AM23" s="10"/>
      <c r="AN23" s="5">
        <v>10</v>
      </c>
      <c r="AO23" s="9">
        <f t="shared" si="14"/>
        <v>2.3041474654377883</v>
      </c>
      <c r="AP23" s="10"/>
    </row>
    <row r="24" spans="1:42" x14ac:dyDescent="0.35">
      <c r="A24" s="65" t="s">
        <v>38</v>
      </c>
      <c r="B24" s="92" t="s">
        <v>39</v>
      </c>
      <c r="C24" s="92"/>
      <c r="D24" s="31">
        <f t="shared" si="0"/>
        <v>8.8453780414960086</v>
      </c>
      <c r="E24" s="32">
        <f t="shared" si="1"/>
        <v>21.571702825546954</v>
      </c>
      <c r="F24" s="33">
        <f t="shared" si="2"/>
        <v>10.31576992159586</v>
      </c>
      <c r="G24" s="34">
        <v>179</v>
      </c>
      <c r="H24" s="34">
        <f t="shared" si="3"/>
        <v>10.517038777908343</v>
      </c>
      <c r="I24" s="36"/>
      <c r="J24" s="35">
        <v>285</v>
      </c>
      <c r="K24" s="32">
        <f t="shared" si="4"/>
        <v>9.1787439613526569</v>
      </c>
      <c r="L24" s="36"/>
      <c r="M24" s="35">
        <v>88</v>
      </c>
      <c r="N24" s="32">
        <f t="shared" si="5"/>
        <v>7.6058772687986167</v>
      </c>
      <c r="O24" s="36"/>
      <c r="P24" s="35">
        <v>141</v>
      </c>
      <c r="Q24" s="34">
        <f t="shared" si="6"/>
        <v>7.0114370959721537</v>
      </c>
      <c r="R24" s="36"/>
      <c r="S24" s="34">
        <v>207</v>
      </c>
      <c r="T24" s="73">
        <f t="shared" si="7"/>
        <v>9.9137931034482758</v>
      </c>
      <c r="U24" s="34"/>
      <c r="V24" s="35">
        <v>155</v>
      </c>
      <c r="W24" s="34">
        <f t="shared" si="8"/>
        <v>12.93823038397329</v>
      </c>
      <c r="X24" s="36"/>
      <c r="Y24" s="35">
        <v>48</v>
      </c>
      <c r="Z24" s="34">
        <f t="shared" si="9"/>
        <v>22.222222222222221</v>
      </c>
      <c r="AA24" s="36"/>
      <c r="AB24" s="35">
        <v>73</v>
      </c>
      <c r="AC24" s="34">
        <f t="shared" si="10"/>
        <v>29.554655870445345</v>
      </c>
      <c r="AD24" s="36"/>
      <c r="AE24" s="35">
        <v>125</v>
      </c>
      <c r="AF24" s="34">
        <f t="shared" si="11"/>
        <v>8.1116158338741062</v>
      </c>
      <c r="AG24" s="36"/>
      <c r="AH24" s="35">
        <v>123</v>
      </c>
      <c r="AI24" s="34">
        <f t="shared" si="12"/>
        <v>4.7271329746348965</v>
      </c>
      <c r="AJ24" s="36"/>
      <c r="AK24" s="31">
        <v>53</v>
      </c>
      <c r="AL24" s="74">
        <f t="shared" si="13"/>
        <v>13.216957605985039</v>
      </c>
      <c r="AM24" s="33"/>
      <c r="AN24" s="31">
        <v>66</v>
      </c>
      <c r="AO24" s="74">
        <f t="shared" si="14"/>
        <v>15.207373271889402</v>
      </c>
      <c r="AP24" s="33"/>
    </row>
    <row r="25" spans="1:42" x14ac:dyDescent="0.35">
      <c r="A25" s="62"/>
      <c r="B25" s="92" t="s">
        <v>40</v>
      </c>
      <c r="C25" s="92"/>
      <c r="D25" s="35">
        <f t="shared" si="0"/>
        <v>3.9139480852041588</v>
      </c>
      <c r="E25" s="34">
        <f t="shared" si="1"/>
        <v>3.3478516242186682</v>
      </c>
      <c r="F25" s="36">
        <f t="shared" si="2"/>
        <v>3.3204567372393843</v>
      </c>
      <c r="G25" s="34">
        <v>97</v>
      </c>
      <c r="H25" s="34">
        <f t="shared" si="3"/>
        <v>5.6991774383078733</v>
      </c>
      <c r="I25" s="36"/>
      <c r="J25" s="35">
        <v>99</v>
      </c>
      <c r="K25" s="34">
        <f t="shared" si="4"/>
        <v>3.1884057971014492</v>
      </c>
      <c r="L25" s="36"/>
      <c r="M25" s="35">
        <v>45</v>
      </c>
      <c r="N25" s="34">
        <f t="shared" si="5"/>
        <v>3.8893690579083837</v>
      </c>
      <c r="O25" s="36"/>
      <c r="P25" s="35">
        <v>74</v>
      </c>
      <c r="Q25" s="34">
        <f t="shared" si="6"/>
        <v>3.6797613127797115</v>
      </c>
      <c r="R25" s="36"/>
      <c r="S25" s="34">
        <v>65</v>
      </c>
      <c r="T25" s="73">
        <f t="shared" si="7"/>
        <v>3.1130268199233715</v>
      </c>
      <c r="U25" s="34"/>
      <c r="V25" s="35">
        <v>42</v>
      </c>
      <c r="W25" s="34">
        <f t="shared" si="8"/>
        <v>3.5058430717863103</v>
      </c>
      <c r="X25" s="36"/>
      <c r="Y25" s="35">
        <v>8</v>
      </c>
      <c r="Z25" s="34">
        <f t="shared" si="9"/>
        <v>3.7037037037037033</v>
      </c>
      <c r="AA25" s="36"/>
      <c r="AB25" s="35">
        <v>7</v>
      </c>
      <c r="AC25" s="34">
        <f t="shared" si="10"/>
        <v>2.834008097165992</v>
      </c>
      <c r="AD25" s="36"/>
      <c r="AE25" s="35">
        <v>55</v>
      </c>
      <c r="AF25" s="34">
        <f t="shared" si="11"/>
        <v>3.5691109669046073</v>
      </c>
      <c r="AG25" s="36"/>
      <c r="AH25" s="35">
        <v>57</v>
      </c>
      <c r="AI25" s="34">
        <f t="shared" si="12"/>
        <v>2.190622598001537</v>
      </c>
      <c r="AJ25" s="36"/>
      <c r="AK25" s="35">
        <v>20</v>
      </c>
      <c r="AL25" s="73">
        <f t="shared" si="13"/>
        <v>4.9875311720698257</v>
      </c>
      <c r="AM25" s="36"/>
      <c r="AN25" s="35">
        <v>11</v>
      </c>
      <c r="AO25" s="73">
        <f t="shared" si="14"/>
        <v>2.5345622119815667</v>
      </c>
      <c r="AP25" s="36"/>
    </row>
    <row r="26" spans="1:42" x14ac:dyDescent="0.35">
      <c r="A26" s="62"/>
      <c r="B26" s="92" t="s">
        <v>41</v>
      </c>
      <c r="C26" s="92"/>
      <c r="D26" s="35">
        <f t="shared" si="0"/>
        <v>1.2059712693069351</v>
      </c>
      <c r="E26" s="34">
        <f t="shared" si="1"/>
        <v>3.4044845572830815</v>
      </c>
      <c r="F26" s="36">
        <f t="shared" si="2"/>
        <v>1.2222799024206079</v>
      </c>
      <c r="G26" s="34">
        <v>18</v>
      </c>
      <c r="H26" s="34">
        <f t="shared" si="3"/>
        <v>1.0575793184488838</v>
      </c>
      <c r="I26" s="36"/>
      <c r="J26" s="35">
        <v>21</v>
      </c>
      <c r="K26" s="34">
        <f t="shared" si="4"/>
        <v>0.67632850241545894</v>
      </c>
      <c r="L26" s="36"/>
      <c r="M26" s="35">
        <v>35</v>
      </c>
      <c r="N26" s="34">
        <f t="shared" si="5"/>
        <v>3.0250648228176318</v>
      </c>
      <c r="O26" s="36"/>
      <c r="P26" s="35">
        <v>14</v>
      </c>
      <c r="Q26" s="34">
        <f t="shared" si="6"/>
        <v>0.69617105917454003</v>
      </c>
      <c r="R26" s="36"/>
      <c r="S26" s="34">
        <v>12</v>
      </c>
      <c r="T26" s="73">
        <f t="shared" si="7"/>
        <v>0.57471264367816088</v>
      </c>
      <c r="U26" s="34"/>
      <c r="V26" s="35">
        <v>17</v>
      </c>
      <c r="W26" s="34">
        <f t="shared" si="8"/>
        <v>1.4190317195325544</v>
      </c>
      <c r="X26" s="36"/>
      <c r="Y26" s="35">
        <v>12</v>
      </c>
      <c r="Z26" s="34">
        <f t="shared" si="9"/>
        <v>5.5555555555555554</v>
      </c>
      <c r="AA26" s="36"/>
      <c r="AB26" s="35">
        <v>8</v>
      </c>
      <c r="AC26" s="34">
        <f t="shared" si="10"/>
        <v>3.2388663967611335</v>
      </c>
      <c r="AD26" s="36"/>
      <c r="AE26" s="35">
        <v>15</v>
      </c>
      <c r="AF26" s="34">
        <f t="shared" si="11"/>
        <v>0.9733939000648929</v>
      </c>
      <c r="AG26" s="36"/>
      <c r="AH26" s="35">
        <v>20</v>
      </c>
      <c r="AI26" s="34">
        <f t="shared" si="12"/>
        <v>0.76863950807071479</v>
      </c>
      <c r="AJ26" s="36"/>
      <c r="AK26" s="35">
        <v>8</v>
      </c>
      <c r="AL26" s="73">
        <f t="shared" si="13"/>
        <v>1.99501246882793</v>
      </c>
      <c r="AM26" s="36"/>
      <c r="AN26" s="35">
        <v>5</v>
      </c>
      <c r="AO26" s="73">
        <f t="shared" si="14"/>
        <v>1.1520737327188941</v>
      </c>
      <c r="AP26" s="36"/>
    </row>
    <row r="27" spans="1:42" x14ac:dyDescent="0.35">
      <c r="A27" s="62"/>
      <c r="B27" s="92" t="s">
        <v>42</v>
      </c>
      <c r="C27" s="92"/>
      <c r="D27" s="37">
        <f t="shared" si="0"/>
        <v>1.8238992496861801</v>
      </c>
      <c r="E27" s="38">
        <f t="shared" si="1"/>
        <v>2.3030378432657082</v>
      </c>
      <c r="F27" s="39">
        <f t="shared" si="2"/>
        <v>2.8650785010863826</v>
      </c>
      <c r="G27" s="38">
        <v>47</v>
      </c>
      <c r="H27" s="34">
        <f t="shared" si="3"/>
        <v>2.7614571092831963</v>
      </c>
      <c r="I27" s="36"/>
      <c r="J27" s="35">
        <v>37</v>
      </c>
      <c r="K27" s="34">
        <f t="shared" si="4"/>
        <v>1.1916264090177133</v>
      </c>
      <c r="L27" s="36"/>
      <c r="M27" s="35">
        <v>27</v>
      </c>
      <c r="N27" s="34">
        <f t="shared" si="5"/>
        <v>2.3336214347450301</v>
      </c>
      <c r="O27" s="36"/>
      <c r="P27" s="35">
        <v>30</v>
      </c>
      <c r="Q27" s="34">
        <f t="shared" si="6"/>
        <v>1.4917951268025857</v>
      </c>
      <c r="R27" s="36"/>
      <c r="S27" s="34">
        <v>28</v>
      </c>
      <c r="T27" s="73">
        <f t="shared" si="7"/>
        <v>1.3409961685823755</v>
      </c>
      <c r="U27" s="34"/>
      <c r="V27" s="35">
        <v>19</v>
      </c>
      <c r="W27" s="34">
        <f t="shared" si="8"/>
        <v>1.5859766277128546</v>
      </c>
      <c r="X27" s="36"/>
      <c r="Y27" s="35">
        <v>8</v>
      </c>
      <c r="Z27" s="34">
        <f t="shared" si="9"/>
        <v>3.7037037037037033</v>
      </c>
      <c r="AA27" s="36"/>
      <c r="AB27" s="35">
        <v>4</v>
      </c>
      <c r="AC27" s="34">
        <f t="shared" si="10"/>
        <v>1.6194331983805668</v>
      </c>
      <c r="AD27" s="36"/>
      <c r="AE27" s="35">
        <v>42</v>
      </c>
      <c r="AF27" s="34">
        <f t="shared" si="11"/>
        <v>2.7255029201817003</v>
      </c>
      <c r="AG27" s="36"/>
      <c r="AH27" s="35">
        <v>30</v>
      </c>
      <c r="AI27" s="34">
        <f t="shared" si="12"/>
        <v>1.1529592621060722</v>
      </c>
      <c r="AJ27" s="36"/>
      <c r="AK27" s="35">
        <v>11</v>
      </c>
      <c r="AL27" s="73">
        <f t="shared" si="13"/>
        <v>2.7431421446384037</v>
      </c>
      <c r="AM27" s="36">
        <f>SUM(AL24:AL27)</f>
        <v>22.942643391521202</v>
      </c>
      <c r="AN27" s="35">
        <v>21</v>
      </c>
      <c r="AO27" s="73">
        <f t="shared" si="14"/>
        <v>4.838709677419355</v>
      </c>
      <c r="AP27" s="36">
        <f>SUM(AO24:AO27)</f>
        <v>23.732718894009217</v>
      </c>
    </row>
    <row r="28" spans="1:42" x14ac:dyDescent="0.35">
      <c r="A28" s="84" t="s">
        <v>43</v>
      </c>
      <c r="B28" s="85"/>
      <c r="C28" s="85"/>
      <c r="D28" s="40">
        <f t="shared" si="0"/>
        <v>0.39739518372164817</v>
      </c>
      <c r="E28" s="41">
        <f t="shared" si="1"/>
        <v>1.6688420321668715</v>
      </c>
      <c r="F28" s="42">
        <f t="shared" si="2"/>
        <v>0.93390031157865372</v>
      </c>
      <c r="G28" s="63">
        <v>6</v>
      </c>
      <c r="H28" s="43">
        <f t="shared" si="3"/>
        <v>0.35252643948296125</v>
      </c>
      <c r="I28" s="45"/>
      <c r="J28" s="44">
        <v>12</v>
      </c>
      <c r="K28" s="43">
        <f t="shared" si="4"/>
        <v>0.38647342995169082</v>
      </c>
      <c r="L28" s="45"/>
      <c r="M28" s="44">
        <v>6</v>
      </c>
      <c r="N28" s="43">
        <f t="shared" si="5"/>
        <v>0.51858254105445112</v>
      </c>
      <c r="O28" s="45"/>
      <c r="P28" s="44">
        <v>6</v>
      </c>
      <c r="Q28" s="43">
        <f t="shared" si="6"/>
        <v>0.29835902536051717</v>
      </c>
      <c r="R28" s="45"/>
      <c r="S28" s="43">
        <v>9</v>
      </c>
      <c r="T28" s="43">
        <f t="shared" si="7"/>
        <v>0.43103448275862066</v>
      </c>
      <c r="U28" s="43"/>
      <c r="V28" s="46">
        <v>17</v>
      </c>
      <c r="W28" s="47">
        <f t="shared" si="8"/>
        <v>1.4190317195325544</v>
      </c>
      <c r="X28" s="48"/>
      <c r="Y28" s="46">
        <v>6</v>
      </c>
      <c r="Z28" s="47">
        <f t="shared" si="9"/>
        <v>2.7777777777777777</v>
      </c>
      <c r="AA28" s="48"/>
      <c r="AB28" s="46">
        <v>2</v>
      </c>
      <c r="AC28" s="47">
        <f t="shared" si="10"/>
        <v>0.80971659919028338</v>
      </c>
      <c r="AD28" s="48"/>
      <c r="AE28" s="44">
        <v>20</v>
      </c>
      <c r="AF28" s="47">
        <f t="shared" si="11"/>
        <v>1.2978585334198574</v>
      </c>
      <c r="AG28" s="48"/>
      <c r="AH28" s="44">
        <v>13</v>
      </c>
      <c r="AI28" s="43">
        <f t="shared" si="12"/>
        <v>0.49961568024596464</v>
      </c>
      <c r="AJ28" s="45"/>
      <c r="AK28" s="44">
        <v>5</v>
      </c>
      <c r="AL28" s="43">
        <f t="shared" si="13"/>
        <v>1.2468827930174564</v>
      </c>
      <c r="AM28" s="45"/>
      <c r="AN28" s="44">
        <v>3</v>
      </c>
      <c r="AO28" s="43">
        <f t="shared" si="14"/>
        <v>0.69124423963133641</v>
      </c>
      <c r="AP28" s="45"/>
    </row>
    <row r="29" spans="1:42" x14ac:dyDescent="0.35">
      <c r="A29" s="86" t="s">
        <v>44</v>
      </c>
      <c r="B29" s="87"/>
      <c r="C29" s="87"/>
      <c r="D29" s="49">
        <f t="shared" si="0"/>
        <v>1.936321987011588</v>
      </c>
      <c r="E29" s="50">
        <f t="shared" si="1"/>
        <v>2.1056924734106</v>
      </c>
      <c r="F29" s="51">
        <f t="shared" si="2"/>
        <v>1.1737159568864928</v>
      </c>
      <c r="G29" s="52">
        <v>42</v>
      </c>
      <c r="H29" s="52">
        <f t="shared" si="3"/>
        <v>2.4676850763807283</v>
      </c>
      <c r="I29" s="54"/>
      <c r="J29" s="55">
        <v>67</v>
      </c>
      <c r="K29" s="52">
        <f t="shared" si="4"/>
        <v>2.1578099838969402</v>
      </c>
      <c r="L29" s="54"/>
      <c r="M29" s="53">
        <v>25</v>
      </c>
      <c r="N29" s="52">
        <f t="shared" si="5"/>
        <v>2.1607605877268798</v>
      </c>
      <c r="O29" s="54"/>
      <c r="P29" s="53">
        <v>38</v>
      </c>
      <c r="Q29" s="52">
        <f t="shared" si="6"/>
        <v>1.8896071606166087</v>
      </c>
      <c r="R29" s="54"/>
      <c r="S29" s="52">
        <v>21</v>
      </c>
      <c r="T29" s="52">
        <f t="shared" si="7"/>
        <v>1.0057471264367817</v>
      </c>
      <c r="U29" s="52"/>
      <c r="V29" s="49">
        <v>23</v>
      </c>
      <c r="W29" s="50">
        <f t="shared" si="8"/>
        <v>1.9198664440734556</v>
      </c>
      <c r="X29" s="51"/>
      <c r="Y29" s="49">
        <v>6</v>
      </c>
      <c r="Z29" s="50">
        <f t="shared" si="9"/>
        <v>2.7777777777777777</v>
      </c>
      <c r="AA29" s="51"/>
      <c r="AB29" s="49">
        <v>4</v>
      </c>
      <c r="AC29" s="50">
        <f t="shared" si="10"/>
        <v>1.6194331983805668</v>
      </c>
      <c r="AD29" s="51"/>
      <c r="AE29" s="53">
        <v>9</v>
      </c>
      <c r="AF29" s="50">
        <f t="shared" si="11"/>
        <v>0.58403634003893579</v>
      </c>
      <c r="AG29" s="51"/>
      <c r="AH29" s="53">
        <v>76</v>
      </c>
      <c r="AI29" s="52">
        <f t="shared" si="12"/>
        <v>2.9208301306687163</v>
      </c>
      <c r="AJ29" s="54"/>
      <c r="AK29" s="53">
        <v>2</v>
      </c>
      <c r="AL29" s="52">
        <f t="shared" si="13"/>
        <v>0.49875311720698251</v>
      </c>
      <c r="AM29" s="54"/>
      <c r="AN29" s="53">
        <v>3</v>
      </c>
      <c r="AO29" s="52">
        <f t="shared" si="14"/>
        <v>0.69124423963133641</v>
      </c>
      <c r="AP29" s="54"/>
    </row>
    <row r="30" spans="1:42" x14ac:dyDescent="0.35">
      <c r="A30" s="82" t="s">
        <v>46</v>
      </c>
      <c r="B30" s="83"/>
      <c r="C30" s="83"/>
      <c r="D30" s="57">
        <f t="shared" si="0"/>
        <v>0.5396561173846337</v>
      </c>
      <c r="E30" s="58">
        <f t="shared" si="1"/>
        <v>0.69401210411080649</v>
      </c>
      <c r="F30" s="59">
        <f t="shared" si="2"/>
        <v>1.1960047078880762</v>
      </c>
      <c r="G30" s="56">
        <v>4</v>
      </c>
      <c r="H30" s="56">
        <f t="shared" si="3"/>
        <v>0.23501762632197415</v>
      </c>
      <c r="I30" s="61"/>
      <c r="J30" s="60">
        <v>27</v>
      </c>
      <c r="K30" s="56">
        <f t="shared" si="4"/>
        <v>0.86956521739130432</v>
      </c>
      <c r="L30" s="61"/>
      <c r="M30" s="60">
        <v>10</v>
      </c>
      <c r="N30" s="56">
        <f t="shared" si="5"/>
        <v>0.86430423509075205</v>
      </c>
      <c r="O30" s="61"/>
      <c r="P30" s="60">
        <v>6</v>
      </c>
      <c r="Q30" s="56">
        <f t="shared" si="6"/>
        <v>0.29835902536051717</v>
      </c>
      <c r="R30" s="61"/>
      <c r="S30" s="56">
        <v>9</v>
      </c>
      <c r="T30" s="56">
        <f t="shared" si="7"/>
        <v>0.43103448275862066</v>
      </c>
      <c r="U30" s="56"/>
      <c r="V30" s="57">
        <v>9</v>
      </c>
      <c r="W30" s="58">
        <f t="shared" si="8"/>
        <v>0.75125208681135225</v>
      </c>
      <c r="X30" s="59"/>
      <c r="Y30" s="57">
        <v>2</v>
      </c>
      <c r="Z30" s="58">
        <f t="shared" si="9"/>
        <v>0.92592592592592582</v>
      </c>
      <c r="AA30" s="59"/>
      <c r="AB30" s="57">
        <v>1</v>
      </c>
      <c r="AC30" s="58">
        <f t="shared" si="10"/>
        <v>0.40485829959514169</v>
      </c>
      <c r="AD30" s="59"/>
      <c r="AE30" s="60">
        <v>19</v>
      </c>
      <c r="AF30" s="58">
        <f t="shared" si="11"/>
        <v>1.2329656067488644</v>
      </c>
      <c r="AG30" s="59"/>
      <c r="AH30" s="60">
        <v>17</v>
      </c>
      <c r="AI30" s="56">
        <f t="shared" si="12"/>
        <v>0.65334358186010766</v>
      </c>
      <c r="AJ30" s="61"/>
      <c r="AK30" s="60">
        <v>7</v>
      </c>
      <c r="AL30" s="56">
        <f t="shared" si="13"/>
        <v>1.7456359102244388</v>
      </c>
      <c r="AM30" s="61"/>
      <c r="AN30" s="60">
        <v>5</v>
      </c>
      <c r="AO30" s="56">
        <f t="shared" si="14"/>
        <v>1.1520737327188941</v>
      </c>
      <c r="AP30" s="61"/>
    </row>
    <row r="31" spans="1:42" x14ac:dyDescent="0.35">
      <c r="A31" s="66"/>
      <c r="B31" s="67" t="s">
        <v>45</v>
      </c>
      <c r="C31" s="68"/>
      <c r="D31" s="69">
        <f t="shared" si="0"/>
        <v>100</v>
      </c>
      <c r="E31" s="70">
        <f t="shared" si="1"/>
        <v>100</v>
      </c>
      <c r="F31" s="72">
        <f t="shared" ref="F31" si="15">AVERAGE(AI31,AF31)</f>
        <v>100</v>
      </c>
      <c r="G31" s="68">
        <f>SUM(G9:G30)</f>
        <v>1702</v>
      </c>
      <c r="H31" s="68">
        <f t="shared" si="3"/>
        <v>100</v>
      </c>
      <c r="I31" s="71"/>
      <c r="J31" s="66">
        <f t="shared" ref="J31:M31" si="16">SUM(J9:J30)</f>
        <v>3105</v>
      </c>
      <c r="K31" s="68">
        <f t="shared" si="4"/>
        <v>100</v>
      </c>
      <c r="L31" s="71"/>
      <c r="M31" s="66">
        <f t="shared" si="16"/>
        <v>1157</v>
      </c>
      <c r="N31" s="68">
        <f t="shared" si="5"/>
        <v>100</v>
      </c>
      <c r="O31" s="71"/>
      <c r="P31" s="66">
        <f>SUM(P9:P30)</f>
        <v>2011</v>
      </c>
      <c r="Q31" s="68">
        <f t="shared" si="6"/>
        <v>100</v>
      </c>
      <c r="R31" s="71"/>
      <c r="S31" s="68">
        <f>SUM(S9:S30)</f>
        <v>2088</v>
      </c>
      <c r="T31" s="68">
        <f>S31/2088*100</f>
        <v>100</v>
      </c>
      <c r="U31" s="68"/>
      <c r="V31" s="69">
        <f>SUM(V9:V30)</f>
        <v>1198</v>
      </c>
      <c r="W31" s="70">
        <f t="shared" si="8"/>
        <v>100</v>
      </c>
      <c r="X31" s="72"/>
      <c r="Y31" s="69">
        <f>SUM(Y9:Y30)</f>
        <v>216</v>
      </c>
      <c r="Z31" s="70">
        <f t="shared" si="9"/>
        <v>100</v>
      </c>
      <c r="AA31" s="72"/>
      <c r="AB31" s="69">
        <f>SUM(AB9:AB30)</f>
        <v>247</v>
      </c>
      <c r="AC31" s="70">
        <f t="shared" si="10"/>
        <v>100</v>
      </c>
      <c r="AD31" s="72"/>
      <c r="AE31" s="66">
        <f>SUM(AE9:AE30)</f>
        <v>1541</v>
      </c>
      <c r="AF31" s="70">
        <f t="shared" si="11"/>
        <v>100</v>
      </c>
      <c r="AG31" s="72"/>
      <c r="AH31" s="66">
        <f>SUM(AH9:AH30)</f>
        <v>2602</v>
      </c>
      <c r="AI31" s="68">
        <f t="shared" si="12"/>
        <v>100</v>
      </c>
      <c r="AJ31" s="71"/>
      <c r="AK31" s="66">
        <f>SUM(AK9:AK30)</f>
        <v>401</v>
      </c>
      <c r="AL31" s="68">
        <v>100</v>
      </c>
      <c r="AM31" s="71"/>
      <c r="AN31" s="66">
        <f>SUM(AN9:AN30)</f>
        <v>434</v>
      </c>
      <c r="AO31" s="68">
        <v>100</v>
      </c>
      <c r="AP31" s="71"/>
    </row>
    <row r="32" spans="1:42" s="79" customFormat="1" x14ac:dyDescent="0.35">
      <c r="A32" s="80"/>
      <c r="B32" s="78" t="s">
        <v>51</v>
      </c>
      <c r="C32" s="81"/>
      <c r="D32" s="78"/>
      <c r="E32" s="78"/>
      <c r="F32" s="81"/>
      <c r="G32" s="78">
        <v>83</v>
      </c>
      <c r="H32" s="78"/>
      <c r="I32" s="81"/>
      <c r="J32" s="78">
        <v>54</v>
      </c>
      <c r="K32" s="78"/>
      <c r="L32" s="81"/>
      <c r="M32" s="78">
        <v>153</v>
      </c>
      <c r="N32" s="78"/>
      <c r="O32" s="81"/>
      <c r="P32" s="78">
        <v>82</v>
      </c>
      <c r="Q32" s="78"/>
      <c r="R32" s="81"/>
      <c r="S32" s="78">
        <v>91</v>
      </c>
      <c r="T32" s="78"/>
      <c r="U32" s="81"/>
      <c r="V32" s="78">
        <v>45</v>
      </c>
      <c r="W32" s="78"/>
      <c r="X32" s="81"/>
      <c r="Y32" s="78">
        <v>15</v>
      </c>
      <c r="Z32" s="78"/>
      <c r="AA32" s="81"/>
      <c r="AB32" s="78">
        <v>8</v>
      </c>
      <c r="AC32" s="78"/>
      <c r="AD32" s="81"/>
      <c r="AE32" s="78">
        <v>59</v>
      </c>
      <c r="AF32" s="78"/>
      <c r="AG32" s="81"/>
      <c r="AH32" s="78">
        <v>41</v>
      </c>
      <c r="AI32" s="78"/>
      <c r="AJ32" s="81"/>
      <c r="AK32" s="78">
        <v>24</v>
      </c>
      <c r="AL32" s="78"/>
      <c r="AM32" s="81"/>
      <c r="AN32" s="78">
        <v>24</v>
      </c>
      <c r="AO32" s="78"/>
      <c r="AP32" s="81"/>
    </row>
  </sheetData>
  <mergeCells count="9">
    <mergeCell ref="A30:C30"/>
    <mergeCell ref="A28:C28"/>
    <mergeCell ref="A29:C29"/>
    <mergeCell ref="A10:A23"/>
    <mergeCell ref="B23:C23"/>
    <mergeCell ref="B24:C24"/>
    <mergeCell ref="B25:C25"/>
    <mergeCell ref="B26:C26"/>
    <mergeCell ref="B27:C27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Johnson Lab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Euiseok Joshua Kim</dc:creator>
  <cp:lastModifiedBy>Alexandra Tran-Van-Minh</cp:lastModifiedBy>
  <dcterms:created xsi:type="dcterms:W3CDTF">2015-01-23T06:49:14Z</dcterms:created>
  <dcterms:modified xsi:type="dcterms:W3CDTF">2020-11-19T17:27:33Z</dcterms:modified>
</cp:coreProperties>
</file>