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rancze/Library/Mobile Documents/com~apple~CloudDocs/Papers to Write/Rabies 2020 June/references/"/>
    </mc:Choice>
  </mc:AlternateContent>
  <xr:revisionPtr revIDLastSave="0" documentId="8_{98BD29C3-204A-D046-AE80-16EFD3FFBF8B}" xr6:coauthVersionLast="45" xr6:coauthVersionMax="45" xr10:uidLastSave="{00000000-0000-0000-0000-000000000000}"/>
  <bookViews>
    <workbookView xWindow="0" yWindow="460" windowWidth="27740" windowHeight="19460" tabRatio="664" firstSheet="22" activeTab="22" xr2:uid="{00000000-000D-0000-FFFF-FFFF00000000}"/>
  </bookViews>
  <sheets>
    <sheet name="NV1" sheetId="1" r:id="rId1"/>
    <sheet name="NV1 spread" sheetId="2" r:id="rId2"/>
    <sheet name="NV2" sheetId="3" r:id="rId3"/>
    <sheet name="NV2 spread" sheetId="4" r:id="rId4"/>
    <sheet name="NV3" sheetId="5" r:id="rId5"/>
    <sheet name="NV3 spread" sheetId="6" r:id="rId6"/>
    <sheet name="NV4" sheetId="7" r:id="rId7"/>
    <sheet name="NV4 spread" sheetId="8" r:id="rId8"/>
    <sheet name="NV5" sheetId="9" r:id="rId9"/>
    <sheet name="NV5 spread" sheetId="10" r:id="rId10"/>
    <sheet name="NV6" sheetId="11" r:id="rId11"/>
    <sheet name="NV6 spread" sheetId="12" r:id="rId12"/>
    <sheet name="NV7" sheetId="13" r:id="rId13"/>
    <sheet name="NV7 spread" sheetId="14" r:id="rId14"/>
    <sheet name="NV8" sheetId="15" r:id="rId15"/>
    <sheet name="NV8 spread" sheetId="16" r:id="rId16"/>
    <sheet name="Anterior posterior spread" sheetId="17" r:id="rId17"/>
    <sheet name="Z spread" sheetId="18" r:id="rId18"/>
    <sheet name="CI" sheetId="19" r:id="rId19"/>
    <sheet name="SCs" sheetId="20" r:id="rId20"/>
    <sheet name="Confocal" sheetId="21" r:id="rId21"/>
    <sheet name="Sheet1" sheetId="24" r:id="rId22"/>
    <sheet name="Starter vs inputs" sheetId="22" r:id="rId23"/>
    <sheet name="Sheet2" sheetId="25" r:id="rId24"/>
    <sheet name="%" sheetId="23" r:id="rId25"/>
  </sheets>
  <externalReferences>
    <externalReference r:id="rId26"/>
    <externalReference r:id="rId2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2" i="22" l="1"/>
  <c r="W23" i="13" l="1"/>
  <c r="W20" i="13"/>
  <c r="B42" i="22" l="1"/>
  <c r="H55" i="19" l="1"/>
  <c r="F62" i="19"/>
  <c r="F63" i="19" s="1"/>
  <c r="K62" i="19"/>
  <c r="K63" i="19" s="1"/>
  <c r="N62" i="19"/>
  <c r="N63" i="19" s="1"/>
  <c r="C55" i="19"/>
  <c r="C62" i="19" s="1"/>
  <c r="C63" i="19" s="1"/>
  <c r="D55" i="19"/>
  <c r="E55" i="19"/>
  <c r="F55" i="19"/>
  <c r="G55" i="19"/>
  <c r="I55" i="19"/>
  <c r="J55" i="19"/>
  <c r="K55" i="19"/>
  <c r="L55" i="19"/>
  <c r="M55" i="19"/>
  <c r="M62" i="19" s="1"/>
  <c r="M63" i="19" s="1"/>
  <c r="N55" i="19"/>
  <c r="C56" i="19"/>
  <c r="D56" i="19"/>
  <c r="E56" i="19"/>
  <c r="F56" i="19"/>
  <c r="G56" i="19"/>
  <c r="H56" i="19"/>
  <c r="H61" i="19" s="1"/>
  <c r="I56" i="19"/>
  <c r="I61" i="19" s="1"/>
  <c r="J56" i="19"/>
  <c r="K56" i="19"/>
  <c r="L56" i="19"/>
  <c r="M56" i="19"/>
  <c r="N56" i="19"/>
  <c r="C57" i="19"/>
  <c r="D57" i="19"/>
  <c r="E57" i="19"/>
  <c r="E62" i="19" s="1"/>
  <c r="E63" i="19" s="1"/>
  <c r="F57" i="19"/>
  <c r="G57" i="19"/>
  <c r="H57" i="19"/>
  <c r="I57" i="19"/>
  <c r="J57" i="19"/>
  <c r="K57" i="19"/>
  <c r="L57" i="19"/>
  <c r="M57" i="19"/>
  <c r="N57" i="19"/>
  <c r="C58" i="19"/>
  <c r="D58" i="19"/>
  <c r="E58" i="19"/>
  <c r="F58" i="19"/>
  <c r="G58" i="19"/>
  <c r="H58" i="19"/>
  <c r="I58" i="19"/>
  <c r="J58" i="19"/>
  <c r="K58" i="19"/>
  <c r="L58" i="19"/>
  <c r="M58" i="19"/>
  <c r="N58" i="19"/>
  <c r="C59" i="19"/>
  <c r="D59" i="19"/>
  <c r="E59" i="19"/>
  <c r="F59" i="19"/>
  <c r="G59" i="19"/>
  <c r="H59" i="19"/>
  <c r="I59" i="19"/>
  <c r="J59" i="19"/>
  <c r="K59" i="19"/>
  <c r="L59" i="19"/>
  <c r="M59" i="19"/>
  <c r="N59" i="19"/>
  <c r="C60" i="19"/>
  <c r="D60" i="19"/>
  <c r="E60" i="19"/>
  <c r="F60" i="19"/>
  <c r="G60" i="19"/>
  <c r="H60" i="19"/>
  <c r="I60" i="19"/>
  <c r="J60" i="19"/>
  <c r="K60" i="19"/>
  <c r="L60" i="19"/>
  <c r="M60" i="19"/>
  <c r="N60" i="19"/>
  <c r="B60" i="19"/>
  <c r="B59" i="19"/>
  <c r="B58" i="19"/>
  <c r="B57" i="19"/>
  <c r="B56" i="19"/>
  <c r="B55" i="19"/>
  <c r="C54" i="19"/>
  <c r="D54" i="19"/>
  <c r="E54" i="19"/>
  <c r="E61" i="19" s="1"/>
  <c r="F54" i="19"/>
  <c r="F61" i="19" s="1"/>
  <c r="G54" i="19"/>
  <c r="H54" i="19"/>
  <c r="I54" i="19"/>
  <c r="J54" i="19"/>
  <c r="K54" i="19"/>
  <c r="L54" i="19"/>
  <c r="M54" i="19"/>
  <c r="M61" i="19" s="1"/>
  <c r="N54" i="19"/>
  <c r="N61" i="19" s="1"/>
  <c r="B54" i="19"/>
  <c r="C53" i="19"/>
  <c r="C61" i="19" s="1"/>
  <c r="D53" i="19"/>
  <c r="D61" i="19" s="1"/>
  <c r="E53" i="19"/>
  <c r="F53" i="19"/>
  <c r="G53" i="19"/>
  <c r="G62" i="19" s="1"/>
  <c r="G63" i="19" s="1"/>
  <c r="H53" i="19"/>
  <c r="H62" i="19" s="1"/>
  <c r="H63" i="19" s="1"/>
  <c r="I53" i="19"/>
  <c r="I62" i="19" s="1"/>
  <c r="I63" i="19" s="1"/>
  <c r="J53" i="19"/>
  <c r="J61" i="19" s="1"/>
  <c r="K53" i="19"/>
  <c r="K61" i="19" s="1"/>
  <c r="L53" i="19"/>
  <c r="L61" i="19" s="1"/>
  <c r="M53" i="19"/>
  <c r="N53" i="19"/>
  <c r="B53" i="19"/>
  <c r="B62" i="19" s="1"/>
  <c r="B63" i="19" s="1"/>
  <c r="B61" i="19" l="1"/>
  <c r="G61" i="19"/>
  <c r="L62" i="19"/>
  <c r="L63" i="19" s="1"/>
  <c r="D62" i="19"/>
  <c r="D63" i="19" s="1"/>
  <c r="J62" i="19"/>
  <c r="J63" i="19" s="1"/>
  <c r="E8" i="22"/>
  <c r="E4" i="22"/>
  <c r="E9" i="22"/>
  <c r="E6" i="22"/>
  <c r="E5" i="22"/>
  <c r="E7" i="22"/>
  <c r="E2" i="22"/>
  <c r="E3" i="22"/>
  <c r="O8" i="1"/>
  <c r="G9" i="22" l="1"/>
  <c r="H9" i="22"/>
  <c r="H6" i="22"/>
  <c r="G6" i="22"/>
  <c r="G3" i="22"/>
  <c r="H3" i="22"/>
  <c r="G7" i="22"/>
  <c r="H7" i="22"/>
  <c r="G4" i="22"/>
  <c r="H4" i="22"/>
  <c r="G2" i="22"/>
  <c r="H2" i="22"/>
  <c r="G5" i="22"/>
  <c r="H5" i="22"/>
  <c r="G8" i="22"/>
  <c r="H8" i="22"/>
  <c r="I8" i="22" s="1"/>
  <c r="W32" i="18"/>
  <c r="I7" i="22" l="1"/>
  <c r="I5" i="22"/>
  <c r="I4" i="22"/>
  <c r="I3" i="22"/>
  <c r="I9" i="22"/>
  <c r="I2" i="22"/>
  <c r="H11" i="22"/>
  <c r="H12" i="22" s="1"/>
  <c r="H10" i="22"/>
  <c r="I6" i="22"/>
  <c r="G11" i="22"/>
  <c r="G12" i="22" s="1"/>
  <c r="G10" i="22"/>
  <c r="O16" i="21"/>
  <c r="N16" i="21"/>
  <c r="M15" i="21"/>
  <c r="K15" i="21"/>
  <c r="I15" i="21"/>
  <c r="G15" i="21"/>
  <c r="C15" i="21"/>
  <c r="G6" i="21"/>
  <c r="F6" i="21"/>
  <c r="E6" i="21"/>
  <c r="D6" i="21"/>
  <c r="H6" i="21" s="1"/>
  <c r="B6" i="21"/>
  <c r="C18" i="20"/>
  <c r="B18" i="20"/>
  <c r="D17" i="20"/>
  <c r="F17" i="20" s="1"/>
  <c r="D16" i="20"/>
  <c r="F16" i="20" s="1"/>
  <c r="D15" i="20"/>
  <c r="E15" i="20" s="1"/>
  <c r="F14" i="20"/>
  <c r="D14" i="20"/>
  <c r="E14" i="20" s="1"/>
  <c r="D13" i="20"/>
  <c r="E13" i="20" s="1"/>
  <c r="D12" i="20"/>
  <c r="F12" i="20" s="1"/>
  <c r="D11" i="20"/>
  <c r="E11" i="20" s="1"/>
  <c r="D10" i="20"/>
  <c r="F10" i="20" s="1"/>
  <c r="E10" i="20" l="1"/>
  <c r="O15" i="21"/>
  <c r="F11" i="20"/>
  <c r="F15" i="20"/>
  <c r="I10" i="22"/>
  <c r="I11" i="22"/>
  <c r="I12" i="22" s="1"/>
  <c r="E18" i="20"/>
  <c r="E17" i="20"/>
  <c r="D18" i="20"/>
  <c r="F18" i="20" s="1"/>
  <c r="E12" i="20"/>
  <c r="F13" i="20"/>
  <c r="F19" i="20" s="1"/>
  <c r="F20" i="20" s="1"/>
  <c r="E16" i="20"/>
  <c r="E19" i="20" l="1"/>
  <c r="E20" i="20" s="1"/>
  <c r="C40" i="19"/>
  <c r="D40" i="19"/>
  <c r="E40" i="19"/>
  <c r="F40" i="19"/>
  <c r="G40" i="19"/>
  <c r="H40" i="19"/>
  <c r="I40" i="19"/>
  <c r="J40" i="19"/>
  <c r="C41" i="19"/>
  <c r="D41" i="19"/>
  <c r="E41" i="19"/>
  <c r="F41" i="19"/>
  <c r="G41" i="19"/>
  <c r="H41" i="19"/>
  <c r="I41" i="19"/>
  <c r="J41" i="19"/>
  <c r="C42" i="19"/>
  <c r="D42" i="19"/>
  <c r="E42" i="19"/>
  <c r="F42" i="19"/>
  <c r="G42" i="19"/>
  <c r="H42" i="19"/>
  <c r="I42" i="19"/>
  <c r="J42" i="19"/>
  <c r="C43" i="19"/>
  <c r="D43" i="19"/>
  <c r="E43" i="19"/>
  <c r="F43" i="19"/>
  <c r="G43" i="19"/>
  <c r="H43" i="19"/>
  <c r="I43" i="19"/>
  <c r="J43" i="19"/>
  <c r="C44" i="19"/>
  <c r="D44" i="19"/>
  <c r="E44" i="19"/>
  <c r="E45" i="19" s="1"/>
  <c r="F44" i="19"/>
  <c r="G44" i="19"/>
  <c r="G45" i="19" s="1"/>
  <c r="H44" i="19"/>
  <c r="I44" i="19"/>
  <c r="J44" i="19"/>
  <c r="B44" i="19"/>
  <c r="B43" i="19"/>
  <c r="B42" i="19"/>
  <c r="B41" i="19"/>
  <c r="B40" i="19"/>
  <c r="C39" i="19"/>
  <c r="D39" i="19"/>
  <c r="E39" i="19"/>
  <c r="F39" i="19"/>
  <c r="G39" i="19"/>
  <c r="H39" i="19"/>
  <c r="I39" i="19"/>
  <c r="J39" i="19"/>
  <c r="B39" i="19"/>
  <c r="C38" i="19"/>
  <c r="D38" i="19"/>
  <c r="E38" i="19"/>
  <c r="F38" i="19"/>
  <c r="G38" i="19"/>
  <c r="H38" i="19"/>
  <c r="I38" i="19"/>
  <c r="J38" i="19"/>
  <c r="C37" i="19"/>
  <c r="D37" i="19"/>
  <c r="D45" i="19" s="1"/>
  <c r="E37" i="19"/>
  <c r="F37" i="19"/>
  <c r="G37" i="19"/>
  <c r="H37" i="19"/>
  <c r="H45" i="19" s="1"/>
  <c r="I37" i="19"/>
  <c r="J37" i="19"/>
  <c r="B38" i="19"/>
  <c r="B37" i="19"/>
  <c r="F45" i="19" l="1"/>
  <c r="B45" i="19"/>
  <c r="C45" i="19"/>
  <c r="J45" i="19"/>
  <c r="I45" i="19"/>
  <c r="D46" i="19"/>
  <c r="D47" i="19" s="1"/>
  <c r="H46" i="19"/>
  <c r="H47" i="19" s="1"/>
  <c r="G46" i="19"/>
  <c r="G47" i="19" s="1"/>
  <c r="C46" i="19"/>
  <c r="C47" i="19" s="1"/>
  <c r="J46" i="19"/>
  <c r="J47" i="19" s="1"/>
  <c r="F46" i="19"/>
  <c r="F47" i="19" s="1"/>
  <c r="B46" i="19"/>
  <c r="B47" i="19" s="1"/>
  <c r="I46" i="19"/>
  <c r="I47" i="19" s="1"/>
  <c r="E46" i="19"/>
  <c r="E47" i="19" s="1"/>
  <c r="T5" i="18"/>
  <c r="O34" i="18"/>
  <c r="L4" i="18"/>
  <c r="M4" i="18"/>
  <c r="N4" i="18"/>
  <c r="O4" i="18"/>
  <c r="L5" i="18"/>
  <c r="M5" i="18"/>
  <c r="N5" i="18"/>
  <c r="O5" i="18"/>
  <c r="L6" i="18"/>
  <c r="M6" i="18"/>
  <c r="N6" i="18"/>
  <c r="O6" i="18"/>
  <c r="L7" i="18"/>
  <c r="M7" i="18"/>
  <c r="N7" i="18"/>
  <c r="O7" i="18"/>
  <c r="L8" i="18"/>
  <c r="M8" i="18"/>
  <c r="N8" i="18"/>
  <c r="O8" i="18"/>
  <c r="L9" i="18"/>
  <c r="M9" i="18"/>
  <c r="N9" i="18"/>
  <c r="O9" i="18"/>
  <c r="L10" i="18"/>
  <c r="M10" i="18"/>
  <c r="N10" i="18"/>
  <c r="O10" i="18"/>
  <c r="L11" i="18"/>
  <c r="M11" i="18"/>
  <c r="L12" i="18"/>
  <c r="M12" i="18"/>
  <c r="N12" i="18"/>
  <c r="O12" i="18"/>
  <c r="L13" i="18"/>
  <c r="M13" i="18"/>
  <c r="O13" i="18"/>
  <c r="L14" i="18"/>
  <c r="M14" i="18"/>
  <c r="N14" i="18"/>
  <c r="O14" i="18"/>
  <c r="L15" i="18"/>
  <c r="M15" i="18"/>
  <c r="N15" i="18"/>
  <c r="O15" i="18"/>
  <c r="L16" i="18"/>
  <c r="M16" i="18"/>
  <c r="N16" i="18"/>
  <c r="O16" i="18"/>
  <c r="L17" i="18"/>
  <c r="M17" i="18"/>
  <c r="N17" i="18"/>
  <c r="O17" i="18"/>
  <c r="L18" i="18"/>
  <c r="M18" i="18"/>
  <c r="N18" i="18"/>
  <c r="O18" i="18"/>
  <c r="L19" i="18"/>
  <c r="M19" i="18"/>
  <c r="N19" i="18"/>
  <c r="O19" i="18"/>
  <c r="L20" i="18"/>
  <c r="M20" i="18"/>
  <c r="N20" i="18"/>
  <c r="O20" i="18"/>
  <c r="L21" i="18"/>
  <c r="M21" i="18"/>
  <c r="O21" i="18"/>
  <c r="L22" i="18"/>
  <c r="O22" i="18"/>
  <c r="L23" i="18"/>
  <c r="M23" i="18"/>
  <c r="N23" i="18"/>
  <c r="O23" i="18"/>
  <c r="L24" i="18"/>
  <c r="M24" i="18"/>
  <c r="N24" i="18"/>
  <c r="O24" i="18"/>
  <c r="L25" i="18"/>
  <c r="M25" i="18"/>
  <c r="N25" i="18"/>
  <c r="O25" i="18"/>
  <c r="L26" i="18"/>
  <c r="M26" i="18"/>
  <c r="N26" i="18"/>
  <c r="O26" i="18"/>
  <c r="L27" i="18"/>
  <c r="M27" i="18"/>
  <c r="N27" i="18"/>
  <c r="O27" i="18"/>
  <c r="L28" i="18"/>
  <c r="M28" i="18"/>
  <c r="N28" i="18"/>
  <c r="O28" i="18"/>
  <c r="L29" i="18"/>
  <c r="M29" i="18"/>
  <c r="N29" i="18"/>
  <c r="O29" i="18"/>
  <c r="L30" i="18"/>
  <c r="M30" i="18"/>
  <c r="N30" i="18"/>
  <c r="O30" i="18"/>
  <c r="L31" i="18"/>
  <c r="M31" i="18"/>
  <c r="N31" i="18"/>
  <c r="O31" i="18"/>
  <c r="L32" i="18"/>
  <c r="M32" i="18"/>
  <c r="N32" i="18"/>
  <c r="O32" i="18"/>
  <c r="L33" i="18"/>
  <c r="M33" i="18"/>
  <c r="N33" i="18"/>
  <c r="O33" i="18"/>
  <c r="L34" i="18"/>
  <c r="M34" i="18"/>
  <c r="N34" i="18"/>
  <c r="L35" i="18"/>
  <c r="M35" i="18"/>
  <c r="N35" i="18"/>
  <c r="O35" i="18"/>
  <c r="L36" i="18"/>
  <c r="M36" i="18"/>
  <c r="N36" i="18"/>
  <c r="O36" i="18"/>
  <c r="L37" i="18"/>
  <c r="M37" i="18"/>
  <c r="N37" i="18"/>
  <c r="O37" i="18"/>
  <c r="L38" i="18"/>
  <c r="M38" i="18"/>
  <c r="N38" i="18"/>
  <c r="O38" i="18"/>
  <c r="L39" i="18"/>
  <c r="M39" i="18"/>
  <c r="N39" i="18"/>
  <c r="O39" i="18"/>
  <c r="L40" i="18"/>
  <c r="M40" i="18"/>
  <c r="N40" i="18"/>
  <c r="O40" i="18"/>
  <c r="L41" i="18"/>
  <c r="M41" i="18"/>
  <c r="N41" i="18"/>
  <c r="O41" i="18"/>
  <c r="M3" i="18"/>
  <c r="N3" i="18"/>
  <c r="O3" i="18"/>
  <c r="L3" i="18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2" i="18"/>
  <c r="T49" i="17" l="1"/>
  <c r="T57" i="17"/>
  <c r="T65" i="17"/>
  <c r="T73" i="17"/>
  <c r="T81" i="17"/>
  <c r="P47" i="17"/>
  <c r="T47" i="17" s="1"/>
  <c r="Q47" i="17"/>
  <c r="U47" i="17" s="1"/>
  <c r="P48" i="17"/>
  <c r="T48" i="17" s="1"/>
  <c r="Q48" i="17"/>
  <c r="U70" i="17" s="1"/>
  <c r="P49" i="17"/>
  <c r="Q49" i="17"/>
  <c r="U49" i="17" s="1"/>
  <c r="P50" i="17"/>
  <c r="T50" i="17" s="1"/>
  <c r="Q50" i="17"/>
  <c r="U50" i="17" s="1"/>
  <c r="P51" i="17"/>
  <c r="T51" i="17" s="1"/>
  <c r="Q51" i="17"/>
  <c r="P52" i="17"/>
  <c r="T52" i="17" s="1"/>
  <c r="Q52" i="17"/>
  <c r="U52" i="17" s="1"/>
  <c r="P53" i="17"/>
  <c r="T53" i="17" s="1"/>
  <c r="Q53" i="17"/>
  <c r="P54" i="17"/>
  <c r="Q54" i="17"/>
  <c r="P55" i="17"/>
  <c r="T55" i="17" s="1"/>
  <c r="Q55" i="17"/>
  <c r="U55" i="17" s="1"/>
  <c r="P56" i="17"/>
  <c r="T56" i="17" s="1"/>
  <c r="Q56" i="17"/>
  <c r="U56" i="17" s="1"/>
  <c r="P57" i="17"/>
  <c r="Q57" i="17"/>
  <c r="U57" i="17" s="1"/>
  <c r="P58" i="17"/>
  <c r="T58" i="17" s="1"/>
  <c r="Q58" i="17"/>
  <c r="U58" i="17" s="1"/>
  <c r="P59" i="17"/>
  <c r="T59" i="17" s="1"/>
  <c r="Q59" i="17"/>
  <c r="P60" i="17"/>
  <c r="T60" i="17" s="1"/>
  <c r="Q60" i="17"/>
  <c r="U60" i="17" s="1"/>
  <c r="P61" i="17"/>
  <c r="T61" i="17" s="1"/>
  <c r="Q61" i="17"/>
  <c r="P62" i="17"/>
  <c r="Q62" i="17"/>
  <c r="P63" i="17"/>
  <c r="T63" i="17" s="1"/>
  <c r="Q63" i="17"/>
  <c r="U63" i="17" s="1"/>
  <c r="P64" i="17"/>
  <c r="T64" i="17" s="1"/>
  <c r="Q64" i="17"/>
  <c r="U64" i="17" s="1"/>
  <c r="P65" i="17"/>
  <c r="Q65" i="17"/>
  <c r="U65" i="17" s="1"/>
  <c r="P66" i="17"/>
  <c r="T66" i="17" s="1"/>
  <c r="Q66" i="17"/>
  <c r="U66" i="17" s="1"/>
  <c r="P67" i="17"/>
  <c r="T67" i="17" s="1"/>
  <c r="Q67" i="17"/>
  <c r="P68" i="17"/>
  <c r="T68" i="17" s="1"/>
  <c r="Q68" i="17"/>
  <c r="U68" i="17" s="1"/>
  <c r="P69" i="17"/>
  <c r="T69" i="17" s="1"/>
  <c r="Q69" i="17"/>
  <c r="P70" i="17"/>
  <c r="Q70" i="17"/>
  <c r="P71" i="17"/>
  <c r="T71" i="17" s="1"/>
  <c r="Q71" i="17"/>
  <c r="U71" i="17" s="1"/>
  <c r="P72" i="17"/>
  <c r="T72" i="17" s="1"/>
  <c r="Q72" i="17"/>
  <c r="U72" i="17" s="1"/>
  <c r="P73" i="17"/>
  <c r="Q73" i="17"/>
  <c r="U73" i="17" s="1"/>
  <c r="P74" i="17"/>
  <c r="T74" i="17" s="1"/>
  <c r="Q74" i="17"/>
  <c r="U74" i="17" s="1"/>
  <c r="P75" i="17"/>
  <c r="T75" i="17" s="1"/>
  <c r="Q75" i="17"/>
  <c r="P76" i="17"/>
  <c r="T76" i="17" s="1"/>
  <c r="Q76" i="17"/>
  <c r="U76" i="17" s="1"/>
  <c r="P77" i="17"/>
  <c r="T77" i="17" s="1"/>
  <c r="Q77" i="17"/>
  <c r="P78" i="17"/>
  <c r="Q78" i="17"/>
  <c r="P79" i="17"/>
  <c r="T79" i="17" s="1"/>
  <c r="Q79" i="17"/>
  <c r="U79" i="17" s="1"/>
  <c r="P80" i="17"/>
  <c r="T80" i="17" s="1"/>
  <c r="Q80" i="17"/>
  <c r="U80" i="17" s="1"/>
  <c r="P81" i="17"/>
  <c r="Q81" i="17"/>
  <c r="U81" i="17" s="1"/>
  <c r="P82" i="17"/>
  <c r="T82" i="17" s="1"/>
  <c r="Q82" i="17"/>
  <c r="U82" i="17" s="1"/>
  <c r="P83" i="17"/>
  <c r="T83" i="17" s="1"/>
  <c r="Q83" i="17"/>
  <c r="P84" i="17"/>
  <c r="T84" i="17" s="1"/>
  <c r="Q84" i="17"/>
  <c r="U84" i="17" s="1"/>
  <c r="P85" i="17"/>
  <c r="T85" i="17" s="1"/>
  <c r="Q85" i="17"/>
  <c r="O47" i="17"/>
  <c r="S47" i="17" s="1"/>
  <c r="O48" i="17"/>
  <c r="S48" i="17" s="1"/>
  <c r="O49" i="17"/>
  <c r="S54" i="17" s="1"/>
  <c r="O50" i="17"/>
  <c r="S50" i="17" s="1"/>
  <c r="O51" i="17"/>
  <c r="S51" i="17" s="1"/>
  <c r="O52" i="17"/>
  <c r="S52" i="17" s="1"/>
  <c r="O53" i="17"/>
  <c r="S53" i="17" s="1"/>
  <c r="O54" i="17"/>
  <c r="O55" i="17"/>
  <c r="S55" i="17" s="1"/>
  <c r="O56" i="17"/>
  <c r="S56" i="17" s="1"/>
  <c r="O57" i="17"/>
  <c r="O58" i="17"/>
  <c r="S58" i="17" s="1"/>
  <c r="O59" i="17"/>
  <c r="S59" i="17" s="1"/>
  <c r="O60" i="17"/>
  <c r="S60" i="17" s="1"/>
  <c r="O61" i="17"/>
  <c r="S61" i="17" s="1"/>
  <c r="O62" i="17"/>
  <c r="O63" i="17"/>
  <c r="S63" i="17" s="1"/>
  <c r="O64" i="17"/>
  <c r="S64" i="17" s="1"/>
  <c r="O65" i="17"/>
  <c r="O66" i="17"/>
  <c r="S66" i="17" s="1"/>
  <c r="O67" i="17"/>
  <c r="S67" i="17" s="1"/>
  <c r="O68" i="17"/>
  <c r="S68" i="17" s="1"/>
  <c r="O69" i="17"/>
  <c r="S69" i="17" s="1"/>
  <c r="O70" i="17"/>
  <c r="O71" i="17"/>
  <c r="S71" i="17" s="1"/>
  <c r="O72" i="17"/>
  <c r="S72" i="17" s="1"/>
  <c r="O73" i="17"/>
  <c r="O74" i="17"/>
  <c r="S74" i="17" s="1"/>
  <c r="O75" i="17"/>
  <c r="S75" i="17" s="1"/>
  <c r="O76" i="17"/>
  <c r="S76" i="17" s="1"/>
  <c r="O77" i="17"/>
  <c r="S77" i="17" s="1"/>
  <c r="O78" i="17"/>
  <c r="O79" i="17"/>
  <c r="S79" i="17" s="1"/>
  <c r="O80" i="17"/>
  <c r="S80" i="17" s="1"/>
  <c r="O81" i="17"/>
  <c r="O82" i="17"/>
  <c r="S82" i="17" s="1"/>
  <c r="O83" i="17"/>
  <c r="S83" i="17" s="1"/>
  <c r="O84" i="17"/>
  <c r="S84" i="17" s="1"/>
  <c r="O85" i="17"/>
  <c r="S85" i="17" s="1"/>
  <c r="N48" i="17"/>
  <c r="N49" i="17"/>
  <c r="N50" i="17"/>
  <c r="N51" i="17"/>
  <c r="R51" i="17" s="1"/>
  <c r="N52" i="17"/>
  <c r="R52" i="17" s="1"/>
  <c r="N53" i="17"/>
  <c r="R53" i="17" s="1"/>
  <c r="N54" i="17"/>
  <c r="R54" i="17" s="1"/>
  <c r="N55" i="17"/>
  <c r="N56" i="17"/>
  <c r="N57" i="17"/>
  <c r="N58" i="17"/>
  <c r="N59" i="17"/>
  <c r="R59" i="17" s="1"/>
  <c r="N60" i="17"/>
  <c r="R60" i="17" s="1"/>
  <c r="N61" i="17"/>
  <c r="R61" i="17" s="1"/>
  <c r="N62" i="17"/>
  <c r="R62" i="17" s="1"/>
  <c r="N63" i="17"/>
  <c r="N64" i="17"/>
  <c r="N65" i="17"/>
  <c r="N66" i="17"/>
  <c r="N67" i="17"/>
  <c r="R67" i="17" s="1"/>
  <c r="N68" i="17"/>
  <c r="R68" i="17" s="1"/>
  <c r="N69" i="17"/>
  <c r="R69" i="17" s="1"/>
  <c r="N70" i="17"/>
  <c r="R70" i="17" s="1"/>
  <c r="N71" i="17"/>
  <c r="N72" i="17"/>
  <c r="N73" i="17"/>
  <c r="N74" i="17"/>
  <c r="N75" i="17"/>
  <c r="R75" i="17" s="1"/>
  <c r="N76" i="17"/>
  <c r="R76" i="17" s="1"/>
  <c r="N77" i="17"/>
  <c r="R77" i="17" s="1"/>
  <c r="N78" i="17"/>
  <c r="R78" i="17" s="1"/>
  <c r="N79" i="17"/>
  <c r="N80" i="17"/>
  <c r="N81" i="17"/>
  <c r="N82" i="17"/>
  <c r="N83" i="17"/>
  <c r="R83" i="17" s="1"/>
  <c r="N84" i="17"/>
  <c r="R84" i="17" s="1"/>
  <c r="N85" i="17"/>
  <c r="R85" i="17" s="1"/>
  <c r="N47" i="17"/>
  <c r="R66" i="17" s="1"/>
  <c r="I38" i="16"/>
  <c r="J38" i="16"/>
  <c r="K38" i="16"/>
  <c r="L38" i="16"/>
  <c r="I33" i="16"/>
  <c r="J33" i="16"/>
  <c r="K33" i="16"/>
  <c r="L33" i="16"/>
  <c r="I34" i="16"/>
  <c r="J34" i="16"/>
  <c r="K34" i="16"/>
  <c r="L34" i="16"/>
  <c r="I35" i="16"/>
  <c r="J35" i="16"/>
  <c r="K35" i="16"/>
  <c r="L35" i="16"/>
  <c r="I36" i="16"/>
  <c r="J36" i="16"/>
  <c r="K36" i="16"/>
  <c r="L36" i="16"/>
  <c r="I37" i="16"/>
  <c r="J37" i="16"/>
  <c r="K37" i="16"/>
  <c r="L37" i="16"/>
  <c r="I33" i="14"/>
  <c r="J33" i="14"/>
  <c r="K33" i="14"/>
  <c r="L33" i="14"/>
  <c r="I34" i="14"/>
  <c r="J34" i="14"/>
  <c r="K34" i="14"/>
  <c r="L34" i="14"/>
  <c r="I35" i="14"/>
  <c r="J35" i="14"/>
  <c r="K35" i="14"/>
  <c r="L35" i="14"/>
  <c r="I36" i="14"/>
  <c r="J36" i="14"/>
  <c r="K36" i="14"/>
  <c r="L36" i="14"/>
  <c r="I33" i="10"/>
  <c r="J33" i="10"/>
  <c r="K33" i="10"/>
  <c r="L33" i="10"/>
  <c r="I34" i="10"/>
  <c r="J34" i="10"/>
  <c r="K34" i="10"/>
  <c r="L34" i="10"/>
  <c r="I35" i="10"/>
  <c r="J35" i="10"/>
  <c r="K35" i="10"/>
  <c r="L35" i="10"/>
  <c r="I36" i="10"/>
  <c r="J36" i="10"/>
  <c r="K36" i="10"/>
  <c r="L36" i="10"/>
  <c r="I37" i="10"/>
  <c r="J37" i="10"/>
  <c r="K37" i="10"/>
  <c r="L37" i="10"/>
  <c r="I38" i="10"/>
  <c r="J38" i="10"/>
  <c r="K38" i="10"/>
  <c r="L38" i="10"/>
  <c r="I39" i="10"/>
  <c r="J39" i="10"/>
  <c r="K39" i="10"/>
  <c r="L39" i="10"/>
  <c r="I40" i="10"/>
  <c r="J40" i="10"/>
  <c r="K40" i="10"/>
  <c r="L40" i="10"/>
  <c r="I33" i="8"/>
  <c r="I34" i="8"/>
  <c r="I35" i="8"/>
  <c r="I36" i="8"/>
  <c r="I37" i="8"/>
  <c r="I38" i="8"/>
  <c r="I39" i="8"/>
  <c r="I40" i="8"/>
  <c r="I41" i="8"/>
  <c r="I33" i="4"/>
  <c r="J33" i="4"/>
  <c r="K33" i="4"/>
  <c r="L33" i="4"/>
  <c r="I34" i="4"/>
  <c r="J34" i="4"/>
  <c r="K34" i="4"/>
  <c r="L34" i="4"/>
  <c r="I35" i="4"/>
  <c r="J35" i="4"/>
  <c r="K35" i="4"/>
  <c r="L35" i="4"/>
  <c r="K4" i="17"/>
  <c r="L4" i="17" s="1"/>
  <c r="K5" i="17"/>
  <c r="L5" i="17" s="1"/>
  <c r="K12" i="17"/>
  <c r="L12" i="17" s="1"/>
  <c r="K13" i="17"/>
  <c r="L13" i="17" s="1"/>
  <c r="K20" i="17"/>
  <c r="L20" i="17" s="1"/>
  <c r="K21" i="17"/>
  <c r="L21" i="17" s="1"/>
  <c r="K28" i="17"/>
  <c r="L28" i="17" s="1"/>
  <c r="K29" i="17"/>
  <c r="L29" i="17" s="1"/>
  <c r="I9" i="17"/>
  <c r="I10" i="17"/>
  <c r="I18" i="17"/>
  <c r="I26" i="17"/>
  <c r="I3" i="17"/>
  <c r="H32" i="17"/>
  <c r="H31" i="17"/>
  <c r="H30" i="17"/>
  <c r="H29" i="17"/>
  <c r="H28" i="17"/>
  <c r="H27" i="17"/>
  <c r="K27" i="17" s="1"/>
  <c r="L27" i="17" s="1"/>
  <c r="H26" i="17"/>
  <c r="H25" i="17"/>
  <c r="I25" i="17" s="1"/>
  <c r="H24" i="17"/>
  <c r="H23" i="17"/>
  <c r="H22" i="17"/>
  <c r="H21" i="17"/>
  <c r="H20" i="17"/>
  <c r="H19" i="17"/>
  <c r="K19" i="17" s="1"/>
  <c r="L19" i="17" s="1"/>
  <c r="H18" i="17"/>
  <c r="H17" i="17"/>
  <c r="I17" i="17" s="1"/>
  <c r="H16" i="17"/>
  <c r="H15" i="17"/>
  <c r="H14" i="17"/>
  <c r="H13" i="17"/>
  <c r="H12" i="17"/>
  <c r="H11" i="17"/>
  <c r="K11" i="17" s="1"/>
  <c r="L11" i="17" s="1"/>
  <c r="H10" i="17"/>
  <c r="H9" i="17"/>
  <c r="H8" i="17"/>
  <c r="H7" i="17"/>
  <c r="H6" i="17"/>
  <c r="H5" i="17"/>
  <c r="H4" i="17"/>
  <c r="H3" i="17"/>
  <c r="G32" i="17"/>
  <c r="K32" i="17" s="1"/>
  <c r="G31" i="17"/>
  <c r="K31" i="17" s="1"/>
  <c r="L31" i="17" s="1"/>
  <c r="G30" i="17"/>
  <c r="I30" i="17" s="1"/>
  <c r="G29" i="17"/>
  <c r="I29" i="17" s="1"/>
  <c r="G28" i="17"/>
  <c r="I28" i="17" s="1"/>
  <c r="G27" i="17"/>
  <c r="I27" i="17" s="1"/>
  <c r="G26" i="17"/>
  <c r="K26" i="17" s="1"/>
  <c r="L26" i="17" s="1"/>
  <c r="G25" i="17"/>
  <c r="K25" i="17" s="1"/>
  <c r="L25" i="17" s="1"/>
  <c r="G24" i="17"/>
  <c r="K24" i="17" s="1"/>
  <c r="L24" i="17" s="1"/>
  <c r="G23" i="17"/>
  <c r="K23" i="17" s="1"/>
  <c r="L23" i="17" s="1"/>
  <c r="G22" i="17"/>
  <c r="K22" i="17" s="1"/>
  <c r="L22" i="17" s="1"/>
  <c r="G21" i="17"/>
  <c r="I21" i="17" s="1"/>
  <c r="G20" i="17"/>
  <c r="I20" i="17" s="1"/>
  <c r="G19" i="17"/>
  <c r="I19" i="17" s="1"/>
  <c r="G18" i="17"/>
  <c r="K18" i="17" s="1"/>
  <c r="L18" i="17" s="1"/>
  <c r="G17" i="17"/>
  <c r="K17" i="17" s="1"/>
  <c r="L17" i="17" s="1"/>
  <c r="G16" i="17"/>
  <c r="K16" i="17" s="1"/>
  <c r="L16" i="17" s="1"/>
  <c r="G15" i="17"/>
  <c r="K15" i="17" s="1"/>
  <c r="L15" i="17" s="1"/>
  <c r="G14" i="17"/>
  <c r="K14" i="17" s="1"/>
  <c r="L14" i="17" s="1"/>
  <c r="G13" i="17"/>
  <c r="I13" i="17" s="1"/>
  <c r="G12" i="17"/>
  <c r="I12" i="17" s="1"/>
  <c r="G11" i="17"/>
  <c r="I11" i="17" s="1"/>
  <c r="G10" i="17"/>
  <c r="K10" i="17" s="1"/>
  <c r="L10" i="17" s="1"/>
  <c r="G9" i="17"/>
  <c r="K9" i="17" s="1"/>
  <c r="L9" i="17" s="1"/>
  <c r="G8" i="17"/>
  <c r="K8" i="17" s="1"/>
  <c r="L8" i="17" s="1"/>
  <c r="G7" i="17"/>
  <c r="K7" i="17" s="1"/>
  <c r="L7" i="17" s="1"/>
  <c r="G6" i="17"/>
  <c r="I6" i="17" s="1"/>
  <c r="G5" i="17"/>
  <c r="I5" i="17" s="1"/>
  <c r="G4" i="17"/>
  <c r="I4" i="17" s="1"/>
  <c r="G3" i="17"/>
  <c r="K3" i="17" s="1"/>
  <c r="L3" i="17" s="1"/>
  <c r="L32" i="16"/>
  <c r="K32" i="16"/>
  <c r="J32" i="16"/>
  <c r="I32" i="16"/>
  <c r="H32" i="16"/>
  <c r="L31" i="16"/>
  <c r="K31" i="16"/>
  <c r="J31" i="16"/>
  <c r="I31" i="16"/>
  <c r="H31" i="16"/>
  <c r="L30" i="16"/>
  <c r="K30" i="16"/>
  <c r="J30" i="16"/>
  <c r="I30" i="16"/>
  <c r="H30" i="16"/>
  <c r="L29" i="16"/>
  <c r="K29" i="16"/>
  <c r="J29" i="16"/>
  <c r="I29" i="16"/>
  <c r="H29" i="16"/>
  <c r="L28" i="16"/>
  <c r="K28" i="16"/>
  <c r="J28" i="16"/>
  <c r="I28" i="16"/>
  <c r="H28" i="16"/>
  <c r="L27" i="16"/>
  <c r="K27" i="16"/>
  <c r="J27" i="16"/>
  <c r="I27" i="16"/>
  <c r="H27" i="16"/>
  <c r="L26" i="16"/>
  <c r="K26" i="16"/>
  <c r="J26" i="16"/>
  <c r="I26" i="16"/>
  <c r="H26" i="16"/>
  <c r="L25" i="16"/>
  <c r="K25" i="16"/>
  <c r="J25" i="16"/>
  <c r="I25" i="16"/>
  <c r="H25" i="16"/>
  <c r="L24" i="16"/>
  <c r="K24" i="16"/>
  <c r="J24" i="16"/>
  <c r="I24" i="16"/>
  <c r="H24" i="16"/>
  <c r="L23" i="16"/>
  <c r="K23" i="16"/>
  <c r="J23" i="16"/>
  <c r="I23" i="16"/>
  <c r="H23" i="16"/>
  <c r="L22" i="16"/>
  <c r="K22" i="16"/>
  <c r="J22" i="16"/>
  <c r="I22" i="16"/>
  <c r="H22" i="16"/>
  <c r="L21" i="16"/>
  <c r="K21" i="16"/>
  <c r="J21" i="16"/>
  <c r="I21" i="16"/>
  <c r="H21" i="16"/>
  <c r="L20" i="16"/>
  <c r="K20" i="16"/>
  <c r="J20" i="16"/>
  <c r="I20" i="16"/>
  <c r="H20" i="16"/>
  <c r="L19" i="16"/>
  <c r="K19" i="16"/>
  <c r="J19" i="16"/>
  <c r="I19" i="16"/>
  <c r="H19" i="16"/>
  <c r="L18" i="16"/>
  <c r="K18" i="16"/>
  <c r="J18" i="16"/>
  <c r="I18" i="16"/>
  <c r="H18" i="16"/>
  <c r="L17" i="16"/>
  <c r="K17" i="16"/>
  <c r="J17" i="16"/>
  <c r="I17" i="16"/>
  <c r="H17" i="16"/>
  <c r="L16" i="16"/>
  <c r="K16" i="16"/>
  <c r="J16" i="16"/>
  <c r="I16" i="16"/>
  <c r="H16" i="16"/>
  <c r="L15" i="16"/>
  <c r="K15" i="16"/>
  <c r="J15" i="16"/>
  <c r="I15" i="16"/>
  <c r="H15" i="16"/>
  <c r="L14" i="16"/>
  <c r="K14" i="16"/>
  <c r="J14" i="16"/>
  <c r="I14" i="16"/>
  <c r="H14" i="16"/>
  <c r="L13" i="16"/>
  <c r="K13" i="16"/>
  <c r="J13" i="16"/>
  <c r="I13" i="16"/>
  <c r="H13" i="16"/>
  <c r="L12" i="16"/>
  <c r="K12" i="16"/>
  <c r="J12" i="16"/>
  <c r="I12" i="16"/>
  <c r="H12" i="16"/>
  <c r="L11" i="16"/>
  <c r="K11" i="16"/>
  <c r="J11" i="16"/>
  <c r="I11" i="16"/>
  <c r="H11" i="16"/>
  <c r="L10" i="16"/>
  <c r="K10" i="16"/>
  <c r="J10" i="16"/>
  <c r="I10" i="16"/>
  <c r="H10" i="16"/>
  <c r="L9" i="16"/>
  <c r="K9" i="16"/>
  <c r="J9" i="16"/>
  <c r="I9" i="16"/>
  <c r="H9" i="16"/>
  <c r="L8" i="16"/>
  <c r="K8" i="16"/>
  <c r="J8" i="16"/>
  <c r="I8" i="16"/>
  <c r="H8" i="16"/>
  <c r="L7" i="16"/>
  <c r="K7" i="16"/>
  <c r="J7" i="16"/>
  <c r="I7" i="16"/>
  <c r="H7" i="16"/>
  <c r="L6" i="16"/>
  <c r="K6" i="16"/>
  <c r="J6" i="16"/>
  <c r="I6" i="16"/>
  <c r="H6" i="16"/>
  <c r="L5" i="16"/>
  <c r="K5" i="16"/>
  <c r="J5" i="16"/>
  <c r="I5" i="16"/>
  <c r="H5" i="16"/>
  <c r="L4" i="16"/>
  <c r="K4" i="16"/>
  <c r="J4" i="16"/>
  <c r="I4" i="16"/>
  <c r="H4" i="16"/>
  <c r="L3" i="16"/>
  <c r="K3" i="16"/>
  <c r="J3" i="16"/>
  <c r="I3" i="16"/>
  <c r="H3" i="16"/>
  <c r="L32" i="14"/>
  <c r="K32" i="14"/>
  <c r="J32" i="14"/>
  <c r="I32" i="14"/>
  <c r="H32" i="14"/>
  <c r="L31" i="14"/>
  <c r="K31" i="14"/>
  <c r="J31" i="14"/>
  <c r="I31" i="14"/>
  <c r="H31" i="14"/>
  <c r="L30" i="14"/>
  <c r="K30" i="14"/>
  <c r="J30" i="14"/>
  <c r="I30" i="14"/>
  <c r="H30" i="14"/>
  <c r="L29" i="14"/>
  <c r="K29" i="14"/>
  <c r="J29" i="14"/>
  <c r="I29" i="14"/>
  <c r="H29" i="14"/>
  <c r="L28" i="14"/>
  <c r="K28" i="14"/>
  <c r="J28" i="14"/>
  <c r="I28" i="14"/>
  <c r="H28" i="14"/>
  <c r="L27" i="14"/>
  <c r="K27" i="14"/>
  <c r="J27" i="14"/>
  <c r="I27" i="14"/>
  <c r="H27" i="14"/>
  <c r="L26" i="14"/>
  <c r="K26" i="14"/>
  <c r="J26" i="14"/>
  <c r="I26" i="14"/>
  <c r="H26" i="14"/>
  <c r="L25" i="14"/>
  <c r="K25" i="14"/>
  <c r="J25" i="14"/>
  <c r="I25" i="14"/>
  <c r="H25" i="14"/>
  <c r="L24" i="14"/>
  <c r="K24" i="14"/>
  <c r="J24" i="14"/>
  <c r="I24" i="14"/>
  <c r="H24" i="14"/>
  <c r="L23" i="14"/>
  <c r="K23" i="14"/>
  <c r="J23" i="14"/>
  <c r="I23" i="14"/>
  <c r="H23" i="14"/>
  <c r="L22" i="14"/>
  <c r="K22" i="14"/>
  <c r="J22" i="14"/>
  <c r="I22" i="14"/>
  <c r="H22" i="14"/>
  <c r="L21" i="14"/>
  <c r="K21" i="14"/>
  <c r="J21" i="14"/>
  <c r="I21" i="14"/>
  <c r="H21" i="14"/>
  <c r="L20" i="14"/>
  <c r="K20" i="14"/>
  <c r="J20" i="14"/>
  <c r="I20" i="14"/>
  <c r="H20" i="14"/>
  <c r="L19" i="14"/>
  <c r="K19" i="14"/>
  <c r="J19" i="14"/>
  <c r="I19" i="14"/>
  <c r="H19" i="14"/>
  <c r="L18" i="14"/>
  <c r="K18" i="14"/>
  <c r="J18" i="14"/>
  <c r="I18" i="14"/>
  <c r="H18" i="14"/>
  <c r="L17" i="14"/>
  <c r="K17" i="14"/>
  <c r="J17" i="14"/>
  <c r="I17" i="14"/>
  <c r="H17" i="14"/>
  <c r="L16" i="14"/>
  <c r="K16" i="14"/>
  <c r="J16" i="14"/>
  <c r="I16" i="14"/>
  <c r="H16" i="14"/>
  <c r="L15" i="14"/>
  <c r="K15" i="14"/>
  <c r="J15" i="14"/>
  <c r="I15" i="14"/>
  <c r="H15" i="14"/>
  <c r="L14" i="14"/>
  <c r="K14" i="14"/>
  <c r="J14" i="14"/>
  <c r="I14" i="14"/>
  <c r="H14" i="14"/>
  <c r="L13" i="14"/>
  <c r="K13" i="14"/>
  <c r="J13" i="14"/>
  <c r="I13" i="14"/>
  <c r="H13" i="14"/>
  <c r="L12" i="14"/>
  <c r="K12" i="14"/>
  <c r="J12" i="14"/>
  <c r="I12" i="14"/>
  <c r="H12" i="14"/>
  <c r="L11" i="14"/>
  <c r="K11" i="14"/>
  <c r="J11" i="14"/>
  <c r="I11" i="14"/>
  <c r="H11" i="14"/>
  <c r="L10" i="14"/>
  <c r="K10" i="14"/>
  <c r="J10" i="14"/>
  <c r="I10" i="14"/>
  <c r="H10" i="14"/>
  <c r="L9" i="14"/>
  <c r="K9" i="14"/>
  <c r="J9" i="14"/>
  <c r="I9" i="14"/>
  <c r="H9" i="14"/>
  <c r="L8" i="14"/>
  <c r="K8" i="14"/>
  <c r="J8" i="14"/>
  <c r="I8" i="14"/>
  <c r="H8" i="14"/>
  <c r="L7" i="14"/>
  <c r="K7" i="14"/>
  <c r="J7" i="14"/>
  <c r="I7" i="14"/>
  <c r="H7" i="14"/>
  <c r="L6" i="14"/>
  <c r="K6" i="14"/>
  <c r="J6" i="14"/>
  <c r="I6" i="14"/>
  <c r="H6" i="14"/>
  <c r="L5" i="14"/>
  <c r="K5" i="14"/>
  <c r="J5" i="14"/>
  <c r="I5" i="14"/>
  <c r="H5" i="14"/>
  <c r="L4" i="14"/>
  <c r="K4" i="14"/>
  <c r="J4" i="14"/>
  <c r="I4" i="14"/>
  <c r="H4" i="14"/>
  <c r="L3" i="14"/>
  <c r="K3" i="14"/>
  <c r="J3" i="14"/>
  <c r="I3" i="14"/>
  <c r="H3" i="14"/>
  <c r="L32" i="12"/>
  <c r="K32" i="12"/>
  <c r="J32" i="12"/>
  <c r="I32" i="12"/>
  <c r="H32" i="12"/>
  <c r="L31" i="12"/>
  <c r="K31" i="12"/>
  <c r="J31" i="12"/>
  <c r="I31" i="12"/>
  <c r="H31" i="12"/>
  <c r="L30" i="12"/>
  <c r="K30" i="12"/>
  <c r="J30" i="12"/>
  <c r="I30" i="12"/>
  <c r="H30" i="12"/>
  <c r="L29" i="12"/>
  <c r="K29" i="12"/>
  <c r="J29" i="12"/>
  <c r="I29" i="12"/>
  <c r="H29" i="12"/>
  <c r="L28" i="12"/>
  <c r="K28" i="12"/>
  <c r="J28" i="12"/>
  <c r="I28" i="12"/>
  <c r="H28" i="12"/>
  <c r="L27" i="12"/>
  <c r="K27" i="12"/>
  <c r="J27" i="12"/>
  <c r="I27" i="12"/>
  <c r="H27" i="12"/>
  <c r="L26" i="12"/>
  <c r="K26" i="12"/>
  <c r="J26" i="12"/>
  <c r="I26" i="12"/>
  <c r="H26" i="12"/>
  <c r="L25" i="12"/>
  <c r="K25" i="12"/>
  <c r="J25" i="12"/>
  <c r="I25" i="12"/>
  <c r="H25" i="12"/>
  <c r="L24" i="12"/>
  <c r="K24" i="12"/>
  <c r="J24" i="12"/>
  <c r="I24" i="12"/>
  <c r="H24" i="12"/>
  <c r="L23" i="12"/>
  <c r="K23" i="12"/>
  <c r="J23" i="12"/>
  <c r="I23" i="12"/>
  <c r="H23" i="12"/>
  <c r="L22" i="12"/>
  <c r="K22" i="12"/>
  <c r="J22" i="12"/>
  <c r="I22" i="12"/>
  <c r="H22" i="12"/>
  <c r="L21" i="12"/>
  <c r="K21" i="12"/>
  <c r="J21" i="12"/>
  <c r="I21" i="12"/>
  <c r="H21" i="12"/>
  <c r="L20" i="12"/>
  <c r="K20" i="12"/>
  <c r="J20" i="12"/>
  <c r="I20" i="12"/>
  <c r="H20" i="12"/>
  <c r="L19" i="12"/>
  <c r="K19" i="12"/>
  <c r="J19" i="12"/>
  <c r="I19" i="12"/>
  <c r="H19" i="12"/>
  <c r="L18" i="12"/>
  <c r="K18" i="12"/>
  <c r="J18" i="12"/>
  <c r="I18" i="12"/>
  <c r="H18" i="12"/>
  <c r="L17" i="12"/>
  <c r="K17" i="12"/>
  <c r="J17" i="12"/>
  <c r="I17" i="12"/>
  <c r="H17" i="12"/>
  <c r="L16" i="12"/>
  <c r="K16" i="12"/>
  <c r="J16" i="12"/>
  <c r="I16" i="12"/>
  <c r="H16" i="12"/>
  <c r="L15" i="12"/>
  <c r="K15" i="12"/>
  <c r="J15" i="12"/>
  <c r="I15" i="12"/>
  <c r="H15" i="12"/>
  <c r="L14" i="12"/>
  <c r="K14" i="12"/>
  <c r="J14" i="12"/>
  <c r="I14" i="12"/>
  <c r="H14" i="12"/>
  <c r="L13" i="12"/>
  <c r="K13" i="12"/>
  <c r="J13" i="12"/>
  <c r="I13" i="12"/>
  <c r="H13" i="12"/>
  <c r="L12" i="12"/>
  <c r="K12" i="12"/>
  <c r="J12" i="12"/>
  <c r="I12" i="12"/>
  <c r="H12" i="12"/>
  <c r="L11" i="12"/>
  <c r="K11" i="12"/>
  <c r="J11" i="12"/>
  <c r="I11" i="12"/>
  <c r="H11" i="12"/>
  <c r="L10" i="12"/>
  <c r="K10" i="12"/>
  <c r="J10" i="12"/>
  <c r="I10" i="12"/>
  <c r="H10" i="12"/>
  <c r="L9" i="12"/>
  <c r="K9" i="12"/>
  <c r="J9" i="12"/>
  <c r="I9" i="12"/>
  <c r="H9" i="12"/>
  <c r="L8" i="12"/>
  <c r="K8" i="12"/>
  <c r="J8" i="12"/>
  <c r="I8" i="12"/>
  <c r="H8" i="12"/>
  <c r="L7" i="12"/>
  <c r="K7" i="12"/>
  <c r="J7" i="12"/>
  <c r="I7" i="12"/>
  <c r="H7" i="12"/>
  <c r="L6" i="12"/>
  <c r="K6" i="12"/>
  <c r="J6" i="12"/>
  <c r="I6" i="12"/>
  <c r="H6" i="12"/>
  <c r="L5" i="12"/>
  <c r="K5" i="12"/>
  <c r="J5" i="12"/>
  <c r="I5" i="12"/>
  <c r="H5" i="12"/>
  <c r="L4" i="12"/>
  <c r="K4" i="12"/>
  <c r="J4" i="12"/>
  <c r="I4" i="12"/>
  <c r="H4" i="12"/>
  <c r="L3" i="12"/>
  <c r="K3" i="12"/>
  <c r="J3" i="12"/>
  <c r="I3" i="12"/>
  <c r="H3" i="12"/>
  <c r="L32" i="10"/>
  <c r="K32" i="10"/>
  <c r="J32" i="10"/>
  <c r="I32" i="10"/>
  <c r="H32" i="10"/>
  <c r="L31" i="10"/>
  <c r="K31" i="10"/>
  <c r="J31" i="10"/>
  <c r="I31" i="10"/>
  <c r="H31" i="10"/>
  <c r="L30" i="10"/>
  <c r="K30" i="10"/>
  <c r="J30" i="10"/>
  <c r="I30" i="10"/>
  <c r="H30" i="10"/>
  <c r="L29" i="10"/>
  <c r="K29" i="10"/>
  <c r="J29" i="10"/>
  <c r="I29" i="10"/>
  <c r="H29" i="10"/>
  <c r="L28" i="10"/>
  <c r="K28" i="10"/>
  <c r="J28" i="10"/>
  <c r="I28" i="10"/>
  <c r="H28" i="10"/>
  <c r="L27" i="10"/>
  <c r="K27" i="10"/>
  <c r="J27" i="10"/>
  <c r="I27" i="10"/>
  <c r="H27" i="10"/>
  <c r="L26" i="10"/>
  <c r="K26" i="10"/>
  <c r="J26" i="10"/>
  <c r="I26" i="10"/>
  <c r="H26" i="10"/>
  <c r="L25" i="10"/>
  <c r="K25" i="10"/>
  <c r="J25" i="10"/>
  <c r="I25" i="10"/>
  <c r="H25" i="10"/>
  <c r="L24" i="10"/>
  <c r="K24" i="10"/>
  <c r="J24" i="10"/>
  <c r="I24" i="10"/>
  <c r="H24" i="10"/>
  <c r="L23" i="10"/>
  <c r="K23" i="10"/>
  <c r="J23" i="10"/>
  <c r="I23" i="10"/>
  <c r="H23" i="10"/>
  <c r="L22" i="10"/>
  <c r="K22" i="10"/>
  <c r="J22" i="10"/>
  <c r="I22" i="10"/>
  <c r="H22" i="10"/>
  <c r="L21" i="10"/>
  <c r="K21" i="10"/>
  <c r="J21" i="10"/>
  <c r="I21" i="10"/>
  <c r="H21" i="10"/>
  <c r="L20" i="10"/>
  <c r="K20" i="10"/>
  <c r="J20" i="10"/>
  <c r="I20" i="10"/>
  <c r="H20" i="10"/>
  <c r="L19" i="10"/>
  <c r="K19" i="10"/>
  <c r="J19" i="10"/>
  <c r="I19" i="10"/>
  <c r="H19" i="10"/>
  <c r="L18" i="10"/>
  <c r="K18" i="10"/>
  <c r="J18" i="10"/>
  <c r="I18" i="10"/>
  <c r="H18" i="10"/>
  <c r="L17" i="10"/>
  <c r="K17" i="10"/>
  <c r="J17" i="10"/>
  <c r="I17" i="10"/>
  <c r="H17" i="10"/>
  <c r="L16" i="10"/>
  <c r="K16" i="10"/>
  <c r="J16" i="10"/>
  <c r="I16" i="10"/>
  <c r="H16" i="10"/>
  <c r="L15" i="10"/>
  <c r="K15" i="10"/>
  <c r="J15" i="10"/>
  <c r="I15" i="10"/>
  <c r="H15" i="10"/>
  <c r="L14" i="10"/>
  <c r="K14" i="10"/>
  <c r="J14" i="10"/>
  <c r="I14" i="10"/>
  <c r="H14" i="10"/>
  <c r="L13" i="10"/>
  <c r="K13" i="10"/>
  <c r="J13" i="10"/>
  <c r="I13" i="10"/>
  <c r="H13" i="10"/>
  <c r="L12" i="10"/>
  <c r="K12" i="10"/>
  <c r="J12" i="10"/>
  <c r="I12" i="10"/>
  <c r="H12" i="10"/>
  <c r="L11" i="10"/>
  <c r="K11" i="10"/>
  <c r="J11" i="10"/>
  <c r="I11" i="10"/>
  <c r="H11" i="10"/>
  <c r="L10" i="10"/>
  <c r="K10" i="10"/>
  <c r="J10" i="10"/>
  <c r="I10" i="10"/>
  <c r="H10" i="10"/>
  <c r="L9" i="10"/>
  <c r="K9" i="10"/>
  <c r="J9" i="10"/>
  <c r="I9" i="10"/>
  <c r="H9" i="10"/>
  <c r="L8" i="10"/>
  <c r="K8" i="10"/>
  <c r="J8" i="10"/>
  <c r="I8" i="10"/>
  <c r="H8" i="10"/>
  <c r="L7" i="10"/>
  <c r="K7" i="10"/>
  <c r="J7" i="10"/>
  <c r="I7" i="10"/>
  <c r="H7" i="10"/>
  <c r="L6" i="10"/>
  <c r="K6" i="10"/>
  <c r="J6" i="10"/>
  <c r="I6" i="10"/>
  <c r="H6" i="10"/>
  <c r="L5" i="10"/>
  <c r="K5" i="10"/>
  <c r="J5" i="10"/>
  <c r="I5" i="10"/>
  <c r="H5" i="10"/>
  <c r="L4" i="10"/>
  <c r="K4" i="10"/>
  <c r="J4" i="10"/>
  <c r="I4" i="10"/>
  <c r="H4" i="10"/>
  <c r="L3" i="10"/>
  <c r="K3" i="10"/>
  <c r="J3" i="10"/>
  <c r="I3" i="10"/>
  <c r="H3" i="10"/>
  <c r="I32" i="8"/>
  <c r="H32" i="8"/>
  <c r="I31" i="8"/>
  <c r="H31" i="8"/>
  <c r="I30" i="8"/>
  <c r="H30" i="8"/>
  <c r="I29" i="8"/>
  <c r="H29" i="8"/>
  <c r="I28" i="8"/>
  <c r="H28" i="8"/>
  <c r="I27" i="8"/>
  <c r="H27" i="8"/>
  <c r="I26" i="8"/>
  <c r="H26" i="8"/>
  <c r="I25" i="8"/>
  <c r="H25" i="8"/>
  <c r="I24" i="8"/>
  <c r="H24" i="8"/>
  <c r="I23" i="8"/>
  <c r="H23" i="8"/>
  <c r="I22" i="8"/>
  <c r="H22" i="8"/>
  <c r="I21" i="8"/>
  <c r="H21" i="8"/>
  <c r="I20" i="8"/>
  <c r="H20" i="8"/>
  <c r="I19" i="8"/>
  <c r="H19" i="8"/>
  <c r="I18" i="8"/>
  <c r="H18" i="8"/>
  <c r="I17" i="8"/>
  <c r="H17" i="8"/>
  <c r="I16" i="8"/>
  <c r="H16" i="8"/>
  <c r="I15" i="8"/>
  <c r="H15" i="8"/>
  <c r="I14" i="8"/>
  <c r="H14" i="8"/>
  <c r="I13" i="8"/>
  <c r="H13" i="8"/>
  <c r="I12" i="8"/>
  <c r="H12" i="8"/>
  <c r="I11" i="8"/>
  <c r="H11" i="8"/>
  <c r="I10" i="8"/>
  <c r="H10" i="8"/>
  <c r="I9" i="8"/>
  <c r="H9" i="8"/>
  <c r="I8" i="8"/>
  <c r="H8" i="8"/>
  <c r="I7" i="8"/>
  <c r="H7" i="8"/>
  <c r="I6" i="8"/>
  <c r="H6" i="8"/>
  <c r="I5" i="8"/>
  <c r="H5" i="8"/>
  <c r="I4" i="8"/>
  <c r="H4" i="8"/>
  <c r="I3" i="8"/>
  <c r="H3" i="8"/>
  <c r="L32" i="6"/>
  <c r="K32" i="6"/>
  <c r="J32" i="6"/>
  <c r="I32" i="6"/>
  <c r="H32" i="6"/>
  <c r="L31" i="6"/>
  <c r="K31" i="6"/>
  <c r="J31" i="6"/>
  <c r="I31" i="6"/>
  <c r="H31" i="6"/>
  <c r="L30" i="6"/>
  <c r="K30" i="6"/>
  <c r="J30" i="6"/>
  <c r="I30" i="6"/>
  <c r="H30" i="6"/>
  <c r="L29" i="6"/>
  <c r="K29" i="6"/>
  <c r="J29" i="6"/>
  <c r="I29" i="6"/>
  <c r="H29" i="6"/>
  <c r="L28" i="6"/>
  <c r="K28" i="6"/>
  <c r="J28" i="6"/>
  <c r="I28" i="6"/>
  <c r="H28" i="6"/>
  <c r="L27" i="6"/>
  <c r="K27" i="6"/>
  <c r="J27" i="6"/>
  <c r="I27" i="6"/>
  <c r="H27" i="6"/>
  <c r="L26" i="6"/>
  <c r="K26" i="6"/>
  <c r="J26" i="6"/>
  <c r="I26" i="6"/>
  <c r="H26" i="6"/>
  <c r="L25" i="6"/>
  <c r="K25" i="6"/>
  <c r="J25" i="6"/>
  <c r="I25" i="6"/>
  <c r="H25" i="6"/>
  <c r="L24" i="6"/>
  <c r="K24" i="6"/>
  <c r="J24" i="6"/>
  <c r="I24" i="6"/>
  <c r="H24" i="6"/>
  <c r="L23" i="6"/>
  <c r="K23" i="6"/>
  <c r="J23" i="6"/>
  <c r="I23" i="6"/>
  <c r="H23" i="6"/>
  <c r="L22" i="6"/>
  <c r="K22" i="6"/>
  <c r="J22" i="6"/>
  <c r="I22" i="6"/>
  <c r="H22" i="6"/>
  <c r="L21" i="6"/>
  <c r="K21" i="6"/>
  <c r="J21" i="6"/>
  <c r="I21" i="6"/>
  <c r="H21" i="6"/>
  <c r="L20" i="6"/>
  <c r="K20" i="6"/>
  <c r="J20" i="6"/>
  <c r="I20" i="6"/>
  <c r="H20" i="6"/>
  <c r="L19" i="6"/>
  <c r="K19" i="6"/>
  <c r="J19" i="6"/>
  <c r="I19" i="6"/>
  <c r="H19" i="6"/>
  <c r="L18" i="6"/>
  <c r="K18" i="6"/>
  <c r="J18" i="6"/>
  <c r="I18" i="6"/>
  <c r="H18" i="6"/>
  <c r="L17" i="6"/>
  <c r="K17" i="6"/>
  <c r="J17" i="6"/>
  <c r="I17" i="6"/>
  <c r="H17" i="6"/>
  <c r="L16" i="6"/>
  <c r="K16" i="6"/>
  <c r="J16" i="6"/>
  <c r="I16" i="6"/>
  <c r="H16" i="6"/>
  <c r="L15" i="6"/>
  <c r="K15" i="6"/>
  <c r="J15" i="6"/>
  <c r="I15" i="6"/>
  <c r="H15" i="6"/>
  <c r="L14" i="6"/>
  <c r="K14" i="6"/>
  <c r="J14" i="6"/>
  <c r="I14" i="6"/>
  <c r="H14" i="6"/>
  <c r="L13" i="6"/>
  <c r="K13" i="6"/>
  <c r="J13" i="6"/>
  <c r="I13" i="6"/>
  <c r="H13" i="6"/>
  <c r="L12" i="6"/>
  <c r="K12" i="6"/>
  <c r="J12" i="6"/>
  <c r="I12" i="6"/>
  <c r="H12" i="6"/>
  <c r="L11" i="6"/>
  <c r="K11" i="6"/>
  <c r="J11" i="6"/>
  <c r="I11" i="6"/>
  <c r="H11" i="6"/>
  <c r="L10" i="6"/>
  <c r="K10" i="6"/>
  <c r="J10" i="6"/>
  <c r="I10" i="6"/>
  <c r="H10" i="6"/>
  <c r="L9" i="6"/>
  <c r="K9" i="6"/>
  <c r="J9" i="6"/>
  <c r="I9" i="6"/>
  <c r="H9" i="6"/>
  <c r="L8" i="6"/>
  <c r="K8" i="6"/>
  <c r="J8" i="6"/>
  <c r="I8" i="6"/>
  <c r="H8" i="6"/>
  <c r="L7" i="6"/>
  <c r="K7" i="6"/>
  <c r="J7" i="6"/>
  <c r="I7" i="6"/>
  <c r="H7" i="6"/>
  <c r="L6" i="6"/>
  <c r="K6" i="6"/>
  <c r="J6" i="6"/>
  <c r="I6" i="6"/>
  <c r="H6" i="6"/>
  <c r="L5" i="6"/>
  <c r="K5" i="6"/>
  <c r="J5" i="6"/>
  <c r="I5" i="6"/>
  <c r="H5" i="6"/>
  <c r="L4" i="6"/>
  <c r="K4" i="6"/>
  <c r="J4" i="6"/>
  <c r="I4" i="6"/>
  <c r="H4" i="6"/>
  <c r="L3" i="6"/>
  <c r="K3" i="6"/>
  <c r="J3" i="6"/>
  <c r="I3" i="6"/>
  <c r="H3" i="6"/>
  <c r="L32" i="4"/>
  <c r="K32" i="4"/>
  <c r="J32" i="4"/>
  <c r="I32" i="4"/>
  <c r="H32" i="4"/>
  <c r="L31" i="4"/>
  <c r="K31" i="4"/>
  <c r="J31" i="4"/>
  <c r="I31" i="4"/>
  <c r="H31" i="4"/>
  <c r="L30" i="4"/>
  <c r="K30" i="4"/>
  <c r="J30" i="4"/>
  <c r="I30" i="4"/>
  <c r="H30" i="4"/>
  <c r="L29" i="4"/>
  <c r="K29" i="4"/>
  <c r="J29" i="4"/>
  <c r="I29" i="4"/>
  <c r="H29" i="4"/>
  <c r="L28" i="4"/>
  <c r="K28" i="4"/>
  <c r="J28" i="4"/>
  <c r="I28" i="4"/>
  <c r="H28" i="4"/>
  <c r="L27" i="4"/>
  <c r="K27" i="4"/>
  <c r="J27" i="4"/>
  <c r="I27" i="4"/>
  <c r="H27" i="4"/>
  <c r="L26" i="4"/>
  <c r="K26" i="4"/>
  <c r="J26" i="4"/>
  <c r="I26" i="4"/>
  <c r="H26" i="4"/>
  <c r="L25" i="4"/>
  <c r="K25" i="4"/>
  <c r="J25" i="4"/>
  <c r="I25" i="4"/>
  <c r="H25" i="4"/>
  <c r="L24" i="4"/>
  <c r="K24" i="4"/>
  <c r="J24" i="4"/>
  <c r="I24" i="4"/>
  <c r="H24" i="4"/>
  <c r="L23" i="4"/>
  <c r="K23" i="4"/>
  <c r="J23" i="4"/>
  <c r="I23" i="4"/>
  <c r="H23" i="4"/>
  <c r="L22" i="4"/>
  <c r="K22" i="4"/>
  <c r="J22" i="4"/>
  <c r="I22" i="4"/>
  <c r="H22" i="4"/>
  <c r="L21" i="4"/>
  <c r="K21" i="4"/>
  <c r="J21" i="4"/>
  <c r="I21" i="4"/>
  <c r="H21" i="4"/>
  <c r="L20" i="4"/>
  <c r="K20" i="4"/>
  <c r="J20" i="4"/>
  <c r="I20" i="4"/>
  <c r="H20" i="4"/>
  <c r="L19" i="4"/>
  <c r="K19" i="4"/>
  <c r="J19" i="4"/>
  <c r="I19" i="4"/>
  <c r="H19" i="4"/>
  <c r="L18" i="4"/>
  <c r="K18" i="4"/>
  <c r="J18" i="4"/>
  <c r="I18" i="4"/>
  <c r="H18" i="4"/>
  <c r="L17" i="4"/>
  <c r="K17" i="4"/>
  <c r="J17" i="4"/>
  <c r="I17" i="4"/>
  <c r="H17" i="4"/>
  <c r="L16" i="4"/>
  <c r="K16" i="4"/>
  <c r="J16" i="4"/>
  <c r="I16" i="4"/>
  <c r="H16" i="4"/>
  <c r="L15" i="4"/>
  <c r="K15" i="4"/>
  <c r="J15" i="4"/>
  <c r="I15" i="4"/>
  <c r="H15" i="4"/>
  <c r="L14" i="4"/>
  <c r="K14" i="4"/>
  <c r="J14" i="4"/>
  <c r="I14" i="4"/>
  <c r="H14" i="4"/>
  <c r="L13" i="4"/>
  <c r="K13" i="4"/>
  <c r="J13" i="4"/>
  <c r="I13" i="4"/>
  <c r="H13" i="4"/>
  <c r="L12" i="4"/>
  <c r="K12" i="4"/>
  <c r="J12" i="4"/>
  <c r="I12" i="4"/>
  <c r="H12" i="4"/>
  <c r="L11" i="4"/>
  <c r="K11" i="4"/>
  <c r="J11" i="4"/>
  <c r="I11" i="4"/>
  <c r="H11" i="4"/>
  <c r="L10" i="4"/>
  <c r="K10" i="4"/>
  <c r="J10" i="4"/>
  <c r="I10" i="4"/>
  <c r="H10" i="4"/>
  <c r="L9" i="4"/>
  <c r="K9" i="4"/>
  <c r="J9" i="4"/>
  <c r="I9" i="4"/>
  <c r="H9" i="4"/>
  <c r="L8" i="4"/>
  <c r="K8" i="4"/>
  <c r="J8" i="4"/>
  <c r="I8" i="4"/>
  <c r="H8" i="4"/>
  <c r="L7" i="4"/>
  <c r="K7" i="4"/>
  <c r="J7" i="4"/>
  <c r="I7" i="4"/>
  <c r="H7" i="4"/>
  <c r="L6" i="4"/>
  <c r="K6" i="4"/>
  <c r="J6" i="4"/>
  <c r="I6" i="4"/>
  <c r="H6" i="4"/>
  <c r="L5" i="4"/>
  <c r="K5" i="4"/>
  <c r="J5" i="4"/>
  <c r="I5" i="4"/>
  <c r="H5" i="4"/>
  <c r="L4" i="4"/>
  <c r="K4" i="4"/>
  <c r="J4" i="4"/>
  <c r="I4" i="4"/>
  <c r="H4" i="4"/>
  <c r="L3" i="4"/>
  <c r="K3" i="4"/>
  <c r="J3" i="4"/>
  <c r="I3" i="4"/>
  <c r="H3" i="4"/>
  <c r="I3" i="2"/>
  <c r="J3" i="2"/>
  <c r="K3" i="2"/>
  <c r="L3" i="2"/>
  <c r="I4" i="2"/>
  <c r="J4" i="2"/>
  <c r="K4" i="2"/>
  <c r="L4" i="2"/>
  <c r="I5" i="2"/>
  <c r="J5" i="2"/>
  <c r="K5" i="2"/>
  <c r="L5" i="2"/>
  <c r="I6" i="2"/>
  <c r="J6" i="2"/>
  <c r="K6" i="2"/>
  <c r="L6" i="2"/>
  <c r="I7" i="2"/>
  <c r="J7" i="2"/>
  <c r="K7" i="2"/>
  <c r="L7" i="2"/>
  <c r="I8" i="2"/>
  <c r="J8" i="2"/>
  <c r="K8" i="2"/>
  <c r="L8" i="2"/>
  <c r="I9" i="2"/>
  <c r="J9" i="2"/>
  <c r="K9" i="2"/>
  <c r="L9" i="2"/>
  <c r="I10" i="2"/>
  <c r="J10" i="2"/>
  <c r="K10" i="2"/>
  <c r="L10" i="2"/>
  <c r="I11" i="2"/>
  <c r="J11" i="2"/>
  <c r="K11" i="2"/>
  <c r="L11" i="2"/>
  <c r="I12" i="2"/>
  <c r="J12" i="2"/>
  <c r="K12" i="2"/>
  <c r="L12" i="2"/>
  <c r="I13" i="2"/>
  <c r="J13" i="2"/>
  <c r="K13" i="2"/>
  <c r="L13" i="2"/>
  <c r="I14" i="2"/>
  <c r="J14" i="2"/>
  <c r="K14" i="2"/>
  <c r="L14" i="2"/>
  <c r="I15" i="2"/>
  <c r="J15" i="2"/>
  <c r="K15" i="2"/>
  <c r="L15" i="2"/>
  <c r="I16" i="2"/>
  <c r="J16" i="2"/>
  <c r="K16" i="2"/>
  <c r="L16" i="2"/>
  <c r="I17" i="2"/>
  <c r="J17" i="2"/>
  <c r="K17" i="2"/>
  <c r="L17" i="2"/>
  <c r="I18" i="2"/>
  <c r="J18" i="2"/>
  <c r="K18" i="2"/>
  <c r="L18" i="2"/>
  <c r="I19" i="2"/>
  <c r="J19" i="2"/>
  <c r="K19" i="2"/>
  <c r="L19" i="2"/>
  <c r="I20" i="2"/>
  <c r="J20" i="2"/>
  <c r="K20" i="2"/>
  <c r="L20" i="2"/>
  <c r="I21" i="2"/>
  <c r="J21" i="2"/>
  <c r="K21" i="2"/>
  <c r="L21" i="2"/>
  <c r="I22" i="2"/>
  <c r="J22" i="2"/>
  <c r="K22" i="2"/>
  <c r="L22" i="2"/>
  <c r="I23" i="2"/>
  <c r="J23" i="2"/>
  <c r="K23" i="2"/>
  <c r="L23" i="2"/>
  <c r="I24" i="2"/>
  <c r="J24" i="2"/>
  <c r="K24" i="2"/>
  <c r="L24" i="2"/>
  <c r="I25" i="2"/>
  <c r="J25" i="2"/>
  <c r="K25" i="2"/>
  <c r="L25" i="2"/>
  <c r="I26" i="2"/>
  <c r="J26" i="2"/>
  <c r="K26" i="2"/>
  <c r="L26" i="2"/>
  <c r="I27" i="2"/>
  <c r="J27" i="2"/>
  <c r="K27" i="2"/>
  <c r="L27" i="2"/>
  <c r="I28" i="2"/>
  <c r="J28" i="2"/>
  <c r="K28" i="2"/>
  <c r="L28" i="2"/>
  <c r="I29" i="2"/>
  <c r="J29" i="2"/>
  <c r="K29" i="2"/>
  <c r="L29" i="2"/>
  <c r="I30" i="2"/>
  <c r="J30" i="2"/>
  <c r="K30" i="2"/>
  <c r="L30" i="2"/>
  <c r="I31" i="2"/>
  <c r="J31" i="2"/>
  <c r="K31" i="2"/>
  <c r="L31" i="2"/>
  <c r="I32" i="2"/>
  <c r="J32" i="2"/>
  <c r="K32" i="2"/>
  <c r="L32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" i="2"/>
  <c r="J21" i="17" l="1"/>
  <c r="J29" i="17"/>
  <c r="J17" i="17"/>
  <c r="U78" i="17"/>
  <c r="R73" i="17"/>
  <c r="R57" i="17"/>
  <c r="R49" i="17"/>
  <c r="S81" i="17"/>
  <c r="U75" i="17"/>
  <c r="T70" i="17"/>
  <c r="U67" i="17"/>
  <c r="T62" i="17"/>
  <c r="U59" i="17"/>
  <c r="S57" i="17"/>
  <c r="T54" i="17"/>
  <c r="T86" i="17" s="1"/>
  <c r="U51" i="17"/>
  <c r="I32" i="17"/>
  <c r="I24" i="17"/>
  <c r="I16" i="17"/>
  <c r="I8" i="17"/>
  <c r="J8" i="17" s="1"/>
  <c r="R80" i="17"/>
  <c r="R72" i="17"/>
  <c r="R64" i="17"/>
  <c r="R56" i="17"/>
  <c r="R48" i="17"/>
  <c r="S78" i="17"/>
  <c r="S70" i="17"/>
  <c r="S62" i="17"/>
  <c r="S86" i="17" s="1"/>
  <c r="U48" i="17"/>
  <c r="U86" i="17" s="1"/>
  <c r="K6" i="17"/>
  <c r="L6" i="17" s="1"/>
  <c r="R74" i="17"/>
  <c r="U54" i="17"/>
  <c r="R81" i="17"/>
  <c r="R65" i="17"/>
  <c r="U83" i="17"/>
  <c r="T78" i="17"/>
  <c r="S73" i="17"/>
  <c r="S65" i="17"/>
  <c r="S49" i="17"/>
  <c r="I31" i="17"/>
  <c r="I23" i="17"/>
  <c r="I15" i="17"/>
  <c r="I7" i="17"/>
  <c r="R79" i="17"/>
  <c r="R71" i="17"/>
  <c r="R63" i="17"/>
  <c r="R55" i="17"/>
  <c r="U85" i="17"/>
  <c r="U77" i="17"/>
  <c r="U69" i="17"/>
  <c r="U61" i="17"/>
  <c r="U53" i="17"/>
  <c r="K30" i="17"/>
  <c r="L30" i="17" s="1"/>
  <c r="R82" i="17"/>
  <c r="R50" i="17"/>
  <c r="U62" i="17"/>
  <c r="I22" i="17"/>
  <c r="I14" i="17"/>
  <c r="R47" i="17"/>
  <c r="R58" i="17"/>
  <c r="I42" i="17"/>
  <c r="P8" i="15"/>
  <c r="R86" i="17" l="1"/>
  <c r="J4" i="17"/>
  <c r="J7" i="17"/>
  <c r="J13" i="17"/>
  <c r="J5" i="17"/>
  <c r="J32" i="17"/>
  <c r="J30" i="17"/>
  <c r="J31" i="17"/>
  <c r="J20" i="17"/>
  <c r="J6" i="17"/>
  <c r="J9" i="17"/>
  <c r="J27" i="17"/>
  <c r="J28" i="17"/>
  <c r="J16" i="17"/>
  <c r="J18" i="17"/>
  <c r="J19" i="17"/>
  <c r="J14" i="17"/>
  <c r="J15" i="17"/>
  <c r="J24" i="17"/>
  <c r="J12" i="17"/>
  <c r="J22" i="17"/>
  <c r="J23" i="17"/>
  <c r="J26" i="17"/>
  <c r="J3" i="17"/>
  <c r="J25" i="17"/>
  <c r="J11" i="17"/>
  <c r="J10" i="17"/>
  <c r="L14" i="15"/>
  <c r="N14" i="15"/>
  <c r="P14" i="15"/>
  <c r="O14" i="15"/>
  <c r="M14" i="15"/>
  <c r="P11" i="15"/>
  <c r="O11" i="15"/>
  <c r="N11" i="15"/>
  <c r="M11" i="15"/>
  <c r="O8" i="15"/>
  <c r="U23" i="13"/>
  <c r="P23" i="13"/>
  <c r="V23" i="13"/>
  <c r="T23" i="13"/>
  <c r="S23" i="13"/>
  <c r="R23" i="13"/>
  <c r="Q23" i="13"/>
  <c r="V20" i="13"/>
  <c r="U20" i="13"/>
  <c r="T20" i="13"/>
  <c r="Y20" i="13" s="1"/>
  <c r="W17" i="13"/>
  <c r="V17" i="13"/>
  <c r="Q10" i="11"/>
  <c r="N10" i="11"/>
  <c r="M10" i="11"/>
  <c r="L10" i="11"/>
  <c r="R10" i="11" s="1"/>
  <c r="O8" i="11"/>
  <c r="N8" i="11"/>
  <c r="M8" i="11"/>
  <c r="L8" i="11"/>
  <c r="M6" i="11"/>
  <c r="L6" i="11"/>
  <c r="P14" i="9"/>
  <c r="K14" i="9"/>
  <c r="R14" i="9"/>
  <c r="Q14" i="9"/>
  <c r="O14" i="9"/>
  <c r="M14" i="9"/>
  <c r="L14" i="9"/>
  <c r="R11" i="9"/>
  <c r="Q11" i="9"/>
  <c r="P11" i="9"/>
  <c r="O11" i="9"/>
  <c r="T11" i="9" s="1"/>
  <c r="R8" i="9"/>
  <c r="Q8" i="9"/>
  <c r="P8" i="9" s="1"/>
  <c r="E22" i="8"/>
  <c r="D22" i="8"/>
  <c r="E21" i="8"/>
  <c r="E13" i="8"/>
  <c r="F11" i="8"/>
  <c r="E11" i="8"/>
  <c r="N10" i="7"/>
  <c r="Q10" i="7"/>
  <c r="F21" i="7"/>
  <c r="E21" i="7"/>
  <c r="L8" i="7" s="1"/>
  <c r="F20" i="7"/>
  <c r="F12" i="7"/>
  <c r="G10" i="7"/>
  <c r="F10" i="7"/>
  <c r="C63" i="7"/>
  <c r="C61" i="7"/>
  <c r="C60" i="7"/>
  <c r="C59" i="7"/>
  <c r="C58" i="7"/>
  <c r="C57" i="7"/>
  <c r="C56" i="7"/>
  <c r="C54" i="7"/>
  <c r="C53" i="7"/>
  <c r="J24" i="7"/>
  <c r="J23" i="7"/>
  <c r="J22" i="7"/>
  <c r="J21" i="7"/>
  <c r="J19" i="7"/>
  <c r="L10" i="7"/>
  <c r="O8" i="7"/>
  <c r="M8" i="7"/>
  <c r="M6" i="7"/>
  <c r="L6" i="7"/>
  <c r="O11" i="18" l="1"/>
  <c r="L31" i="8"/>
  <c r="L23" i="8"/>
  <c r="L15" i="8"/>
  <c r="L7" i="8"/>
  <c r="L9" i="8"/>
  <c r="L26" i="8"/>
  <c r="L18" i="8"/>
  <c r="L10" i="8"/>
  <c r="L17" i="8"/>
  <c r="L38" i="8"/>
  <c r="L29" i="8"/>
  <c r="L21" i="8"/>
  <c r="L13" i="8"/>
  <c r="L5" i="8"/>
  <c r="L25" i="8"/>
  <c r="L36" i="8"/>
  <c r="L20" i="8"/>
  <c r="L33" i="8"/>
  <c r="L35" i="8"/>
  <c r="L37" i="8"/>
  <c r="L39" i="8"/>
  <c r="L41" i="8"/>
  <c r="L32" i="8"/>
  <c r="L24" i="8"/>
  <c r="L16" i="8"/>
  <c r="L8" i="8"/>
  <c r="L40" i="8"/>
  <c r="L27" i="8"/>
  <c r="L19" i="8"/>
  <c r="L11" i="8"/>
  <c r="L3" i="8"/>
  <c r="L34" i="8"/>
  <c r="L28" i="8"/>
  <c r="L12" i="8"/>
  <c r="L4" i="8"/>
  <c r="L30" i="8"/>
  <c r="L22" i="8"/>
  <c r="L14" i="8"/>
  <c r="L6" i="8"/>
  <c r="N13" i="18"/>
  <c r="K13" i="8"/>
  <c r="R11" i="15"/>
  <c r="R14" i="15"/>
  <c r="T14" i="9"/>
  <c r="N21" i="18"/>
  <c r="K21" i="8"/>
  <c r="N6" i="11"/>
  <c r="M22" i="18"/>
  <c r="J25" i="8"/>
  <c r="J17" i="8"/>
  <c r="J9" i="8"/>
  <c r="J33" i="8"/>
  <c r="J35" i="8"/>
  <c r="J37" i="8"/>
  <c r="J39" i="8"/>
  <c r="J41" i="8"/>
  <c r="J28" i="8"/>
  <c r="J20" i="8"/>
  <c r="J12" i="8"/>
  <c r="J4" i="8"/>
  <c r="J3" i="8"/>
  <c r="J14" i="8"/>
  <c r="J31" i="8"/>
  <c r="J23" i="8"/>
  <c r="J15" i="8"/>
  <c r="J7" i="8"/>
  <c r="J30" i="8"/>
  <c r="J26" i="8"/>
  <c r="J18" i="8"/>
  <c r="J10" i="8"/>
  <c r="J29" i="8"/>
  <c r="J21" i="8"/>
  <c r="J13" i="8"/>
  <c r="J5" i="8"/>
  <c r="J22" i="8"/>
  <c r="J34" i="8"/>
  <c r="J36" i="8"/>
  <c r="J38" i="8"/>
  <c r="J40" i="8"/>
  <c r="J32" i="8"/>
  <c r="J24" i="8"/>
  <c r="J16" i="8"/>
  <c r="J8" i="8"/>
  <c r="J27" i="8"/>
  <c r="J19" i="8"/>
  <c r="J11" i="8"/>
  <c r="J6" i="8"/>
  <c r="Y23" i="13"/>
  <c r="N11" i="18"/>
  <c r="K28" i="8"/>
  <c r="K20" i="8"/>
  <c r="K12" i="8"/>
  <c r="K4" i="8"/>
  <c r="K17" i="8"/>
  <c r="K31" i="8"/>
  <c r="K23" i="8"/>
  <c r="K15" i="8"/>
  <c r="K7" i="8"/>
  <c r="K30" i="8"/>
  <c r="K25" i="8"/>
  <c r="K33" i="8"/>
  <c r="K35" i="8"/>
  <c r="K37" i="8"/>
  <c r="K39" i="8"/>
  <c r="K41" i="8"/>
  <c r="K26" i="8"/>
  <c r="K18" i="8"/>
  <c r="K10" i="8"/>
  <c r="K14" i="8"/>
  <c r="K29" i="8"/>
  <c r="K5" i="8"/>
  <c r="K32" i="8"/>
  <c r="K24" i="8"/>
  <c r="K16" i="8"/>
  <c r="K8" i="8"/>
  <c r="K34" i="8"/>
  <c r="K38" i="8"/>
  <c r="K6" i="8"/>
  <c r="K9" i="8"/>
  <c r="K27" i="8"/>
  <c r="K19" i="8"/>
  <c r="K11" i="8"/>
  <c r="K3" i="8"/>
  <c r="K36" i="8"/>
  <c r="K40" i="8"/>
  <c r="S10" i="7"/>
  <c r="N22" i="18"/>
  <c r="K22" i="8"/>
  <c r="R8" i="11"/>
  <c r="U17" i="13"/>
  <c r="N8" i="15"/>
  <c r="N8" i="7"/>
  <c r="S8" i="7" s="1"/>
  <c r="M10" i="7"/>
  <c r="N6" i="7"/>
  <c r="P53" i="5"/>
  <c r="Q53" i="5"/>
  <c r="T53" i="5"/>
  <c r="S53" i="5"/>
  <c r="T49" i="5"/>
  <c r="S49" i="5"/>
  <c r="R49" i="5"/>
  <c r="Q49" i="5"/>
  <c r="V49" i="5" s="1"/>
  <c r="T46" i="5"/>
  <c r="S46" i="5"/>
  <c r="K12" i="3"/>
  <c r="L12" i="3"/>
  <c r="O12" i="3"/>
  <c r="N12" i="3"/>
  <c r="J12" i="3"/>
  <c r="P12" i="3" s="1"/>
  <c r="O8" i="3"/>
  <c r="N8" i="3"/>
  <c r="M8" i="3"/>
  <c r="L8" i="3"/>
  <c r="O5" i="3"/>
  <c r="N5" i="3"/>
  <c r="M5" i="3"/>
  <c r="L12" i="1"/>
  <c r="M12" i="1"/>
  <c r="N12" i="1"/>
  <c r="N8" i="1"/>
  <c r="M8" i="1"/>
  <c r="L8" i="1"/>
  <c r="P8" i="1" s="1"/>
  <c r="O5" i="1"/>
  <c r="N5" i="1"/>
  <c r="P5" i="1" s="1"/>
  <c r="M5" i="1"/>
  <c r="P5" i="3" l="1"/>
  <c r="P8" i="3"/>
  <c r="P12" i="1"/>
  <c r="R46" i="5"/>
  <c r="V53" i="5"/>
</calcChain>
</file>

<file path=xl/sharedStrings.xml><?xml version="1.0" encoding="utf-8"?>
<sst xmlns="http://schemas.openxmlformats.org/spreadsheetml/2006/main" count="874" uniqueCount="194">
  <si>
    <t>SC(mitral cells)</t>
  </si>
  <si>
    <t>SC(other)</t>
  </si>
  <si>
    <t>Input (mitral)</t>
  </si>
  <si>
    <t>Input (Granule)</t>
  </si>
  <si>
    <t>Input (EPL)</t>
  </si>
  <si>
    <t>Input (PGNs)</t>
  </si>
  <si>
    <t>SC</t>
  </si>
  <si>
    <t>Total</t>
  </si>
  <si>
    <t>Non MC's</t>
  </si>
  <si>
    <t>MC's</t>
  </si>
  <si>
    <t>Inputs</t>
  </si>
  <si>
    <t>PGN's</t>
  </si>
  <si>
    <t>EPL's</t>
  </si>
  <si>
    <t>GC's</t>
  </si>
  <si>
    <t>Long Inputs</t>
  </si>
  <si>
    <t>NDB</t>
  </si>
  <si>
    <t>PIR</t>
  </si>
  <si>
    <t>AON</t>
  </si>
  <si>
    <t>OT</t>
  </si>
  <si>
    <t>MCL</t>
  </si>
  <si>
    <t>GCL</t>
  </si>
  <si>
    <t>EPL</t>
  </si>
  <si>
    <t>PGL</t>
  </si>
  <si>
    <t>NLOT</t>
  </si>
  <si>
    <t>Non MCL</t>
  </si>
  <si>
    <t>HY</t>
  </si>
  <si>
    <t>DR</t>
  </si>
  <si>
    <t>LC</t>
  </si>
  <si>
    <t>Anterior posterior</t>
  </si>
  <si>
    <t>SCs</t>
  </si>
  <si>
    <t>Slice#</t>
  </si>
  <si>
    <t>AOB</t>
  </si>
  <si>
    <t>Lateral</t>
  </si>
  <si>
    <t>SC spread (um)</t>
  </si>
  <si>
    <t>HYP</t>
  </si>
  <si>
    <t>יש רק צד אחד</t>
  </si>
  <si>
    <t>SO</t>
  </si>
  <si>
    <t>sum SC</t>
  </si>
  <si>
    <t>NV5</t>
  </si>
  <si>
    <t>MCs</t>
  </si>
  <si>
    <t>Non MCs</t>
  </si>
  <si>
    <t>Total SC</t>
  </si>
  <si>
    <t>GCs</t>
  </si>
  <si>
    <t>EPLs</t>
  </si>
  <si>
    <t>PGNs</t>
  </si>
  <si>
    <t>Local inputs</t>
  </si>
  <si>
    <t>אדום מסונוור באחד הצדדים באיזור של SC שהם לא MC, שגיאה לא מאוד גדולה</t>
  </si>
  <si>
    <t>9_p1</t>
  </si>
  <si>
    <t>Long Projections</t>
  </si>
  <si>
    <t>10_p1</t>
  </si>
  <si>
    <t>11_p1</t>
  </si>
  <si>
    <t>12_p1</t>
  </si>
  <si>
    <t>13_p1</t>
  </si>
  <si>
    <t>14_p1</t>
  </si>
  <si>
    <t>ירוק קצת מסונוור בEPL</t>
  </si>
  <si>
    <t>16_new</t>
  </si>
  <si>
    <t>17_new</t>
  </si>
  <si>
    <t>18_p1</t>
  </si>
  <si>
    <t>19_p1</t>
  </si>
  <si>
    <t>20_p1</t>
  </si>
  <si>
    <t>21_p1</t>
  </si>
  <si>
    <t>בין 85 ל86 חסרה חתיכה שהתפוררה בזמן הפריסה</t>
  </si>
  <si>
    <t>2 HY(LHA)</t>
  </si>
  <si>
    <t>1 HY(LHA)</t>
  </si>
  <si>
    <t>קצת קרוע</t>
  </si>
  <si>
    <t>1 PAG</t>
  </si>
  <si>
    <t>2 DR 1 PAG</t>
  </si>
  <si>
    <t>1 DR</t>
  </si>
  <si>
    <t>2 LC</t>
  </si>
  <si>
    <t>1 LC</t>
  </si>
  <si>
    <t>3 LC</t>
  </si>
  <si>
    <t>מכאן ואילך- ספירה דו"צ</t>
  </si>
  <si>
    <t>Yair=9</t>
  </si>
  <si>
    <t>Amit=19</t>
  </si>
  <si>
    <t>RV19</t>
  </si>
  <si>
    <t>Pir check</t>
  </si>
  <si>
    <t>יש SC בשכבת Granule (מסומן ב8 צהוב)</t>
  </si>
  <si>
    <t>SO(Inputs)</t>
  </si>
  <si>
    <t>Inputs cells</t>
  </si>
  <si>
    <t>SO1</t>
  </si>
  <si>
    <t>SO2</t>
  </si>
  <si>
    <t>70SO</t>
  </si>
  <si>
    <t>Spread</t>
  </si>
  <si>
    <t>Input MCL</t>
  </si>
  <si>
    <t>Input GCL</t>
  </si>
  <si>
    <t>Input EPL</t>
  </si>
  <si>
    <t>Input PGL</t>
  </si>
  <si>
    <t>NV1</t>
  </si>
  <si>
    <t>NV2</t>
  </si>
  <si>
    <t>NV3</t>
  </si>
  <si>
    <t>NV4</t>
  </si>
  <si>
    <t>NV6</t>
  </si>
  <si>
    <t>NV7</t>
  </si>
  <si>
    <t>NV8</t>
  </si>
  <si>
    <t>Mean</t>
  </si>
  <si>
    <t>NormMean</t>
  </si>
  <si>
    <t>STD</t>
  </si>
  <si>
    <t>SEM</t>
  </si>
  <si>
    <t>Norm</t>
  </si>
  <si>
    <t>tbet1</t>
  </si>
  <si>
    <t>tbet2</t>
  </si>
  <si>
    <t>tbet3</t>
  </si>
  <si>
    <t>tbet4</t>
  </si>
  <si>
    <t>tbet5</t>
  </si>
  <si>
    <t>tbet6</t>
  </si>
  <si>
    <t>tbet7</t>
  </si>
  <si>
    <t>tbet8</t>
  </si>
  <si>
    <t>SUM</t>
  </si>
  <si>
    <t>input sum</t>
  </si>
  <si>
    <t>Input</t>
  </si>
  <si>
    <t>Local</t>
  </si>
  <si>
    <t>Long</t>
  </si>
  <si>
    <t>PCx</t>
  </si>
  <si>
    <t>CI</t>
  </si>
  <si>
    <t>AVG</t>
  </si>
  <si>
    <t xml:space="preserve">nLOT </t>
  </si>
  <si>
    <t>HDB</t>
  </si>
  <si>
    <t>AMY</t>
  </si>
  <si>
    <t>Zona inserta</t>
  </si>
  <si>
    <t>Entorhinal cortex</t>
  </si>
  <si>
    <t>CA1</t>
  </si>
  <si>
    <t>ETC</t>
  </si>
  <si>
    <t>ENT</t>
  </si>
  <si>
    <t>LM1</t>
  </si>
  <si>
    <t>LM3</t>
  </si>
  <si>
    <t>LM4</t>
  </si>
  <si>
    <t>LM5</t>
  </si>
  <si>
    <t>LM6</t>
  </si>
  <si>
    <t>LM7</t>
  </si>
  <si>
    <t>LM23</t>
  </si>
  <si>
    <t>LM24</t>
  </si>
  <si>
    <t>NV17</t>
  </si>
  <si>
    <t>NV22</t>
  </si>
  <si>
    <t>NV26</t>
  </si>
  <si>
    <t>Fluorescent</t>
  </si>
  <si>
    <t>Starter cells</t>
  </si>
  <si>
    <t>13_10x_LM1</t>
  </si>
  <si>
    <t>Confocal</t>
  </si>
  <si>
    <t>PGN</t>
  </si>
  <si>
    <t xml:space="preserve">Total </t>
  </si>
  <si>
    <t>MC</t>
  </si>
  <si>
    <t>GC</t>
  </si>
  <si>
    <t>%</t>
  </si>
  <si>
    <t>#</t>
  </si>
  <si>
    <t>SC-MCL</t>
  </si>
  <si>
    <t>SC-Non MCL</t>
  </si>
  <si>
    <t>TCs</t>
  </si>
  <si>
    <t>#local inputs</t>
  </si>
  <si>
    <t>#top-down inputs</t>
  </si>
  <si>
    <t>#total inputs</t>
  </si>
  <si>
    <t>Mouse1</t>
  </si>
  <si>
    <t>Mouse2</t>
  </si>
  <si>
    <t>Mouse3</t>
  </si>
  <si>
    <t>Mouse4</t>
  </si>
  <si>
    <t>Mouse5</t>
  </si>
  <si>
    <t>Mouse6</t>
  </si>
  <si>
    <t>Mouse7</t>
  </si>
  <si>
    <t>Mouse8</t>
  </si>
  <si>
    <t>sum</t>
  </si>
  <si>
    <t>Sum</t>
  </si>
  <si>
    <t>M/Ts</t>
  </si>
  <si>
    <t>Total inputs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</si>
  <si>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</si>
  <si>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</si>
  <si>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</si>
  <si>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</si>
  <si>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</si>
  <si>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</si>
  <si>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</si>
  <si>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</si>
  <si>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</si>
  <si>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</si>
  <si>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</si>
  <si>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</si>
  <si>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</si>
  <si>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</si>
  <si>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</si>
  <si>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</si>
  <si>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</si>
  <si>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</si>
  <si>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</si>
  <si>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</si>
  <si>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</si>
  <si>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</si>
  <si>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</si>
  <si>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</si>
  <si>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</si>
  <si>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</si>
  <si>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</si>
  <si>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</si>
  <si>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Ratio</t>
  </si>
  <si>
    <t>Top-down</t>
  </si>
  <si>
    <t>#starter cells</t>
  </si>
  <si>
    <t>avg.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</si>
</sst>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charset val="177"/>
      <scheme val="minor"/>
    </font>
    <font>
      <sz val="11"/>
      <name val="Calibri"/>
      <family val="2"/>
      <charset val="177"/>
      <scheme val="minor"/>
    </font>
    <font>
      <b/>
      <u/>
      <sz val="11"/>
      <name val="Calibri"/>
      <family val="2"/>
      <charset val="177"/>
      <scheme val="minor"/>
    </font>
    <font>
      <u/>
      <sz val="11"/>
      <name val="Calibri"/>
      <family val="2"/>
      <charset val="177"/>
      <scheme val="minor"/>
    </font>
    <font>
      <sz val="11"/>
      <color theme="6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3" fillId="0" borderId="3" xfId="0" applyFont="1" applyBorder="1"/>
    <xf numFmtId="0" fontId="0" fillId="0" borderId="4" xfId="0" applyBorder="1"/>
    <xf numFmtId="0" fontId="0" fillId="0" borderId="0" xfId="0" applyBorder="1"/>
    <xf numFmtId="0" fontId="4" fillId="0" borderId="0" xfId="0" applyFont="1" applyBorder="1"/>
    <xf numFmtId="0" fontId="4" fillId="0" borderId="5" xfId="0" applyFont="1" applyBorder="1"/>
    <xf numFmtId="0" fontId="0" fillId="0" borderId="5" xfId="0" applyBorder="1"/>
    <xf numFmtId="0" fontId="0" fillId="0" borderId="0" xfId="0" applyFill="1"/>
    <xf numFmtId="0" fontId="3" fillId="0" borderId="5" xfId="0" applyFont="1" applyBorder="1"/>
    <xf numFmtId="0" fontId="4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5" fillId="0" borderId="1" xfId="0" applyFont="1" applyBorder="1"/>
    <xf numFmtId="0" fontId="5" fillId="0" borderId="2" xfId="0" applyFont="1" applyBorder="1"/>
    <xf numFmtId="0" fontId="6" fillId="0" borderId="3" xfId="0" applyFont="1" applyBorder="1"/>
    <xf numFmtId="0" fontId="5" fillId="0" borderId="4" xfId="0" applyFont="1" applyBorder="1"/>
    <xf numFmtId="0" fontId="5" fillId="0" borderId="0" xfId="0" applyFont="1" applyBorder="1"/>
    <xf numFmtId="0" fontId="7" fillId="0" borderId="0" xfId="0" applyFont="1" applyBorder="1"/>
    <xf numFmtId="0" fontId="7" fillId="0" borderId="5" xfId="0" applyFont="1" applyBorder="1"/>
    <xf numFmtId="0" fontId="5" fillId="0" borderId="5" xfId="0" applyFont="1" applyBorder="1"/>
    <xf numFmtId="0" fontId="6" fillId="0" borderId="5" xfId="0" applyFont="1" applyBorder="1"/>
    <xf numFmtId="0" fontId="1" fillId="0" borderId="0" xfId="0" applyFont="1"/>
    <xf numFmtId="0" fontId="1" fillId="0" borderId="0" xfId="0" applyFont="1" applyFill="1"/>
    <xf numFmtId="0" fontId="8" fillId="0" borderId="0" xfId="0" applyFont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9" fillId="0" borderId="0" xfId="0" applyFont="1"/>
    <xf numFmtId="0" fontId="2" fillId="2" borderId="0" xfId="0" applyFont="1" applyFill="1"/>
    <xf numFmtId="0" fontId="5" fillId="0" borderId="0" xfId="0" applyFont="1" applyFill="1"/>
    <xf numFmtId="0" fontId="5" fillId="0" borderId="0" xfId="0" applyFont="1"/>
    <xf numFmtId="0" fontId="7" fillId="0" borderId="4" xfId="0" applyFont="1" applyBorder="1"/>
    <xf numFmtId="0" fontId="0" fillId="0" borderId="3" xfId="0" applyBorder="1"/>
    <xf numFmtId="0" fontId="0" fillId="0" borderId="5" xfId="0" applyFill="1" applyBorder="1"/>
    <xf numFmtId="0" fontId="0" fillId="0" borderId="8" xfId="0" applyFill="1" applyBorder="1"/>
    <xf numFmtId="0" fontId="10" fillId="0" borderId="0" xfId="0" applyFont="1" applyFill="1"/>
    <xf numFmtId="0" fontId="0" fillId="0" borderId="0" xfId="0" applyFill="1" applyBorder="1"/>
    <xf numFmtId="0" fontId="0" fillId="6" borderId="0" xfId="0" applyFill="1"/>
    <xf numFmtId="0" fontId="11" fillId="0" borderId="0" xfId="0" applyFont="1"/>
    <xf numFmtId="0" fontId="12" fillId="0" borderId="0" xfId="0" applyFont="1"/>
    <xf numFmtId="0" fontId="3" fillId="0" borderId="0" xfId="0" applyFont="1" applyBorder="1"/>
    <xf numFmtId="0" fontId="13" fillId="0" borderId="0" xfId="0" applyFont="1"/>
    <xf numFmtId="0" fontId="4" fillId="0" borderId="0" xfId="0" applyFont="1"/>
    <xf numFmtId="0" fontId="2" fillId="4" borderId="0" xfId="0" applyFont="1" applyFill="1"/>
    <xf numFmtId="0" fontId="0" fillId="0" borderId="0" xfId="0" applyNumberFormat="1"/>
    <xf numFmtId="0" fontId="0" fillId="7" borderId="0" xfId="0" applyFill="1"/>
    <xf numFmtId="0" fontId="12" fillId="8" borderId="0" xfId="0" applyFont="1" applyFill="1"/>
    <xf numFmtId="9" fontId="0" fillId="0" borderId="0" xfId="0" applyNumberFormat="1"/>
    <xf numFmtId="10" fontId="0" fillId="0" borderId="0" xfId="0" applyNumberFormat="1"/>
    <xf numFmtId="2" fontId="0" fillId="0" borderId="0" xfId="0" applyNumberFormat="1"/>
    <xf numFmtId="0" fontId="4" fillId="0" borderId="0" xfId="0" applyFont="1" applyFill="1" applyBorder="1"/>
    <xf numFmtId="0" fontId="7" fillId="0" borderId="0" xfId="0" applyFont="1" applyFill="1" applyBorder="1"/>
    <xf numFmtId="49" fontId="0" fillId="0" borderId="0" xfId="0" applyNumberFormat="1"/>
    <xf numFmtId="0" fontId="0" fillId="0" borderId="0" xfId="0" applyFill="1" applyBorder="1" applyAlignment="1"/>
    <xf numFmtId="0" fontId="0" fillId="0" borderId="7" xfId="0" applyFill="1" applyBorder="1" applyAlignment="1"/>
    <xf numFmtId="0" fontId="14" fillId="0" borderId="9" xfId="0" applyFont="1" applyFill="1" applyBorder="1" applyAlignment="1">
      <alignment horizontal="center"/>
    </xf>
    <xf numFmtId="0" fontId="14" fillId="0" borderId="9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'Anterior posterior spread'!$L$3:$L$32</c:f>
                <c:numCache>
                  <c:formatCode>General</c:formatCode>
                  <c:ptCount val="30"/>
                  <c:pt idx="0">
                    <c:v>0.96272598633526063</c:v>
                  </c:pt>
                  <c:pt idx="1">
                    <c:v>8.4845398321783012</c:v>
                  </c:pt>
                  <c:pt idx="2">
                    <c:v>7.9588067502024042</c:v>
                  </c:pt>
                  <c:pt idx="3">
                    <c:v>13.86075892731751</c:v>
                  </c:pt>
                  <c:pt idx="4">
                    <c:v>10.16603577774193</c:v>
                  </c:pt>
                  <c:pt idx="5">
                    <c:v>11.295841417853392</c:v>
                  </c:pt>
                  <c:pt idx="6">
                    <c:v>8.835122874328194</c:v>
                  </c:pt>
                  <c:pt idx="7">
                    <c:v>11.815759024631394</c:v>
                  </c:pt>
                  <c:pt idx="8">
                    <c:v>7.2698935961116913</c:v>
                  </c:pt>
                  <c:pt idx="9">
                    <c:v>12.085737492064508</c:v>
                  </c:pt>
                  <c:pt idx="10">
                    <c:v>11.87179996117553</c:v>
                  </c:pt>
                  <c:pt idx="11">
                    <c:v>13.819006829541607</c:v>
                  </c:pt>
                  <c:pt idx="12">
                    <c:v>8.7563899513303198</c:v>
                  </c:pt>
                  <c:pt idx="13">
                    <c:v>7.7616886431712748</c:v>
                  </c:pt>
                  <c:pt idx="14">
                    <c:v>9.4782267150766959</c:v>
                  </c:pt>
                  <c:pt idx="15">
                    <c:v>12.767099576175966</c:v>
                  </c:pt>
                  <c:pt idx="16">
                    <c:v>13.858833823425922</c:v>
                  </c:pt>
                  <c:pt idx="17">
                    <c:v>11.551484827734161</c:v>
                  </c:pt>
                  <c:pt idx="18">
                    <c:v>10.46403347535532</c:v>
                  </c:pt>
                  <c:pt idx="19">
                    <c:v>10.89951709101795</c:v>
                  </c:pt>
                  <c:pt idx="20">
                    <c:v>8.252052331625725</c:v>
                  </c:pt>
                  <c:pt idx="21">
                    <c:v>5.7526456030963624</c:v>
                  </c:pt>
                  <c:pt idx="22">
                    <c:v>6.1161796519785057</c:v>
                  </c:pt>
                  <c:pt idx="23">
                    <c:v>2.9869973253759987</c:v>
                  </c:pt>
                  <c:pt idx="24">
                    <c:v>2.7097902097902091</c:v>
                  </c:pt>
                  <c:pt idx="25">
                    <c:v>1.9230769230769231</c:v>
                  </c:pt>
                  <c:pt idx="26">
                    <c:v>1.2237762237762237</c:v>
                  </c:pt>
                  <c:pt idx="27">
                    <c:v>0.87412587412587417</c:v>
                  </c:pt>
                  <c:pt idx="28">
                    <c:v>0</c:v>
                  </c:pt>
                  <c:pt idx="29">
                    <c:v>0</c:v>
                  </c:pt>
                </c:numCache>
              </c:numRef>
            </c:plus>
            <c:minus>
              <c:numRef>
                <c:f>'Anterior posterior spread'!$L$3:$L$32</c:f>
                <c:numCache>
                  <c:formatCode>General</c:formatCode>
                  <c:ptCount val="30"/>
                  <c:pt idx="0">
                    <c:v>0.96272598633526063</c:v>
                  </c:pt>
                  <c:pt idx="1">
                    <c:v>8.4845398321783012</c:v>
                  </c:pt>
                  <c:pt idx="2">
                    <c:v>7.9588067502024042</c:v>
                  </c:pt>
                  <c:pt idx="3">
                    <c:v>13.86075892731751</c:v>
                  </c:pt>
                  <c:pt idx="4">
                    <c:v>10.16603577774193</c:v>
                  </c:pt>
                  <c:pt idx="5">
                    <c:v>11.295841417853392</c:v>
                  </c:pt>
                  <c:pt idx="6">
                    <c:v>8.835122874328194</c:v>
                  </c:pt>
                  <c:pt idx="7">
                    <c:v>11.815759024631394</c:v>
                  </c:pt>
                  <c:pt idx="8">
                    <c:v>7.2698935961116913</c:v>
                  </c:pt>
                  <c:pt idx="9">
                    <c:v>12.085737492064508</c:v>
                  </c:pt>
                  <c:pt idx="10">
                    <c:v>11.87179996117553</c:v>
                  </c:pt>
                  <c:pt idx="11">
                    <c:v>13.819006829541607</c:v>
                  </c:pt>
                  <c:pt idx="12">
                    <c:v>8.7563899513303198</c:v>
                  </c:pt>
                  <c:pt idx="13">
                    <c:v>7.7616886431712748</c:v>
                  </c:pt>
                  <c:pt idx="14">
                    <c:v>9.4782267150766959</c:v>
                  </c:pt>
                  <c:pt idx="15">
                    <c:v>12.767099576175966</c:v>
                  </c:pt>
                  <c:pt idx="16">
                    <c:v>13.858833823425922</c:v>
                  </c:pt>
                  <c:pt idx="17">
                    <c:v>11.551484827734161</c:v>
                  </c:pt>
                  <c:pt idx="18">
                    <c:v>10.46403347535532</c:v>
                  </c:pt>
                  <c:pt idx="19">
                    <c:v>10.89951709101795</c:v>
                  </c:pt>
                  <c:pt idx="20">
                    <c:v>8.252052331625725</c:v>
                  </c:pt>
                  <c:pt idx="21">
                    <c:v>5.7526456030963624</c:v>
                  </c:pt>
                  <c:pt idx="22">
                    <c:v>6.1161796519785057</c:v>
                  </c:pt>
                  <c:pt idx="23">
                    <c:v>2.9869973253759987</c:v>
                  </c:pt>
                  <c:pt idx="24">
                    <c:v>2.7097902097902091</c:v>
                  </c:pt>
                  <c:pt idx="25">
                    <c:v>1.9230769230769231</c:v>
                  </c:pt>
                  <c:pt idx="26">
                    <c:v>1.2237762237762237</c:v>
                  </c:pt>
                  <c:pt idx="27">
                    <c:v>0.87412587412587417</c:v>
                  </c:pt>
                  <c:pt idx="28">
                    <c:v>0</c:v>
                  </c:pt>
                  <c:pt idx="2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'Anterior posterior spread'!$J$3:$J$41</c:f>
              <c:numCache>
                <c:formatCode>General</c:formatCode>
                <c:ptCount val="39"/>
                <c:pt idx="0">
                  <c:v>2.1385799828913603</c:v>
                </c:pt>
                <c:pt idx="1">
                  <c:v>20.533657958807655</c:v>
                </c:pt>
                <c:pt idx="2">
                  <c:v>25.684495145572988</c:v>
                </c:pt>
                <c:pt idx="3">
                  <c:v>46.250306579647898</c:v>
                </c:pt>
                <c:pt idx="4">
                  <c:v>62.56378352186735</c:v>
                </c:pt>
                <c:pt idx="5">
                  <c:v>80.247297612567067</c:v>
                </c:pt>
                <c:pt idx="6">
                  <c:v>99.681082390663235</c:v>
                </c:pt>
                <c:pt idx="7">
                  <c:v>100</c:v>
                </c:pt>
                <c:pt idx="8">
                  <c:v>84.744073291977486</c:v>
                </c:pt>
                <c:pt idx="9">
                  <c:v>81.583386673207031</c:v>
                </c:pt>
                <c:pt idx="10">
                  <c:v>82.26945210478145</c:v>
                </c:pt>
                <c:pt idx="11">
                  <c:v>67.643135307805963</c:v>
                </c:pt>
                <c:pt idx="12">
                  <c:v>49.500798602595005</c:v>
                </c:pt>
                <c:pt idx="13">
                  <c:v>45.370722092278974</c:v>
                </c:pt>
                <c:pt idx="14">
                  <c:v>38.483821567653898</c:v>
                </c:pt>
                <c:pt idx="15">
                  <c:v>48.818546722738333</c:v>
                </c:pt>
                <c:pt idx="16">
                  <c:v>43.029575215203963</c:v>
                </c:pt>
                <c:pt idx="17">
                  <c:v>34.330863747031408</c:v>
                </c:pt>
                <c:pt idx="18">
                  <c:v>31.019429672124282</c:v>
                </c:pt>
                <c:pt idx="19">
                  <c:v>24.231307614541148</c:v>
                </c:pt>
                <c:pt idx="20">
                  <c:v>17.052932097842277</c:v>
                </c:pt>
                <c:pt idx="21">
                  <c:v>11.853789922652199</c:v>
                </c:pt>
                <c:pt idx="22">
                  <c:v>10.144047569197271</c:v>
                </c:pt>
                <c:pt idx="23">
                  <c:v>6.1271064265076243</c:v>
                </c:pt>
                <c:pt idx="24">
                  <c:v>3.9406701083347788</c:v>
                </c:pt>
                <c:pt idx="25">
                  <c:v>2.7966045930117787</c:v>
                </c:pt>
                <c:pt idx="26">
                  <c:v>1.7796574682802226</c:v>
                </c:pt>
                <c:pt idx="27">
                  <c:v>1.2711839059144447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DB-490C-8954-CC41584A1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935672"/>
        <c:axId val="412933376"/>
      </c:lineChart>
      <c:catAx>
        <c:axId val="412935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33376"/>
        <c:crosses val="autoZero"/>
        <c:auto val="1"/>
        <c:lblAlgn val="ctr"/>
        <c:lblOffset val="100"/>
        <c:noMultiLvlLbl val="0"/>
      </c:catAx>
      <c:valAx>
        <c:axId val="41293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35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CI!$B$47:$N$47</c15:sqref>
                    </c15:fullRef>
                  </c:ext>
                </c:extLst>
                <c:f>(CI!$B$47:$J$47,CI!$M$47:$N$47)</c:f>
                <c:numCache>
                  <c:formatCode>General</c:formatCode>
                  <c:ptCount val="11"/>
                  <c:pt idx="0">
                    <c:v>0.68190802731310829</c:v>
                  </c:pt>
                  <c:pt idx="1">
                    <c:v>0.69998182697966893</c:v>
                  </c:pt>
                  <c:pt idx="2">
                    <c:v>1.68510385467932</c:v>
                  </c:pt>
                  <c:pt idx="3">
                    <c:v>0.23027948020628106</c:v>
                  </c:pt>
                  <c:pt idx="4">
                    <c:v>0.66418197066095708</c:v>
                  </c:pt>
                  <c:pt idx="5">
                    <c:v>0.60418052311091652</c:v>
                  </c:pt>
                  <c:pt idx="6">
                    <c:v>0.16686625954808373</c:v>
                  </c:pt>
                  <c:pt idx="7">
                    <c:v>6.8564445261919141E-2</c:v>
                  </c:pt>
                  <c:pt idx="8">
                    <c:v>4.9042315893260873E-3</c:v>
                  </c:pt>
                  <c:pt idx="9">
                    <c:v>1.9955369437556279E-3</c:v>
                  </c:pt>
                  <c:pt idx="10">
                    <c:v>3.1101804594655478E-3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CI!$B$47:$N$47</c15:sqref>
                    </c15:fullRef>
                  </c:ext>
                </c:extLst>
                <c:f>(CI!$B$47:$J$47,CI!$M$47:$N$47)</c:f>
                <c:numCache>
                  <c:formatCode>General</c:formatCode>
                  <c:ptCount val="11"/>
                  <c:pt idx="0">
                    <c:v>0.68190802731310829</c:v>
                  </c:pt>
                  <c:pt idx="1">
                    <c:v>0.69998182697966893</c:v>
                  </c:pt>
                  <c:pt idx="2">
                    <c:v>1.68510385467932</c:v>
                  </c:pt>
                  <c:pt idx="3">
                    <c:v>0.23027948020628106</c:v>
                  </c:pt>
                  <c:pt idx="4">
                    <c:v>0.66418197066095708</c:v>
                  </c:pt>
                  <c:pt idx="5">
                    <c:v>0.60418052311091652</c:v>
                  </c:pt>
                  <c:pt idx="6">
                    <c:v>0.16686625954808373</c:v>
                  </c:pt>
                  <c:pt idx="7">
                    <c:v>6.8564445261919141E-2</c:v>
                  </c:pt>
                  <c:pt idx="8">
                    <c:v>4.9042315893260873E-3</c:v>
                  </c:pt>
                  <c:pt idx="9">
                    <c:v>1.9955369437556279E-3</c:v>
                  </c:pt>
                  <c:pt idx="10">
                    <c:v>3.1101804594655478E-3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CI!$B$36:$N$36</c15:sqref>
                  </c15:fullRef>
                </c:ext>
              </c:extLst>
              <c:f>(CI!$B$36:$J$36,CI!$M$36:$N$36)</c:f>
              <c:strCache>
                <c:ptCount val="11"/>
                <c:pt idx="0">
                  <c:v>GCL</c:v>
                </c:pt>
                <c:pt idx="1">
                  <c:v>MCL</c:v>
                </c:pt>
                <c:pt idx="2">
                  <c:v>EPL</c:v>
                </c:pt>
                <c:pt idx="3">
                  <c:v>PGL</c:v>
                </c:pt>
                <c:pt idx="4">
                  <c:v>AON</c:v>
                </c:pt>
                <c:pt idx="5">
                  <c:v>PCx</c:v>
                </c:pt>
                <c:pt idx="6">
                  <c:v>NDB</c:v>
                </c:pt>
                <c:pt idx="7">
                  <c:v>NLOT</c:v>
                </c:pt>
                <c:pt idx="8">
                  <c:v>HY</c:v>
                </c:pt>
                <c:pt idx="9">
                  <c:v>DR</c:v>
                </c:pt>
                <c:pt idx="10">
                  <c:v>LC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CI!$B$45:$N$45</c15:sqref>
                  </c15:fullRef>
                </c:ext>
              </c:extLst>
              <c:f>(CI!$B$45:$J$45,CI!$M$45:$N$45)</c:f>
              <c:numCache>
                <c:formatCode>General</c:formatCode>
                <c:ptCount val="11"/>
                <c:pt idx="0">
                  <c:v>3.1273539247544768</c:v>
                </c:pt>
                <c:pt idx="1">
                  <c:v>2.131923982665251</c:v>
                </c:pt>
                <c:pt idx="2">
                  <c:v>7.5615751891439844</c:v>
                </c:pt>
                <c:pt idx="3">
                  <c:v>0.98721715588105452</c:v>
                </c:pt>
                <c:pt idx="4">
                  <c:v>3.0149722379521613</c:v>
                </c:pt>
                <c:pt idx="5">
                  <c:v>3.0904540367990943</c:v>
                </c:pt>
                <c:pt idx="6">
                  <c:v>0.66436598103487787</c:v>
                </c:pt>
                <c:pt idx="7">
                  <c:v>0.40483860328417925</c:v>
                </c:pt>
                <c:pt idx="8">
                  <c:v>1.4886620931336334E-2</c:v>
                </c:pt>
                <c:pt idx="9">
                  <c:v>8.6057164963410024E-3</c:v>
                </c:pt>
                <c:pt idx="10">
                  <c:v>8.465462904975192E-3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6F-42BB-B63D-38D2B3DD2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27"/>
        <c:axId val="410821376"/>
        <c:axId val="410822032"/>
      </c:barChart>
      <c:catAx>
        <c:axId val="41082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0822032"/>
        <c:crosses val="autoZero"/>
        <c:auto val="1"/>
        <c:lblAlgn val="ctr"/>
        <c:lblOffset val="100"/>
        <c:noMultiLvlLbl val="0"/>
      </c:catAx>
      <c:valAx>
        <c:axId val="410822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Convergence index</a:t>
                </a:r>
              </a:p>
            </c:rich>
          </c:tx>
          <c:layout>
            <c:manualLayout>
              <c:xMode val="edge"/>
              <c:yMode val="edge"/>
              <c:x val="3.5762385189815837E-2"/>
              <c:y val="2.5396856239026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0821376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12700"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CI!$B$47:$N$47</c15:sqref>
                    </c15:fullRef>
                  </c:ext>
                </c:extLst>
                <c:f>(CI!$J$47,CI!$M$47:$N$47)</c:f>
                <c:numCache>
                  <c:formatCode>General</c:formatCode>
                  <c:ptCount val="3"/>
                  <c:pt idx="0">
                    <c:v>4.9042315893260873E-3</c:v>
                  </c:pt>
                  <c:pt idx="1">
                    <c:v>1.9955369437556279E-3</c:v>
                  </c:pt>
                  <c:pt idx="2">
                    <c:v>3.1101804594655478E-3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CI!$B$47:$N$47</c15:sqref>
                    </c15:fullRef>
                  </c:ext>
                </c:extLst>
                <c:f>(CI!$J$47,CI!$M$47:$N$47)</c:f>
                <c:numCache>
                  <c:formatCode>General</c:formatCode>
                  <c:ptCount val="3"/>
                  <c:pt idx="0">
                    <c:v>4.9042315893260873E-3</c:v>
                  </c:pt>
                  <c:pt idx="1">
                    <c:v>1.9955369437556279E-3</c:v>
                  </c:pt>
                  <c:pt idx="2">
                    <c:v>3.1101804594655478E-3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CI!$B$36:$N$36</c15:sqref>
                  </c15:fullRef>
                </c:ext>
              </c:extLst>
              <c:f>(CI!$J$36,CI!$M$36:$N$36)</c:f>
              <c:strCache>
                <c:ptCount val="3"/>
                <c:pt idx="0">
                  <c:v>HY</c:v>
                </c:pt>
                <c:pt idx="1">
                  <c:v>DR</c:v>
                </c:pt>
                <c:pt idx="2">
                  <c:v>LC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CI!$B$45:$N$45</c15:sqref>
                  </c15:fullRef>
                </c:ext>
              </c:extLst>
              <c:f>(CI!$J$45,CI!$M$45:$N$45)</c:f>
              <c:numCache>
                <c:formatCode>General</c:formatCode>
                <c:ptCount val="3"/>
                <c:pt idx="0">
                  <c:v>1.4886620931336334E-2</c:v>
                </c:pt>
                <c:pt idx="1">
                  <c:v>8.6057164963410024E-3</c:v>
                </c:pt>
                <c:pt idx="2">
                  <c:v>8.465462904975192E-3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6-4136-B7FF-22F6B7D00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27"/>
        <c:axId val="410821376"/>
        <c:axId val="410822032"/>
      </c:barChart>
      <c:catAx>
        <c:axId val="41082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0822032"/>
        <c:crosses val="autoZero"/>
        <c:auto val="1"/>
        <c:lblAlgn val="ctr"/>
        <c:lblOffset val="100"/>
        <c:noMultiLvlLbl val="0"/>
      </c:catAx>
      <c:valAx>
        <c:axId val="410822032"/>
        <c:scaling>
          <c:orientation val="minMax"/>
          <c:max val="3.0000000000000006E-2"/>
          <c:min val="0"/>
        </c:scaling>
        <c:delete val="0"/>
        <c:axPos val="l"/>
        <c:numFmt formatCode="General" sourceLinked="1"/>
        <c:majorTickMark val="out"/>
        <c:minorTickMark val="out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0821376"/>
        <c:crosses val="autoZero"/>
        <c:crossBetween val="between"/>
        <c:majorUnit val="1.0000000000000002E-2"/>
        <c:minorUnit val="5.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3E-4A69-AC7B-C60787C11FA8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3E-4A69-AC7B-C60787C11FA8}"/>
              </c:ext>
            </c:extLst>
          </c:dPt>
          <c:errBars>
            <c:errBarType val="both"/>
            <c:errValType val="cust"/>
            <c:noEndCap val="0"/>
            <c:plus>
              <c:numRef>
                <c:f>'[1]SC MCs Vs Non MCs'!$E$20:$F$20</c:f>
                <c:numCache>
                  <c:formatCode>General</c:formatCode>
                  <c:ptCount val="2"/>
                  <c:pt idx="0">
                    <c:v>4.0237879589162612E-2</c:v>
                  </c:pt>
                  <c:pt idx="1">
                    <c:v>4.0237879589162716E-2</c:v>
                  </c:pt>
                </c:numCache>
              </c:numRef>
            </c:plus>
            <c:minus>
              <c:numRef>
                <c:f>'[1]SC MCs Vs Non MCs'!$E$20:$F$20</c:f>
                <c:numCache>
                  <c:formatCode>General</c:formatCode>
                  <c:ptCount val="2"/>
                  <c:pt idx="0">
                    <c:v>4.0237879589162612E-2</c:v>
                  </c:pt>
                  <c:pt idx="1">
                    <c:v>4.0237879589162716E-2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SCs!$B$1:$C$1</c:f>
              <c:strCache>
                <c:ptCount val="2"/>
                <c:pt idx="0">
                  <c:v>TCs</c:v>
                </c:pt>
                <c:pt idx="1">
                  <c:v>MCs</c:v>
                </c:pt>
              </c:strCache>
            </c:strRef>
          </c:cat>
          <c:val>
            <c:numRef>
              <c:f>'[1]SC MCs Vs Non MCs'!$E$18:$F$18</c:f>
              <c:numCache>
                <c:formatCode>General</c:formatCode>
                <c:ptCount val="2"/>
                <c:pt idx="0">
                  <c:v>0.45879602571595557</c:v>
                </c:pt>
                <c:pt idx="1">
                  <c:v>0.54120397428404443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3E-4A69-AC7B-C60787C11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40"/>
        <c:axId val="321907216"/>
        <c:axId val="321907872"/>
      </c:barChart>
      <c:catAx>
        <c:axId val="32190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21907872"/>
        <c:crosses val="autoZero"/>
        <c:auto val="1"/>
        <c:lblAlgn val="ctr"/>
        <c:lblOffset val="100"/>
        <c:noMultiLvlLbl val="0"/>
      </c:catAx>
      <c:valAx>
        <c:axId val="321907872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% Starter cells</a:t>
                </a:r>
              </a:p>
            </c:rich>
          </c:tx>
          <c:layout>
            <c:manualLayout>
              <c:xMode val="edge"/>
              <c:yMode val="edge"/>
              <c:x val="0.17382413087934559"/>
              <c:y val="0.16135874682801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2190721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'[1]Confocal Vs Fluor'!$B$17</c:f>
              <c:strCache>
                <c:ptCount val="1"/>
                <c:pt idx="0">
                  <c:v>Confocal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('[1]Confocal Vs Fluor'!$B$18,'[1]Confocal Vs Fluor'!$D$18,'[1]Confocal Vs Fluor'!$F$18,'[1]Confocal Vs Fluor'!$H$18,'[1]Confocal Vs Fluor'!$J$18,'[1]Confocal Vs Fluor'!$L$18,'[1]Confocal Vs Fluor'!$N$18)</c:f>
              <c:strCache>
                <c:ptCount val="7"/>
                <c:pt idx="0">
                  <c:v>SC-MCL</c:v>
                </c:pt>
                <c:pt idx="1">
                  <c:v>SC-Non MCL</c:v>
                </c:pt>
                <c:pt idx="2">
                  <c:v>MC</c:v>
                </c:pt>
                <c:pt idx="3">
                  <c:v>GC</c:v>
                </c:pt>
                <c:pt idx="4">
                  <c:v>EPL</c:v>
                </c:pt>
                <c:pt idx="5">
                  <c:v>PGN</c:v>
                </c:pt>
                <c:pt idx="6">
                  <c:v>Total </c:v>
                </c:pt>
              </c:strCache>
            </c:strRef>
          </c:cat>
          <c:val>
            <c:numRef>
              <c:f>('[1]Confocal Vs Fluor'!$B$15,'[1]Confocal Vs Fluor'!$D$15,'[1]Confocal Vs Fluor'!$F$15,'[1]Confocal Vs Fluor'!$H$15,'[1]Confocal Vs Fluor'!$J$15,'[1]Confocal Vs Fluor'!$L$15,'[1]Confocal Vs Fluor'!$N$15)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11-4329-AE5D-B84D4D63D7BA}"/>
            </c:ext>
          </c:extLst>
        </c:ser>
        <c:ser>
          <c:idx val="1"/>
          <c:order val="1"/>
          <c:tx>
            <c:strRef>
              <c:f>'[1]Confocal Vs Fluor'!$C$17</c:f>
              <c:strCache>
                <c:ptCount val="1"/>
                <c:pt idx="0">
                  <c:v>Fluorescent</c:v>
                </c:pt>
              </c:strCache>
            </c:strRef>
          </c:tx>
          <c:spPr>
            <a:solidFill>
              <a:sysClr val="window" lastClr="FFFFFF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('[1]Confocal Vs Fluor'!$B$18,'[1]Confocal Vs Fluor'!$D$18,'[1]Confocal Vs Fluor'!$F$18,'[1]Confocal Vs Fluor'!$H$18,'[1]Confocal Vs Fluor'!$J$18,'[1]Confocal Vs Fluor'!$L$18,'[1]Confocal Vs Fluor'!$N$18)</c:f>
              <c:strCache>
                <c:ptCount val="7"/>
                <c:pt idx="0">
                  <c:v>SC-MCL</c:v>
                </c:pt>
                <c:pt idx="1">
                  <c:v>SC-Non MCL</c:v>
                </c:pt>
                <c:pt idx="2">
                  <c:v>MC</c:v>
                </c:pt>
                <c:pt idx="3">
                  <c:v>GC</c:v>
                </c:pt>
                <c:pt idx="4">
                  <c:v>EPL</c:v>
                </c:pt>
                <c:pt idx="5">
                  <c:v>PGN</c:v>
                </c:pt>
                <c:pt idx="6">
                  <c:v>Total </c:v>
                </c:pt>
              </c:strCache>
            </c:strRef>
          </c:cat>
          <c:val>
            <c:numRef>
              <c:f>('[1]Confocal Vs Fluor'!$C$15,'[1]Confocal Vs Fluor'!$E$15,'[1]Confocal Vs Fluor'!$G$15,'[1]Confocal Vs Fluor'!$I$15,'[1]Confocal Vs Fluor'!$K$15,'[1]Confocal Vs Fluor'!$M$15,'[1]Confocal Vs Fluor'!$O$15)</c:f>
              <c:numCache>
                <c:formatCode>General</c:formatCode>
                <c:ptCount val="7"/>
                <c:pt idx="0">
                  <c:v>0.88888888888888884</c:v>
                </c:pt>
                <c:pt idx="1">
                  <c:v>1</c:v>
                </c:pt>
                <c:pt idx="2">
                  <c:v>0.92307692307692313</c:v>
                </c:pt>
                <c:pt idx="3">
                  <c:v>0.8571428571428571</c:v>
                </c:pt>
                <c:pt idx="4">
                  <c:v>0.95683453237410077</c:v>
                </c:pt>
                <c:pt idx="5">
                  <c:v>1.1578947368421053</c:v>
                </c:pt>
                <c:pt idx="6">
                  <c:v>0.9550561797752809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11-4329-AE5D-B84D4D63D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7362616"/>
        <c:axId val="297362288"/>
      </c:barChart>
      <c:catAx>
        <c:axId val="297362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362288"/>
        <c:crosses val="autoZero"/>
        <c:auto val="1"/>
        <c:lblAlgn val="ctr"/>
        <c:lblOffset val="100"/>
        <c:noMultiLvlLbl val="0"/>
      </c:catAx>
      <c:valAx>
        <c:axId val="297362288"/>
        <c:scaling>
          <c:orientation val="minMax"/>
          <c:max val="1.2"/>
          <c:min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Overlap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36261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88734937642136"/>
          <c:y val="8.3601839365368177E-2"/>
          <c:w val="0.60728814716365109"/>
          <c:h val="0.115809660910065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4333101524702575"/>
          <c:y val="3.6306256064970434E-2"/>
          <c:w val="0.5485744648937485"/>
          <c:h val="0.7557839499271514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106833672000678"/>
                  <c:y val="0.4627445391047430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/>
                      <a:t>p&lt;0.05</a:t>
                    </a:r>
                    <a:br>
                      <a:rPr lang="en-US"/>
                    </a:br>
                    <a:r>
                      <a:rPr lang="en-US"/>
                      <a:t>R² = 0.6728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'Starter vs inputs'!$B$34:$B$41</c:f>
              <c:numCache>
                <c:formatCode>General</c:formatCode>
                <c:ptCount val="8"/>
                <c:pt idx="0">
                  <c:v>83</c:v>
                </c:pt>
                <c:pt idx="1">
                  <c:v>109</c:v>
                </c:pt>
                <c:pt idx="2">
                  <c:v>116</c:v>
                </c:pt>
                <c:pt idx="3">
                  <c:v>123</c:v>
                </c:pt>
                <c:pt idx="4">
                  <c:v>387</c:v>
                </c:pt>
                <c:pt idx="5">
                  <c:v>468</c:v>
                </c:pt>
                <c:pt idx="6">
                  <c:v>671</c:v>
                </c:pt>
                <c:pt idx="7">
                  <c:v>1428</c:v>
                </c:pt>
              </c:numCache>
            </c:numRef>
          </c:xVal>
          <c:yVal>
            <c:numRef>
              <c:f>'Starter vs inputs'!$C$34:$C$41</c:f>
              <c:numCache>
                <c:formatCode>General</c:formatCode>
                <c:ptCount val="8"/>
                <c:pt idx="0">
                  <c:v>3126</c:v>
                </c:pt>
                <c:pt idx="1">
                  <c:v>2072</c:v>
                </c:pt>
                <c:pt idx="2">
                  <c:v>3963</c:v>
                </c:pt>
                <c:pt idx="3">
                  <c:v>2520</c:v>
                </c:pt>
                <c:pt idx="4">
                  <c:v>7681</c:v>
                </c:pt>
                <c:pt idx="5">
                  <c:v>11720</c:v>
                </c:pt>
                <c:pt idx="6">
                  <c:v>6441</c:v>
                </c:pt>
                <c:pt idx="7">
                  <c:v>12665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D5-4145-8351-94CBCA441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536264"/>
        <c:axId val="541537576"/>
      </c:scatterChart>
      <c:valAx>
        <c:axId val="541536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#SC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1537576"/>
        <c:crosses val="autoZero"/>
        <c:crossBetween val="midCat"/>
        <c:minorUnit val="250"/>
      </c:valAx>
      <c:valAx>
        <c:axId val="541537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#inputs</a:t>
                </a:r>
              </a:p>
            </c:rich>
          </c:tx>
          <c:layout>
            <c:manualLayout>
              <c:xMode val="edge"/>
              <c:yMode val="edge"/>
              <c:x val="0"/>
              <c:y val="0.295375856922549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1536264"/>
        <c:crosses val="autoZero"/>
        <c:crossBetween val="midCat"/>
        <c:majorUnit val="5000"/>
        <c:minorUnit val="2500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'Starter vs inputs'!$G$1:$H$1</c:f>
              <c:strCache>
                <c:ptCount val="2"/>
                <c:pt idx="0">
                  <c:v>Local</c:v>
                </c:pt>
                <c:pt idx="1">
                  <c:v>Top-down</c:v>
                </c:pt>
              </c:strCache>
            </c:strRef>
          </c:tx>
          <c:spPr>
            <a:noFill/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'Starter vs inputs'!$G$12:$H$12</c:f>
                <c:numCache>
                  <c:formatCode>General</c:formatCode>
                  <c:ptCount val="2"/>
                  <c:pt idx="0">
                    <c:v>4.7073090895219707</c:v>
                  </c:pt>
                  <c:pt idx="1">
                    <c:v>4.707309089521984</c:v>
                  </c:pt>
                </c:numCache>
              </c:numRef>
            </c:plus>
            <c:minus>
              <c:numRef>
                <c:f>'Starter vs inputs'!$G$12:$H$12</c:f>
                <c:numCache>
                  <c:formatCode>General</c:formatCode>
                  <c:ptCount val="2"/>
                  <c:pt idx="0">
                    <c:v>4.7073090895219707</c:v>
                  </c:pt>
                  <c:pt idx="1">
                    <c:v>4.707309089521984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'Starter vs inputs'!$G$1:$H$1</c:f>
              <c:strCache>
                <c:ptCount val="2"/>
                <c:pt idx="0">
                  <c:v>Local</c:v>
                </c:pt>
                <c:pt idx="1">
                  <c:v>Top-down</c:v>
                </c:pt>
              </c:strCache>
            </c:strRef>
          </c:cat>
          <c:val>
            <c:numRef>
              <c:f>'Starter vs inputs'!$G$10:$H$10</c:f>
              <c:numCache>
                <c:formatCode>General</c:formatCode>
                <c:ptCount val="2"/>
                <c:pt idx="0">
                  <c:v>64.334147593762708</c:v>
                </c:pt>
                <c:pt idx="1">
                  <c:v>35.665852406237292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B3-44F9-BEF4-F88BE7EFC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529463264"/>
        <c:axId val="529464576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[2]Tbet!$I$101:$O$101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0.99999999999999989</c:v>
                </c:pt>
                <c:pt idx="3">
                  <c:v>1.0000000000000004</c:v>
                </c:pt>
                <c:pt idx="4">
                  <c:v>1</c:v>
                </c:pt>
                <c:pt idx="5">
                  <c:v>0.99999999999999967</c:v>
                </c:pt>
                <c:pt idx="6">
                  <c:v>1</c:v>
                </c:pt>
              </c:numCache>
            </c:numRef>
          </c:xVal>
          <c:yVal>
            <c:numRef>
              <c:f>'Starter vs inputs'!$G$2:$G$9</c:f>
              <c:numCache>
                <c:formatCode>General</c:formatCode>
                <c:ptCount val="8"/>
                <c:pt idx="0">
                  <c:v>68.682021753039024</c:v>
                </c:pt>
                <c:pt idx="1">
                  <c:v>70.849420849420852</c:v>
                </c:pt>
                <c:pt idx="2">
                  <c:v>74.438556649003274</c:v>
                </c:pt>
                <c:pt idx="3">
                  <c:v>79.761904761904759</c:v>
                </c:pt>
                <c:pt idx="4">
                  <c:v>49.160265590417914</c:v>
                </c:pt>
                <c:pt idx="5">
                  <c:v>41.723549488054609</c:v>
                </c:pt>
                <c:pt idx="6">
                  <c:v>71.991926719453502</c:v>
                </c:pt>
                <c:pt idx="7">
                  <c:v>58.065534938807737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CB3-44F9-BEF4-F88BE7EFCF48}"/>
            </c:ext>
          </c:extLst>
        </c:ser>
        <c:ser>
          <c:idx val="2"/>
          <c:order val="2"/>
          <c:tx>
            <c:strRef>
              <c:f>'Starter vs inputs'!$M$2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'Starter vs inputs'!$J$2:$J$10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xVal>
          <c:yVal>
            <c:numRef>
              <c:f>'Starter vs inputs'!$H$2:$H$9</c:f>
              <c:numCache>
                <c:formatCode>General</c:formatCode>
                <c:ptCount val="8"/>
                <c:pt idx="0">
                  <c:v>31.317978246960973</c:v>
                </c:pt>
                <c:pt idx="1">
                  <c:v>29.150579150579151</c:v>
                </c:pt>
                <c:pt idx="2">
                  <c:v>25.561443350996718</c:v>
                </c:pt>
                <c:pt idx="3">
                  <c:v>20.238095238095237</c:v>
                </c:pt>
                <c:pt idx="4">
                  <c:v>50.839734409582086</c:v>
                </c:pt>
                <c:pt idx="5">
                  <c:v>58.276450511945391</c:v>
                </c:pt>
                <c:pt idx="6">
                  <c:v>28.008073280546498</c:v>
                </c:pt>
                <c:pt idx="7">
                  <c:v>41.934465061192263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CB3-44F9-BEF4-F88BE7EFC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463264"/>
        <c:axId val="529464576"/>
      </c:scatterChart>
      <c:catAx>
        <c:axId val="52946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9464576"/>
        <c:crosses val="autoZero"/>
        <c:auto val="1"/>
        <c:lblAlgn val="ctr"/>
        <c:lblOffset val="100"/>
        <c:noMultiLvlLbl val="0"/>
      </c:catAx>
      <c:valAx>
        <c:axId val="529464576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%Local inputs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9463264"/>
        <c:crosses val="autoZero"/>
        <c:crossBetween val="between"/>
        <c:majorUnit val="20"/>
        <c:minorUnit val="10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'Anterior posterior spread'!$R$46</c:f>
              <c:strCache>
                <c:ptCount val="1"/>
                <c:pt idx="0">
                  <c:v>MCL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'Anterior posterior spread'!$R$47:$R$85</c:f>
              <c:numCache>
                <c:formatCode>General</c:formatCode>
                <c:ptCount val="39"/>
                <c:pt idx="0">
                  <c:v>5.9556282470444266</c:v>
                </c:pt>
                <c:pt idx="1">
                  <c:v>24.284576340062991</c:v>
                </c:pt>
                <c:pt idx="2">
                  <c:v>41.216921342752215</c:v>
                </c:pt>
                <c:pt idx="3">
                  <c:v>33.398018851363467</c:v>
                </c:pt>
                <c:pt idx="4">
                  <c:v>49.662971679655442</c:v>
                </c:pt>
                <c:pt idx="5">
                  <c:v>50.507168036840987</c:v>
                </c:pt>
                <c:pt idx="6">
                  <c:v>67.25872922183855</c:v>
                </c:pt>
                <c:pt idx="7">
                  <c:v>66.920715768996772</c:v>
                </c:pt>
                <c:pt idx="8">
                  <c:v>84.28760612569225</c:v>
                </c:pt>
                <c:pt idx="9">
                  <c:v>76.045594379344649</c:v>
                </c:pt>
                <c:pt idx="10">
                  <c:v>66.148193205728063</c:v>
                </c:pt>
                <c:pt idx="11">
                  <c:v>87.755067881096295</c:v>
                </c:pt>
                <c:pt idx="12">
                  <c:v>81.30881369960322</c:v>
                </c:pt>
                <c:pt idx="13">
                  <c:v>100</c:v>
                </c:pt>
                <c:pt idx="14">
                  <c:v>79.190973872787978</c:v>
                </c:pt>
                <c:pt idx="15">
                  <c:v>75.365321307027571</c:v>
                </c:pt>
                <c:pt idx="16">
                  <c:v>81.891086907127502</c:v>
                </c:pt>
                <c:pt idx="17">
                  <c:v>73.34386197179613</c:v>
                </c:pt>
                <c:pt idx="18">
                  <c:v>74.741713185313486</c:v>
                </c:pt>
                <c:pt idx="19">
                  <c:v>64.474030382753099</c:v>
                </c:pt>
                <c:pt idx="20">
                  <c:v>83.491689757172196</c:v>
                </c:pt>
                <c:pt idx="21">
                  <c:v>52.875201424596391</c:v>
                </c:pt>
                <c:pt idx="22">
                  <c:v>49.901627317481463</c:v>
                </c:pt>
                <c:pt idx="23">
                  <c:v>35.451219504277717</c:v>
                </c:pt>
                <c:pt idx="24">
                  <c:v>36.847166921288625</c:v>
                </c:pt>
                <c:pt idx="25">
                  <c:v>20.848960193076742</c:v>
                </c:pt>
                <c:pt idx="26">
                  <c:v>13.426542155797383</c:v>
                </c:pt>
                <c:pt idx="27">
                  <c:v>14.255091317843494</c:v>
                </c:pt>
                <c:pt idx="28">
                  <c:v>7.4901602031390828</c:v>
                </c:pt>
                <c:pt idx="29">
                  <c:v>6.9052215029056692</c:v>
                </c:pt>
                <c:pt idx="30">
                  <c:v>4.7252896496358243</c:v>
                </c:pt>
                <c:pt idx="31">
                  <c:v>2.8064712429783079</c:v>
                </c:pt>
                <c:pt idx="32">
                  <c:v>1.5347889610037622</c:v>
                </c:pt>
                <c:pt idx="33">
                  <c:v>0.92087337660225721</c:v>
                </c:pt>
                <c:pt idx="34">
                  <c:v>0.92087337660225721</c:v>
                </c:pt>
                <c:pt idx="35">
                  <c:v>1.2696890495576578</c:v>
                </c:pt>
                <c:pt idx="36">
                  <c:v>0</c:v>
                </c:pt>
                <c:pt idx="37">
                  <c:v>0.30695779220075237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AE-41F6-A094-507C9EE03448}"/>
            </c:ext>
          </c:extLst>
        </c:ser>
        <c:ser>
          <c:idx val="1"/>
          <c:order val="1"/>
          <c:tx>
            <c:strRef>
              <c:f>'Anterior posterior spread'!$S$46</c:f>
              <c:strCache>
                <c:ptCount val="1"/>
                <c:pt idx="0">
                  <c:v>GCL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'Anterior posterior spread'!$S$47:$S$85</c:f>
              <c:numCache>
                <c:formatCode>General</c:formatCode>
                <c:ptCount val="39"/>
                <c:pt idx="0">
                  <c:v>7.0073543121536552</c:v>
                </c:pt>
                <c:pt idx="1">
                  <c:v>17.941340907641809</c:v>
                </c:pt>
                <c:pt idx="2">
                  <c:v>27.376716848351936</c:v>
                </c:pt>
                <c:pt idx="3">
                  <c:v>44.785486341261219</c:v>
                </c:pt>
                <c:pt idx="4">
                  <c:v>51.860832037021702</c:v>
                </c:pt>
                <c:pt idx="5">
                  <c:v>63.505833211460988</c:v>
                </c:pt>
                <c:pt idx="6">
                  <c:v>75.596684389957829</c:v>
                </c:pt>
                <c:pt idx="7">
                  <c:v>86.211541962792282</c:v>
                </c:pt>
                <c:pt idx="8">
                  <c:v>100</c:v>
                </c:pt>
                <c:pt idx="9">
                  <c:v>97.889066718425184</c:v>
                </c:pt>
                <c:pt idx="10">
                  <c:v>85.879638228941701</c:v>
                </c:pt>
                <c:pt idx="11">
                  <c:v>99.974591188196371</c:v>
                </c:pt>
                <c:pt idx="12">
                  <c:v>87.6563795697801</c:v>
                </c:pt>
                <c:pt idx="13">
                  <c:v>87.33195489424871</c:v>
                </c:pt>
                <c:pt idx="14">
                  <c:v>79.782498142950828</c:v>
                </c:pt>
                <c:pt idx="15">
                  <c:v>83.740744106852929</c:v>
                </c:pt>
                <c:pt idx="16">
                  <c:v>71.885650971894179</c:v>
                </c:pt>
                <c:pt idx="17">
                  <c:v>71.012383143439436</c:v>
                </c:pt>
                <c:pt idx="18">
                  <c:v>65.260510815536989</c:v>
                </c:pt>
                <c:pt idx="19">
                  <c:v>64.275515954111512</c:v>
                </c:pt>
                <c:pt idx="20">
                  <c:v>57.722580779665556</c:v>
                </c:pt>
                <c:pt idx="21">
                  <c:v>48.312511089374851</c:v>
                </c:pt>
                <c:pt idx="22">
                  <c:v>38.438455248862887</c:v>
                </c:pt>
                <c:pt idx="23">
                  <c:v>24.289815855502844</c:v>
                </c:pt>
                <c:pt idx="24">
                  <c:v>16.65414864099483</c:v>
                </c:pt>
                <c:pt idx="25">
                  <c:v>13.823382722185041</c:v>
                </c:pt>
                <c:pt idx="26">
                  <c:v>14.2827262377574</c:v>
                </c:pt>
                <c:pt idx="27">
                  <c:v>9.7060236131736879</c:v>
                </c:pt>
                <c:pt idx="28">
                  <c:v>6.0389921257313448</c:v>
                </c:pt>
                <c:pt idx="29">
                  <c:v>6.2640824876109811</c:v>
                </c:pt>
                <c:pt idx="30">
                  <c:v>2.2046885358093</c:v>
                </c:pt>
                <c:pt idx="31">
                  <c:v>2.7985797019085554</c:v>
                </c:pt>
                <c:pt idx="32">
                  <c:v>4.6317237679349237</c:v>
                </c:pt>
                <c:pt idx="33">
                  <c:v>0.56188001104709684</c:v>
                </c:pt>
                <c:pt idx="34">
                  <c:v>1.2903865081288501</c:v>
                </c:pt>
                <c:pt idx="35">
                  <c:v>0.76142094725110965</c:v>
                </c:pt>
                <c:pt idx="36">
                  <c:v>0.7285064970817533</c:v>
                </c:pt>
                <c:pt idx="37">
                  <c:v>0.76142094725110965</c:v>
                </c:pt>
                <c:pt idx="38">
                  <c:v>0.18212662427043833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AE-41F6-A094-507C9EE03448}"/>
            </c:ext>
          </c:extLst>
        </c:ser>
        <c:ser>
          <c:idx val="2"/>
          <c:order val="2"/>
          <c:tx>
            <c:strRef>
              <c:f>'Anterior posterior spread'!$T$46</c:f>
              <c:strCache>
                <c:ptCount val="1"/>
                <c:pt idx="0">
                  <c:v>EPL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'Anterior posterior spread'!$T$47:$T$85</c:f>
              <c:numCache>
                <c:formatCode>General</c:formatCode>
                <c:ptCount val="39"/>
                <c:pt idx="0">
                  <c:v>18.928975554130528</c:v>
                </c:pt>
                <c:pt idx="1">
                  <c:v>33.293421996847734</c:v>
                </c:pt>
                <c:pt idx="2">
                  <c:v>48.534581977906257</c:v>
                </c:pt>
                <c:pt idx="3">
                  <c:v>62.817138109979631</c:v>
                </c:pt>
                <c:pt idx="4">
                  <c:v>68.317403922393112</c:v>
                </c:pt>
                <c:pt idx="5">
                  <c:v>80.984025719450585</c:v>
                </c:pt>
                <c:pt idx="6">
                  <c:v>93.41287501476053</c:v>
                </c:pt>
                <c:pt idx="7">
                  <c:v>89.310686492904964</c:v>
                </c:pt>
                <c:pt idx="8">
                  <c:v>94.165490967767127</c:v>
                </c:pt>
                <c:pt idx="9">
                  <c:v>90.199971474363451</c:v>
                </c:pt>
                <c:pt idx="10">
                  <c:v>100</c:v>
                </c:pt>
                <c:pt idx="11">
                  <c:v>86.800858916750059</c:v>
                </c:pt>
                <c:pt idx="12">
                  <c:v>83.398660569405081</c:v>
                </c:pt>
                <c:pt idx="13">
                  <c:v>91.943368513392073</c:v>
                </c:pt>
                <c:pt idx="14">
                  <c:v>78.260387295885081</c:v>
                </c:pt>
                <c:pt idx="15">
                  <c:v>72.161106369569239</c:v>
                </c:pt>
                <c:pt idx="16">
                  <c:v>72.629013117941867</c:v>
                </c:pt>
                <c:pt idx="17">
                  <c:v>66.75769274531325</c:v>
                </c:pt>
                <c:pt idx="18">
                  <c:v>54.796031827189609</c:v>
                </c:pt>
                <c:pt idx="19">
                  <c:v>44.043099581724654</c:v>
                </c:pt>
                <c:pt idx="20">
                  <c:v>43.900693786642705</c:v>
                </c:pt>
                <c:pt idx="21">
                  <c:v>22.190647953664602</c:v>
                </c:pt>
                <c:pt idx="22">
                  <c:v>21.112638509865871</c:v>
                </c:pt>
                <c:pt idx="23">
                  <c:v>15.152525476278162</c:v>
                </c:pt>
                <c:pt idx="24">
                  <c:v>9.0242537654821771</c:v>
                </c:pt>
                <c:pt idx="25">
                  <c:v>8.4449437375056586</c:v>
                </c:pt>
                <c:pt idx="26">
                  <c:v>6.4202965563959644</c:v>
                </c:pt>
                <c:pt idx="27">
                  <c:v>4.348569268939924</c:v>
                </c:pt>
                <c:pt idx="28">
                  <c:v>3.3276554217604803</c:v>
                </c:pt>
                <c:pt idx="29">
                  <c:v>2.4794007291687001</c:v>
                </c:pt>
                <c:pt idx="30">
                  <c:v>2.513586511506674</c:v>
                </c:pt>
                <c:pt idx="31">
                  <c:v>1.1086417262875616</c:v>
                </c:pt>
                <c:pt idx="32">
                  <c:v>0.11310062567890397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AE-41F6-A094-507C9EE03448}"/>
            </c:ext>
          </c:extLst>
        </c:ser>
        <c:ser>
          <c:idx val="3"/>
          <c:order val="3"/>
          <c:tx>
            <c:strRef>
              <c:f>'Anterior posterior spread'!$U$46</c:f>
              <c:strCache>
                <c:ptCount val="1"/>
                <c:pt idx="0">
                  <c:v>PGL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'Anterior posterior spread'!$U$47:$U$85</c:f>
              <c:numCache>
                <c:formatCode>General</c:formatCode>
                <c:ptCount val="39"/>
                <c:pt idx="0">
                  <c:v>37.912676548181317</c:v>
                </c:pt>
                <c:pt idx="1">
                  <c:v>50.377459557182654</c:v>
                </c:pt>
                <c:pt idx="2">
                  <c:v>82.57274329167717</c:v>
                </c:pt>
                <c:pt idx="3">
                  <c:v>59.322329727538914</c:v>
                </c:pt>
                <c:pt idx="4">
                  <c:v>100</c:v>
                </c:pt>
                <c:pt idx="5">
                  <c:v>71.784627999024565</c:v>
                </c:pt>
                <c:pt idx="6">
                  <c:v>98.340020300304971</c:v>
                </c:pt>
                <c:pt idx="7">
                  <c:v>94.905305972131131</c:v>
                </c:pt>
                <c:pt idx="8">
                  <c:v>87.773655791402646</c:v>
                </c:pt>
                <c:pt idx="9">
                  <c:v>63.263352690460728</c:v>
                </c:pt>
                <c:pt idx="10">
                  <c:v>71.246176876868503</c:v>
                </c:pt>
                <c:pt idx="11">
                  <c:v>72.736160496769614</c:v>
                </c:pt>
                <c:pt idx="12">
                  <c:v>43.4447086416735</c:v>
                </c:pt>
                <c:pt idx="13">
                  <c:v>76.607972782775633</c:v>
                </c:pt>
                <c:pt idx="14">
                  <c:v>37.568030120684227</c:v>
                </c:pt>
                <c:pt idx="15">
                  <c:v>41.680432356532684</c:v>
                </c:pt>
                <c:pt idx="16">
                  <c:v>42.613198870645547</c:v>
                </c:pt>
                <c:pt idx="17">
                  <c:v>36.4889452955004</c:v>
                </c:pt>
                <c:pt idx="18">
                  <c:v>35.014058846844243</c:v>
                </c:pt>
                <c:pt idx="19">
                  <c:v>35.966904427507416</c:v>
                </c:pt>
                <c:pt idx="20">
                  <c:v>32.785150668311147</c:v>
                </c:pt>
                <c:pt idx="21">
                  <c:v>21.788876126600776</c:v>
                </c:pt>
                <c:pt idx="22">
                  <c:v>28.652330027222003</c:v>
                </c:pt>
                <c:pt idx="23">
                  <c:v>10.002667643774435</c:v>
                </c:pt>
                <c:pt idx="24">
                  <c:v>12.382002198076542</c:v>
                </c:pt>
                <c:pt idx="25">
                  <c:v>10.833092938449191</c:v>
                </c:pt>
                <c:pt idx="26">
                  <c:v>10.602870162407273</c:v>
                </c:pt>
                <c:pt idx="27">
                  <c:v>4.7991938629843434</c:v>
                </c:pt>
                <c:pt idx="28">
                  <c:v>3.7110045568425449</c:v>
                </c:pt>
                <c:pt idx="29">
                  <c:v>2.6786198305028899</c:v>
                </c:pt>
                <c:pt idx="30">
                  <c:v>2.006971852169948</c:v>
                </c:pt>
                <c:pt idx="31">
                  <c:v>2.1205740324814539</c:v>
                </c:pt>
                <c:pt idx="32">
                  <c:v>2.9503638712785452</c:v>
                </c:pt>
                <c:pt idx="33">
                  <c:v>1.5904305243610908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AE-41F6-A094-507C9EE03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240032"/>
        <c:axId val="547235112"/>
      </c:lineChart>
      <c:catAx>
        <c:axId val="547240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35112"/>
        <c:crosses val="autoZero"/>
        <c:auto val="1"/>
        <c:lblAlgn val="ctr"/>
        <c:lblOffset val="100"/>
        <c:noMultiLvlLbl val="0"/>
      </c:catAx>
      <c:valAx>
        <c:axId val="54723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4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09127588007624"/>
          <c:y val="0.16833725846165945"/>
          <c:w val="0.83692002373101815"/>
          <c:h val="0.6000192980512542"/>
        </c:manualLayout>
      </c:layout>
      <c:lineChart>
        <c:grouping val="standard"/>
        <c:varyColors val="0"/>
        <c:ser>
          <c:idx val="0"/>
          <c:order val="0"/>
          <c:tx>
            <c:strRef>
              <c:f>'Z spread'!$K$2</c:f>
              <c:strCache>
                <c:ptCount val="1"/>
                <c:pt idx="0">
                  <c:v>SC</c:v>
                </c:pt>
              </c:strCache>
            </c:strRef>
          </c:tx>
          <c:spPr>
            <a:ln w="28575" cap="rnd">
              <a:solidFill>
                <a:srgbClr val="FFCC00"/>
              </a:solidFill>
              <a:round/>
            </a:ln>
            <a:effectLst/>
          </c:spPr>
          <c:marker>
            <c:symbol val="none"/>
          </c:marker>
          <c:cat>
            <c:numRef>
              <c:f>'Z spread'!$P$2:$P$43</c:f>
              <c:numCache>
                <c:formatCode>General</c:formatCode>
                <c:ptCount val="42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0.15000000000000002</c:v>
                </c:pt>
                <c:pt idx="7">
                  <c:v>0.17500000000000002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0.30000000000000004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</c:v>
                </c:pt>
                <c:pt idx="16">
                  <c:v>0.4</c:v>
                </c:pt>
                <c:pt idx="17">
                  <c:v>0.42500000000000004</c:v>
                </c:pt>
                <c:pt idx="18">
                  <c:v>0.45</c:v>
                </c:pt>
                <c:pt idx="19">
                  <c:v>0.47500000000000003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0.57500000000000007</c:v>
                </c:pt>
                <c:pt idx="24">
                  <c:v>0.60000000000000009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0.70000000000000007</c:v>
                </c:pt>
                <c:pt idx="29">
                  <c:v>0.72500000000000009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0.82500000000000007</c:v>
                </c:pt>
                <c:pt idx="34">
                  <c:v>0.85000000000000009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0.95000000000000007</c:v>
                </c:pt>
                <c:pt idx="39">
                  <c:v>1</c:v>
                </c:pt>
                <c:pt idx="40">
                  <c:v>1</c:v>
                </c:pt>
                <c:pt idx="41">
                  <c:v>1.25</c:v>
                </c:pt>
              </c:numCache>
            </c:numRef>
          </c:cat>
          <c:val>
            <c:numRef>
              <c:f>'Z spread'!$K$3:$K$42</c:f>
              <c:numCache>
                <c:formatCode>General</c:formatCode>
                <c:ptCount val="40"/>
                <c:pt idx="0">
                  <c:v>2</c:v>
                </c:pt>
                <c:pt idx="1">
                  <c:v>13</c:v>
                </c:pt>
                <c:pt idx="2">
                  <c:v>24</c:v>
                </c:pt>
                <c:pt idx="3">
                  <c:v>42</c:v>
                </c:pt>
                <c:pt idx="4">
                  <c:v>90</c:v>
                </c:pt>
                <c:pt idx="5">
                  <c:v>129</c:v>
                </c:pt>
                <c:pt idx="6">
                  <c:v>166</c:v>
                </c:pt>
                <c:pt idx="7">
                  <c:v>211</c:v>
                </c:pt>
                <c:pt idx="8">
                  <c:v>191</c:v>
                </c:pt>
                <c:pt idx="9">
                  <c:v>216</c:v>
                </c:pt>
                <c:pt idx="10">
                  <c:v>210</c:v>
                </c:pt>
                <c:pt idx="11">
                  <c:v>211</c:v>
                </c:pt>
                <c:pt idx="12">
                  <c:v>173</c:v>
                </c:pt>
                <c:pt idx="13">
                  <c:v>193</c:v>
                </c:pt>
                <c:pt idx="14">
                  <c:v>180</c:v>
                </c:pt>
                <c:pt idx="15">
                  <c:v>219</c:v>
                </c:pt>
                <c:pt idx="16">
                  <c:v>221</c:v>
                </c:pt>
                <c:pt idx="17">
                  <c:v>181</c:v>
                </c:pt>
                <c:pt idx="18">
                  <c:v>161</c:v>
                </c:pt>
                <c:pt idx="19">
                  <c:v>155</c:v>
                </c:pt>
                <c:pt idx="20">
                  <c:v>115</c:v>
                </c:pt>
                <c:pt idx="21">
                  <c:v>85</c:v>
                </c:pt>
                <c:pt idx="22">
                  <c:v>78</c:v>
                </c:pt>
                <c:pt idx="23">
                  <c:v>38</c:v>
                </c:pt>
                <c:pt idx="24">
                  <c:v>31</c:v>
                </c:pt>
                <c:pt idx="25">
                  <c:v>22</c:v>
                </c:pt>
                <c:pt idx="26">
                  <c:v>14</c:v>
                </c:pt>
                <c:pt idx="27">
                  <c:v>10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3-4D4D-88E2-BA2C3BD6D38A}"/>
            </c:ext>
          </c:extLst>
        </c:ser>
        <c:ser>
          <c:idx val="1"/>
          <c:order val="1"/>
          <c:tx>
            <c:strRef>
              <c:f>'Z spread'!$L$2</c:f>
              <c:strCache>
                <c:ptCount val="1"/>
                <c:pt idx="0">
                  <c:v>MCL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'Z spread'!$P$2:$P$43</c:f>
              <c:numCache>
                <c:formatCode>General</c:formatCode>
                <c:ptCount val="42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0.15000000000000002</c:v>
                </c:pt>
                <c:pt idx="7">
                  <c:v>0.17500000000000002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0.30000000000000004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</c:v>
                </c:pt>
                <c:pt idx="16">
                  <c:v>0.4</c:v>
                </c:pt>
                <c:pt idx="17">
                  <c:v>0.42500000000000004</c:v>
                </c:pt>
                <c:pt idx="18">
                  <c:v>0.45</c:v>
                </c:pt>
                <c:pt idx="19">
                  <c:v>0.47500000000000003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0.57500000000000007</c:v>
                </c:pt>
                <c:pt idx="24">
                  <c:v>0.60000000000000009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0.70000000000000007</c:v>
                </c:pt>
                <c:pt idx="29">
                  <c:v>0.72500000000000009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0.82500000000000007</c:v>
                </c:pt>
                <c:pt idx="34">
                  <c:v>0.85000000000000009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0.95000000000000007</c:v>
                </c:pt>
                <c:pt idx="39">
                  <c:v>1</c:v>
                </c:pt>
                <c:pt idx="40">
                  <c:v>1</c:v>
                </c:pt>
                <c:pt idx="41">
                  <c:v>1.25</c:v>
                </c:pt>
              </c:numCache>
            </c:numRef>
          </c:cat>
          <c:val>
            <c:numRef>
              <c:f>'Z spread'!$L$3:$L$42</c:f>
              <c:numCache>
                <c:formatCode>General</c:formatCode>
                <c:ptCount val="40"/>
                <c:pt idx="0">
                  <c:v>7</c:v>
                </c:pt>
                <c:pt idx="1">
                  <c:v>27</c:v>
                </c:pt>
                <c:pt idx="2">
                  <c:v>77</c:v>
                </c:pt>
                <c:pt idx="3">
                  <c:v>69</c:v>
                </c:pt>
                <c:pt idx="4">
                  <c:v>90</c:v>
                </c:pt>
                <c:pt idx="5">
                  <c:v>122</c:v>
                </c:pt>
                <c:pt idx="6">
                  <c:v>147</c:v>
                </c:pt>
                <c:pt idx="7">
                  <c:v>137</c:v>
                </c:pt>
                <c:pt idx="8">
                  <c:v>199</c:v>
                </c:pt>
                <c:pt idx="9">
                  <c:v>166</c:v>
                </c:pt>
                <c:pt idx="10">
                  <c:v>146</c:v>
                </c:pt>
                <c:pt idx="11">
                  <c:v>183</c:v>
                </c:pt>
                <c:pt idx="12">
                  <c:v>168</c:v>
                </c:pt>
                <c:pt idx="13">
                  <c:v>220</c:v>
                </c:pt>
                <c:pt idx="14">
                  <c:v>173</c:v>
                </c:pt>
                <c:pt idx="15">
                  <c:v>178</c:v>
                </c:pt>
                <c:pt idx="16">
                  <c:v>204</c:v>
                </c:pt>
                <c:pt idx="17">
                  <c:v>186</c:v>
                </c:pt>
                <c:pt idx="18">
                  <c:v>181</c:v>
                </c:pt>
                <c:pt idx="19">
                  <c:v>148</c:v>
                </c:pt>
                <c:pt idx="20">
                  <c:v>212</c:v>
                </c:pt>
                <c:pt idx="21">
                  <c:v>132</c:v>
                </c:pt>
                <c:pt idx="22">
                  <c:v>124</c:v>
                </c:pt>
                <c:pt idx="23">
                  <c:v>92</c:v>
                </c:pt>
                <c:pt idx="24">
                  <c:v>90</c:v>
                </c:pt>
                <c:pt idx="25">
                  <c:v>57</c:v>
                </c:pt>
                <c:pt idx="26">
                  <c:v>44</c:v>
                </c:pt>
                <c:pt idx="27">
                  <c:v>50</c:v>
                </c:pt>
                <c:pt idx="28">
                  <c:v>36</c:v>
                </c:pt>
                <c:pt idx="29">
                  <c:v>24</c:v>
                </c:pt>
                <c:pt idx="30">
                  <c:v>24</c:v>
                </c:pt>
                <c:pt idx="31">
                  <c:v>12</c:v>
                </c:pt>
                <c:pt idx="32">
                  <c:v>10</c:v>
                </c:pt>
                <c:pt idx="33">
                  <c:v>6</c:v>
                </c:pt>
                <c:pt idx="34">
                  <c:v>6</c:v>
                </c:pt>
                <c:pt idx="35">
                  <c:v>4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13-4D4D-88E2-BA2C3BD6D38A}"/>
            </c:ext>
          </c:extLst>
        </c:ser>
        <c:ser>
          <c:idx val="2"/>
          <c:order val="2"/>
          <c:tx>
            <c:strRef>
              <c:f>'Z spread'!$M$2</c:f>
              <c:strCache>
                <c:ptCount val="1"/>
                <c:pt idx="0">
                  <c:v>GCL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'Z spread'!$P$2:$P$43</c:f>
              <c:numCache>
                <c:formatCode>General</c:formatCode>
                <c:ptCount val="42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0.15000000000000002</c:v>
                </c:pt>
                <c:pt idx="7">
                  <c:v>0.17500000000000002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0.30000000000000004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</c:v>
                </c:pt>
                <c:pt idx="16">
                  <c:v>0.4</c:v>
                </c:pt>
                <c:pt idx="17">
                  <c:v>0.42500000000000004</c:v>
                </c:pt>
                <c:pt idx="18">
                  <c:v>0.45</c:v>
                </c:pt>
                <c:pt idx="19">
                  <c:v>0.47500000000000003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0.57500000000000007</c:v>
                </c:pt>
                <c:pt idx="24">
                  <c:v>0.60000000000000009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0.70000000000000007</c:v>
                </c:pt>
                <c:pt idx="29">
                  <c:v>0.72500000000000009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0.82500000000000007</c:v>
                </c:pt>
                <c:pt idx="34">
                  <c:v>0.85000000000000009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0.95000000000000007</c:v>
                </c:pt>
                <c:pt idx="39">
                  <c:v>1</c:v>
                </c:pt>
                <c:pt idx="40">
                  <c:v>1</c:v>
                </c:pt>
                <c:pt idx="41">
                  <c:v>1.25</c:v>
                </c:pt>
              </c:numCache>
            </c:numRef>
          </c:cat>
          <c:val>
            <c:numRef>
              <c:f>'Z spread'!$M$3:$M$42</c:f>
              <c:numCache>
                <c:formatCode>General</c:formatCode>
                <c:ptCount val="40"/>
                <c:pt idx="0">
                  <c:v>34</c:v>
                </c:pt>
                <c:pt idx="1">
                  <c:v>96</c:v>
                </c:pt>
                <c:pt idx="2">
                  <c:v>146</c:v>
                </c:pt>
                <c:pt idx="3">
                  <c:v>227</c:v>
                </c:pt>
                <c:pt idx="4">
                  <c:v>245</c:v>
                </c:pt>
                <c:pt idx="5">
                  <c:v>310</c:v>
                </c:pt>
                <c:pt idx="6">
                  <c:v>351</c:v>
                </c:pt>
                <c:pt idx="7">
                  <c:v>394</c:v>
                </c:pt>
                <c:pt idx="8">
                  <c:v>456</c:v>
                </c:pt>
                <c:pt idx="9">
                  <c:v>457</c:v>
                </c:pt>
                <c:pt idx="10">
                  <c:v>396</c:v>
                </c:pt>
                <c:pt idx="11">
                  <c:v>463</c:v>
                </c:pt>
                <c:pt idx="12">
                  <c:v>392</c:v>
                </c:pt>
                <c:pt idx="13">
                  <c:v>424</c:v>
                </c:pt>
                <c:pt idx="14">
                  <c:v>382</c:v>
                </c:pt>
                <c:pt idx="15">
                  <c:v>395</c:v>
                </c:pt>
                <c:pt idx="16">
                  <c:v>341</c:v>
                </c:pt>
                <c:pt idx="17">
                  <c:v>361</c:v>
                </c:pt>
                <c:pt idx="18">
                  <c:v>318</c:v>
                </c:pt>
                <c:pt idx="19">
                  <c:v>315</c:v>
                </c:pt>
                <c:pt idx="20">
                  <c:v>281</c:v>
                </c:pt>
                <c:pt idx="21">
                  <c:v>236</c:v>
                </c:pt>
                <c:pt idx="22">
                  <c:v>190</c:v>
                </c:pt>
                <c:pt idx="23">
                  <c:v>120</c:v>
                </c:pt>
                <c:pt idx="24">
                  <c:v>80</c:v>
                </c:pt>
                <c:pt idx="25">
                  <c:v>67</c:v>
                </c:pt>
                <c:pt idx="26">
                  <c:v>70</c:v>
                </c:pt>
                <c:pt idx="27">
                  <c:v>46</c:v>
                </c:pt>
                <c:pt idx="28">
                  <c:v>31</c:v>
                </c:pt>
                <c:pt idx="29">
                  <c:v>32</c:v>
                </c:pt>
                <c:pt idx="30">
                  <c:v>12</c:v>
                </c:pt>
                <c:pt idx="31">
                  <c:v>15</c:v>
                </c:pt>
                <c:pt idx="32">
                  <c:v>25</c:v>
                </c:pt>
                <c:pt idx="33">
                  <c:v>2</c:v>
                </c:pt>
                <c:pt idx="34">
                  <c:v>6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1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13-4D4D-88E2-BA2C3BD6D38A}"/>
            </c:ext>
          </c:extLst>
        </c:ser>
        <c:ser>
          <c:idx val="3"/>
          <c:order val="3"/>
          <c:tx>
            <c:strRef>
              <c:f>'Z spread'!$N$2</c:f>
              <c:strCache>
                <c:ptCount val="1"/>
                <c:pt idx="0">
                  <c:v>EPL</c:v>
                </c:pt>
              </c:strCache>
            </c:strRef>
          </c:tx>
          <c:spPr>
            <a:ln w="28575" cap="rnd">
              <a:solidFill>
                <a:srgbClr val="FF00FF"/>
              </a:solidFill>
              <a:round/>
            </a:ln>
            <a:effectLst/>
          </c:spPr>
          <c:marker>
            <c:symbol val="none"/>
          </c:marker>
          <c:cat>
            <c:numRef>
              <c:f>'Z spread'!$P$2:$P$43</c:f>
              <c:numCache>
                <c:formatCode>General</c:formatCode>
                <c:ptCount val="42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0.15000000000000002</c:v>
                </c:pt>
                <c:pt idx="7">
                  <c:v>0.17500000000000002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0.30000000000000004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</c:v>
                </c:pt>
                <c:pt idx="16">
                  <c:v>0.4</c:v>
                </c:pt>
                <c:pt idx="17">
                  <c:v>0.42500000000000004</c:v>
                </c:pt>
                <c:pt idx="18">
                  <c:v>0.45</c:v>
                </c:pt>
                <c:pt idx="19">
                  <c:v>0.47500000000000003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0.57500000000000007</c:v>
                </c:pt>
                <c:pt idx="24">
                  <c:v>0.60000000000000009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0.70000000000000007</c:v>
                </c:pt>
                <c:pt idx="29">
                  <c:v>0.72500000000000009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0.82500000000000007</c:v>
                </c:pt>
                <c:pt idx="34">
                  <c:v>0.85000000000000009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0.95000000000000007</c:v>
                </c:pt>
                <c:pt idx="39">
                  <c:v>1</c:v>
                </c:pt>
                <c:pt idx="40">
                  <c:v>1</c:v>
                </c:pt>
                <c:pt idx="41">
                  <c:v>1.25</c:v>
                </c:pt>
              </c:numCache>
            </c:numRef>
          </c:cat>
          <c:val>
            <c:numRef>
              <c:f>'Z spread'!$N$3:$N$42</c:f>
              <c:numCache>
                <c:formatCode>General</c:formatCode>
                <c:ptCount val="40"/>
                <c:pt idx="0">
                  <c:v>116</c:v>
                </c:pt>
                <c:pt idx="1">
                  <c:v>263</c:v>
                </c:pt>
                <c:pt idx="2">
                  <c:v>361</c:v>
                </c:pt>
                <c:pt idx="3">
                  <c:v>480</c:v>
                </c:pt>
                <c:pt idx="4">
                  <c:v>567</c:v>
                </c:pt>
                <c:pt idx="5">
                  <c:v>608</c:v>
                </c:pt>
                <c:pt idx="6">
                  <c:v>730</c:v>
                </c:pt>
                <c:pt idx="7">
                  <c:v>747</c:v>
                </c:pt>
                <c:pt idx="8">
                  <c:v>809</c:v>
                </c:pt>
                <c:pt idx="9">
                  <c:v>815</c:v>
                </c:pt>
                <c:pt idx="10">
                  <c:v>823</c:v>
                </c:pt>
                <c:pt idx="11">
                  <c:v>792</c:v>
                </c:pt>
                <c:pt idx="12">
                  <c:v>823</c:v>
                </c:pt>
                <c:pt idx="13">
                  <c:v>895</c:v>
                </c:pt>
                <c:pt idx="14">
                  <c:v>814</c:v>
                </c:pt>
                <c:pt idx="15">
                  <c:v>809</c:v>
                </c:pt>
                <c:pt idx="16">
                  <c:v>818</c:v>
                </c:pt>
                <c:pt idx="17">
                  <c:v>789</c:v>
                </c:pt>
                <c:pt idx="18">
                  <c:v>626</c:v>
                </c:pt>
                <c:pt idx="19">
                  <c:v>553</c:v>
                </c:pt>
                <c:pt idx="20">
                  <c:v>534</c:v>
                </c:pt>
                <c:pt idx="21">
                  <c:v>303</c:v>
                </c:pt>
                <c:pt idx="22">
                  <c:v>267</c:v>
                </c:pt>
                <c:pt idx="23">
                  <c:v>210</c:v>
                </c:pt>
                <c:pt idx="24">
                  <c:v>135</c:v>
                </c:pt>
                <c:pt idx="25">
                  <c:v>136</c:v>
                </c:pt>
                <c:pt idx="26">
                  <c:v>111</c:v>
                </c:pt>
                <c:pt idx="27">
                  <c:v>74</c:v>
                </c:pt>
                <c:pt idx="28">
                  <c:v>58</c:v>
                </c:pt>
                <c:pt idx="29">
                  <c:v>43</c:v>
                </c:pt>
                <c:pt idx="30">
                  <c:v>43</c:v>
                </c:pt>
                <c:pt idx="31">
                  <c:v>19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13-4D4D-88E2-BA2C3BD6D38A}"/>
            </c:ext>
          </c:extLst>
        </c:ser>
        <c:ser>
          <c:idx val="4"/>
          <c:order val="4"/>
          <c:tx>
            <c:strRef>
              <c:f>'Z spread'!$O$2</c:f>
              <c:strCache>
                <c:ptCount val="1"/>
                <c:pt idx="0">
                  <c:v>PGL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'Z spread'!$P$2:$P$43</c:f>
              <c:numCache>
                <c:formatCode>General</c:formatCode>
                <c:ptCount val="42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0.15000000000000002</c:v>
                </c:pt>
                <c:pt idx="7">
                  <c:v>0.17500000000000002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0.30000000000000004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</c:v>
                </c:pt>
                <c:pt idx="16">
                  <c:v>0.4</c:v>
                </c:pt>
                <c:pt idx="17">
                  <c:v>0.42500000000000004</c:v>
                </c:pt>
                <c:pt idx="18">
                  <c:v>0.45</c:v>
                </c:pt>
                <c:pt idx="19">
                  <c:v>0.47500000000000003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0.57500000000000007</c:v>
                </c:pt>
                <c:pt idx="24">
                  <c:v>0.60000000000000009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0.70000000000000007</c:v>
                </c:pt>
                <c:pt idx="29">
                  <c:v>0.72500000000000009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0.82500000000000007</c:v>
                </c:pt>
                <c:pt idx="34">
                  <c:v>0.85000000000000009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0.95000000000000007</c:v>
                </c:pt>
                <c:pt idx="39">
                  <c:v>1</c:v>
                </c:pt>
                <c:pt idx="40">
                  <c:v>1</c:v>
                </c:pt>
                <c:pt idx="41">
                  <c:v>1.25</c:v>
                </c:pt>
              </c:numCache>
            </c:numRef>
          </c:cat>
          <c:val>
            <c:numRef>
              <c:f>'Z spread'!$O$3:$O$42</c:f>
              <c:numCache>
                <c:formatCode>General</c:formatCode>
                <c:ptCount val="40"/>
                <c:pt idx="0">
                  <c:v>45</c:v>
                </c:pt>
                <c:pt idx="1">
                  <c:v>71</c:v>
                </c:pt>
                <c:pt idx="2">
                  <c:v>136</c:v>
                </c:pt>
                <c:pt idx="3">
                  <c:v>81</c:v>
                </c:pt>
                <c:pt idx="4">
                  <c:v>162</c:v>
                </c:pt>
                <c:pt idx="5">
                  <c:v>108</c:v>
                </c:pt>
                <c:pt idx="6">
                  <c:v>151</c:v>
                </c:pt>
                <c:pt idx="7">
                  <c:v>134</c:v>
                </c:pt>
                <c:pt idx="8">
                  <c:v>126</c:v>
                </c:pt>
                <c:pt idx="9">
                  <c:v>102</c:v>
                </c:pt>
                <c:pt idx="10">
                  <c:v>103</c:v>
                </c:pt>
                <c:pt idx="11">
                  <c:v>101</c:v>
                </c:pt>
                <c:pt idx="12">
                  <c:v>61</c:v>
                </c:pt>
                <c:pt idx="13">
                  <c:v>100</c:v>
                </c:pt>
                <c:pt idx="14">
                  <c:v>57</c:v>
                </c:pt>
                <c:pt idx="15">
                  <c:v>61</c:v>
                </c:pt>
                <c:pt idx="16">
                  <c:v>65</c:v>
                </c:pt>
                <c:pt idx="17">
                  <c:v>58</c:v>
                </c:pt>
                <c:pt idx="18">
                  <c:v>55</c:v>
                </c:pt>
                <c:pt idx="19">
                  <c:v>60</c:v>
                </c:pt>
                <c:pt idx="20">
                  <c:v>50</c:v>
                </c:pt>
                <c:pt idx="21">
                  <c:v>29</c:v>
                </c:pt>
                <c:pt idx="22">
                  <c:v>32</c:v>
                </c:pt>
                <c:pt idx="23">
                  <c:v>18</c:v>
                </c:pt>
                <c:pt idx="24">
                  <c:v>19</c:v>
                </c:pt>
                <c:pt idx="25">
                  <c:v>19</c:v>
                </c:pt>
                <c:pt idx="26">
                  <c:v>20</c:v>
                </c:pt>
                <c:pt idx="27">
                  <c:v>8</c:v>
                </c:pt>
                <c:pt idx="28">
                  <c:v>7</c:v>
                </c:pt>
                <c:pt idx="29">
                  <c:v>4</c:v>
                </c:pt>
                <c:pt idx="30">
                  <c:v>2</c:v>
                </c:pt>
                <c:pt idx="31">
                  <c:v>4</c:v>
                </c:pt>
                <c:pt idx="32">
                  <c:v>7</c:v>
                </c:pt>
                <c:pt idx="33">
                  <c:v>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13-4D4D-88E2-BA2C3BD6D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913008"/>
        <c:axId val="618909728"/>
      </c:lineChart>
      <c:catAx>
        <c:axId val="61891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Z distribution</a:t>
                </a:r>
              </a:p>
            </c:rich>
          </c:tx>
          <c:layout>
            <c:manualLayout>
              <c:xMode val="edge"/>
              <c:yMode val="edge"/>
              <c:x val="0.37884234687770224"/>
              <c:y val="0.796284410390928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8909728"/>
        <c:crosses val="autoZero"/>
        <c:auto val="1"/>
        <c:lblAlgn val="ctr"/>
        <c:lblOffset val="100"/>
        <c:tickLblSkip val="39"/>
        <c:tickMarkSkip val="39"/>
        <c:noMultiLvlLbl val="0"/>
      </c:catAx>
      <c:valAx>
        <c:axId val="618909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8913008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695951557457187"/>
          <c:y val="0.10264189561201424"/>
          <c:w val="0.31020068753088109"/>
          <c:h val="0.452879239417604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CI!$B$47:$N$47</c:f>
                <c:numCache>
                  <c:formatCode>General</c:formatCode>
                  <c:ptCount val="13"/>
                  <c:pt idx="0">
                    <c:v>0.68190802731310829</c:v>
                  </c:pt>
                  <c:pt idx="1">
                    <c:v>0.69998182697966893</c:v>
                  </c:pt>
                  <c:pt idx="2">
                    <c:v>1.68510385467932</c:v>
                  </c:pt>
                  <c:pt idx="3">
                    <c:v>0.23027948020628106</c:v>
                  </c:pt>
                  <c:pt idx="4">
                    <c:v>0.66418197066095708</c:v>
                  </c:pt>
                  <c:pt idx="5">
                    <c:v>0.60418052311091652</c:v>
                  </c:pt>
                  <c:pt idx="6">
                    <c:v>0.16686625954808373</c:v>
                  </c:pt>
                  <c:pt idx="7">
                    <c:v>6.8564445261919141E-2</c:v>
                  </c:pt>
                  <c:pt idx="8">
                    <c:v>4.9042315893260873E-3</c:v>
                  </c:pt>
                  <c:pt idx="9">
                    <c:v>3.1909878895537628E-3</c:v>
                  </c:pt>
                  <c:pt idx="10">
                    <c:v>2.7252209974613566E-3</c:v>
                  </c:pt>
                  <c:pt idx="11">
                    <c:v>1.9955369437556279E-3</c:v>
                  </c:pt>
                  <c:pt idx="12">
                    <c:v>3.1101804594655478E-3</c:v>
                  </c:pt>
                </c:numCache>
              </c:numRef>
            </c:plus>
            <c:minus>
              <c:numRef>
                <c:f>CI!$B$47:$N$47</c:f>
                <c:numCache>
                  <c:formatCode>General</c:formatCode>
                  <c:ptCount val="13"/>
                  <c:pt idx="0">
                    <c:v>0.68190802731310829</c:v>
                  </c:pt>
                  <c:pt idx="1">
                    <c:v>0.69998182697966893</c:v>
                  </c:pt>
                  <c:pt idx="2">
                    <c:v>1.68510385467932</c:v>
                  </c:pt>
                  <c:pt idx="3">
                    <c:v>0.23027948020628106</c:v>
                  </c:pt>
                  <c:pt idx="4">
                    <c:v>0.66418197066095708</c:v>
                  </c:pt>
                  <c:pt idx="5">
                    <c:v>0.60418052311091652</c:v>
                  </c:pt>
                  <c:pt idx="6">
                    <c:v>0.16686625954808373</c:v>
                  </c:pt>
                  <c:pt idx="7">
                    <c:v>6.8564445261919141E-2</c:v>
                  </c:pt>
                  <c:pt idx="8">
                    <c:v>4.9042315893260873E-3</c:v>
                  </c:pt>
                  <c:pt idx="9">
                    <c:v>3.1909878895537628E-3</c:v>
                  </c:pt>
                  <c:pt idx="10">
                    <c:v>2.7252209974613566E-3</c:v>
                  </c:pt>
                  <c:pt idx="11">
                    <c:v>1.9955369437556279E-3</c:v>
                  </c:pt>
                  <c:pt idx="12">
                    <c:v>3.1101804594655478E-3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CI!$B$36:$N$36</c:f>
              <c:strCache>
                <c:ptCount val="13"/>
                <c:pt idx="0">
                  <c:v>GCL</c:v>
                </c:pt>
                <c:pt idx="1">
                  <c:v>MCL</c:v>
                </c:pt>
                <c:pt idx="2">
                  <c:v>EPL</c:v>
                </c:pt>
                <c:pt idx="3">
                  <c:v>PGL</c:v>
                </c:pt>
                <c:pt idx="4">
                  <c:v>AON</c:v>
                </c:pt>
                <c:pt idx="5">
                  <c:v>PCx</c:v>
                </c:pt>
                <c:pt idx="6">
                  <c:v>NDB</c:v>
                </c:pt>
                <c:pt idx="7">
                  <c:v>NLOT</c:v>
                </c:pt>
                <c:pt idx="8">
                  <c:v>HY</c:v>
                </c:pt>
                <c:pt idx="9">
                  <c:v>CA1</c:v>
                </c:pt>
                <c:pt idx="10">
                  <c:v>ENT</c:v>
                </c:pt>
                <c:pt idx="11">
                  <c:v>DR</c:v>
                </c:pt>
                <c:pt idx="12">
                  <c:v>LC</c:v>
                </c:pt>
              </c:strCache>
            </c:strRef>
          </c:cat>
          <c:val>
            <c:numRef>
              <c:f>CI!$B$45:$N$45</c:f>
              <c:numCache>
                <c:formatCode>General</c:formatCode>
                <c:ptCount val="13"/>
                <c:pt idx="0">
                  <c:v>3.1273539247544768</c:v>
                </c:pt>
                <c:pt idx="1">
                  <c:v>2.131923982665251</c:v>
                </c:pt>
                <c:pt idx="2">
                  <c:v>7.5615751891439844</c:v>
                </c:pt>
                <c:pt idx="3">
                  <c:v>0.98721715588105452</c:v>
                </c:pt>
                <c:pt idx="4">
                  <c:v>3.0149722379521613</c:v>
                </c:pt>
                <c:pt idx="5">
                  <c:v>3.0904540367990943</c:v>
                </c:pt>
                <c:pt idx="6">
                  <c:v>0.66436598103487787</c:v>
                </c:pt>
                <c:pt idx="7">
                  <c:v>0.40483860328417925</c:v>
                </c:pt>
                <c:pt idx="8">
                  <c:v>1.4886620931336334E-2</c:v>
                </c:pt>
                <c:pt idx="9">
                  <c:v>7.55890627247118E-3</c:v>
                </c:pt>
                <c:pt idx="10">
                  <c:v>5.3353576543826355E-3</c:v>
                </c:pt>
                <c:pt idx="11">
                  <c:v>8.6057164963410024E-3</c:v>
                </c:pt>
                <c:pt idx="12">
                  <c:v>8.465462904975192E-3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C2-40A3-B971-302A7BC3C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27"/>
        <c:axId val="410821376"/>
        <c:axId val="410822032"/>
      </c:barChart>
      <c:catAx>
        <c:axId val="41082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0822032"/>
        <c:crosses val="autoZero"/>
        <c:auto val="1"/>
        <c:lblAlgn val="ctr"/>
        <c:lblOffset val="100"/>
        <c:noMultiLvlLbl val="0"/>
      </c:catAx>
      <c:valAx>
        <c:axId val="410822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Convergence index</a:t>
                </a:r>
              </a:p>
            </c:rich>
          </c:tx>
          <c:layout>
            <c:manualLayout>
              <c:xMode val="edge"/>
              <c:yMode val="edge"/>
              <c:x val="3.5762385189815837E-2"/>
              <c:y val="2.5396856239026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0821376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CI!$B$47:$N$47</c15:sqref>
                    </c15:fullRef>
                  </c:ext>
                </c:extLst>
                <c:f>CI!$J$47:$N$47</c:f>
                <c:numCache>
                  <c:formatCode>General</c:formatCode>
                  <c:ptCount val="5"/>
                  <c:pt idx="0">
                    <c:v>4.9042315893260873E-3</c:v>
                  </c:pt>
                  <c:pt idx="1">
                    <c:v>3.1909878895537628E-3</c:v>
                  </c:pt>
                  <c:pt idx="2">
                    <c:v>2.7252209974613566E-3</c:v>
                  </c:pt>
                  <c:pt idx="3">
                    <c:v>1.9955369437556279E-3</c:v>
                  </c:pt>
                  <c:pt idx="4">
                    <c:v>3.1101804594655478E-3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CI!$B$47:$N$47</c15:sqref>
                    </c15:fullRef>
                  </c:ext>
                </c:extLst>
                <c:f>CI!$J$47:$N$47</c:f>
                <c:numCache>
                  <c:formatCode>General</c:formatCode>
                  <c:ptCount val="5"/>
                  <c:pt idx="0">
                    <c:v>4.9042315893260873E-3</c:v>
                  </c:pt>
                  <c:pt idx="1">
                    <c:v>3.1909878895537628E-3</c:v>
                  </c:pt>
                  <c:pt idx="2">
                    <c:v>2.7252209974613566E-3</c:v>
                  </c:pt>
                  <c:pt idx="3">
                    <c:v>1.9955369437556279E-3</c:v>
                  </c:pt>
                  <c:pt idx="4">
                    <c:v>3.1101804594655478E-3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CI!$B$36:$N$36</c15:sqref>
                  </c15:fullRef>
                </c:ext>
              </c:extLst>
              <c:f>CI!$J$36:$N$36</c:f>
              <c:strCache>
                <c:ptCount val="5"/>
                <c:pt idx="0">
                  <c:v>HY</c:v>
                </c:pt>
                <c:pt idx="1">
                  <c:v>CA1</c:v>
                </c:pt>
                <c:pt idx="2">
                  <c:v>ENT</c:v>
                </c:pt>
                <c:pt idx="3">
                  <c:v>DR</c:v>
                </c:pt>
                <c:pt idx="4">
                  <c:v>LC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CI!$B$45:$N$45</c15:sqref>
                  </c15:fullRef>
                </c:ext>
              </c:extLst>
              <c:f>CI!$J$45:$N$45</c:f>
              <c:numCache>
                <c:formatCode>General</c:formatCode>
                <c:ptCount val="5"/>
                <c:pt idx="0">
                  <c:v>1.4886620931336334E-2</c:v>
                </c:pt>
                <c:pt idx="1">
                  <c:v>7.55890627247118E-3</c:v>
                </c:pt>
                <c:pt idx="2">
                  <c:v>5.3353576543826355E-3</c:v>
                </c:pt>
                <c:pt idx="3">
                  <c:v>8.6057164963410024E-3</c:v>
                </c:pt>
                <c:pt idx="4">
                  <c:v>8.465462904975192E-3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7F-454C-BFDC-15101CBA9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27"/>
        <c:axId val="410821376"/>
        <c:axId val="410822032"/>
      </c:barChart>
      <c:catAx>
        <c:axId val="41082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0822032"/>
        <c:crosses val="autoZero"/>
        <c:auto val="1"/>
        <c:lblAlgn val="ctr"/>
        <c:lblOffset val="100"/>
        <c:noMultiLvlLbl val="0"/>
      </c:catAx>
      <c:valAx>
        <c:axId val="410822032"/>
        <c:scaling>
          <c:orientation val="minMax"/>
          <c:max val="3.0000000000000006E-2"/>
          <c:min val="0"/>
        </c:scaling>
        <c:delete val="0"/>
        <c:axPos val="l"/>
        <c:numFmt formatCode="General" sourceLinked="1"/>
        <c:majorTickMark val="out"/>
        <c:minorTickMark val="out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0821376"/>
        <c:crosses val="autoZero"/>
        <c:crossBetween val="between"/>
        <c:majorUnit val="1.0000000000000002E-2"/>
        <c:minorUnit val="5.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CI!$B$78:$N$78</c:f>
                <c:numCache>
                  <c:formatCode>General</c:formatCode>
                  <c:ptCount val="13"/>
                  <c:pt idx="0">
                    <c:v>1.9518191421363664</c:v>
                  </c:pt>
                  <c:pt idx="1">
                    <c:v>2.2708399118855889</c:v>
                  </c:pt>
                  <c:pt idx="2">
                    <c:v>3.4879610917633208</c:v>
                  </c:pt>
                  <c:pt idx="3">
                    <c:v>0.70866694421083765</c:v>
                  </c:pt>
                  <c:pt idx="4">
                    <c:v>2.2321034238222466</c:v>
                  </c:pt>
                  <c:pt idx="5">
                    <c:v>2.7156921598637109</c:v>
                  </c:pt>
                  <c:pt idx="6">
                    <c:v>0.74080289368227448</c:v>
                  </c:pt>
                  <c:pt idx="7">
                    <c:v>0.29086711631592377</c:v>
                  </c:pt>
                  <c:pt idx="8">
                    <c:v>1.664748668233269E-2</c:v>
                  </c:pt>
                  <c:pt idx="9">
                    <c:v>1.2034526946607333E-2</c:v>
                  </c:pt>
                  <c:pt idx="10">
                    <c:v>1.5133420492343936E-2</c:v>
                  </c:pt>
                  <c:pt idx="11">
                    <c:v>1.136879135203734E-2</c:v>
                  </c:pt>
                  <c:pt idx="12">
                    <c:v>1.8209563509157301E-2</c:v>
                  </c:pt>
                </c:numCache>
              </c:numRef>
            </c:plus>
            <c:minus>
              <c:numRef>
                <c:f>CI!$B$78:$N$78</c:f>
                <c:numCache>
                  <c:formatCode>General</c:formatCode>
                  <c:ptCount val="13"/>
                  <c:pt idx="0">
                    <c:v>1.9518191421363664</c:v>
                  </c:pt>
                  <c:pt idx="1">
                    <c:v>2.2708399118855889</c:v>
                  </c:pt>
                  <c:pt idx="2">
                    <c:v>3.4879610917633208</c:v>
                  </c:pt>
                  <c:pt idx="3">
                    <c:v>0.70866694421083765</c:v>
                  </c:pt>
                  <c:pt idx="4">
                    <c:v>2.2321034238222466</c:v>
                  </c:pt>
                  <c:pt idx="5">
                    <c:v>2.7156921598637109</c:v>
                  </c:pt>
                  <c:pt idx="6">
                    <c:v>0.74080289368227448</c:v>
                  </c:pt>
                  <c:pt idx="7">
                    <c:v>0.29086711631592377</c:v>
                  </c:pt>
                  <c:pt idx="8">
                    <c:v>1.664748668233269E-2</c:v>
                  </c:pt>
                  <c:pt idx="9">
                    <c:v>1.2034526946607333E-2</c:v>
                  </c:pt>
                  <c:pt idx="10">
                    <c:v>1.5133420492343936E-2</c:v>
                  </c:pt>
                  <c:pt idx="11">
                    <c:v>1.136879135203734E-2</c:v>
                  </c:pt>
                  <c:pt idx="12">
                    <c:v>1.8209563509157301E-2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CI!$B$36:$N$36</c:f>
              <c:strCache>
                <c:ptCount val="13"/>
                <c:pt idx="0">
                  <c:v>GCL</c:v>
                </c:pt>
                <c:pt idx="1">
                  <c:v>MCL</c:v>
                </c:pt>
                <c:pt idx="2">
                  <c:v>EPL</c:v>
                </c:pt>
                <c:pt idx="3">
                  <c:v>PGL</c:v>
                </c:pt>
                <c:pt idx="4">
                  <c:v>AON</c:v>
                </c:pt>
                <c:pt idx="5">
                  <c:v>PCx</c:v>
                </c:pt>
                <c:pt idx="6">
                  <c:v>NDB</c:v>
                </c:pt>
                <c:pt idx="7">
                  <c:v>NLOT</c:v>
                </c:pt>
                <c:pt idx="8">
                  <c:v>HY</c:v>
                </c:pt>
                <c:pt idx="9">
                  <c:v>CA1</c:v>
                </c:pt>
                <c:pt idx="10">
                  <c:v>ENT</c:v>
                </c:pt>
                <c:pt idx="11">
                  <c:v>DR</c:v>
                </c:pt>
                <c:pt idx="12">
                  <c:v>LC</c:v>
                </c:pt>
              </c:strCache>
            </c:strRef>
          </c:cat>
          <c:val>
            <c:numRef>
              <c:f>CI!$B$76:$N$76</c:f>
              <c:numCache>
                <c:formatCode>General</c:formatCode>
                <c:ptCount val="13"/>
                <c:pt idx="0">
                  <c:v>14.760172584172759</c:v>
                </c:pt>
                <c:pt idx="1">
                  <c:v>9.9432539564335247</c:v>
                </c:pt>
                <c:pt idx="2">
                  <c:v>35.019202248221426</c:v>
                </c:pt>
                <c:pt idx="3">
                  <c:v>4.7959404232055771</c:v>
                </c:pt>
                <c:pt idx="4">
                  <c:v>14.083844203913131</c:v>
                </c:pt>
                <c:pt idx="5">
                  <c:v>15.967878745740997</c:v>
                </c:pt>
                <c:pt idx="6">
                  <c:v>3.2286584973926109</c:v>
                </c:pt>
                <c:pt idx="7">
                  <c:v>1.9848792876721937</c:v>
                </c:pt>
                <c:pt idx="8">
                  <c:v>6.6053348535208306E-2</c:v>
                </c:pt>
                <c:pt idx="9">
                  <c:v>3.1650898414937928E-2</c:v>
                </c:pt>
                <c:pt idx="10">
                  <c:v>2.9878948495685058E-2</c:v>
                </c:pt>
                <c:pt idx="11">
                  <c:v>4.0616113278040503E-2</c:v>
                </c:pt>
                <c:pt idx="12">
                  <c:v>4.7970744523913152E-2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7-4E5F-959B-60CE2D975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27"/>
        <c:axId val="410821376"/>
        <c:axId val="410822032"/>
      </c:barChart>
      <c:catAx>
        <c:axId val="41082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0822032"/>
        <c:crosses val="autoZero"/>
        <c:auto val="1"/>
        <c:lblAlgn val="ctr"/>
        <c:lblOffset val="100"/>
        <c:noMultiLvlLbl val="0"/>
      </c:catAx>
      <c:valAx>
        <c:axId val="410822032"/>
        <c:scaling>
          <c:orientation val="minMax"/>
          <c:max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%Inputs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0821376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CI!$B$78:$N$78</c15:sqref>
                    </c15:fullRef>
                  </c:ext>
                </c:extLst>
                <c:f>CI!$J$78:$N$78</c:f>
                <c:numCache>
                  <c:formatCode>General</c:formatCode>
                  <c:ptCount val="5"/>
                  <c:pt idx="0">
                    <c:v>1.664748668233269E-2</c:v>
                  </c:pt>
                  <c:pt idx="1">
                    <c:v>1.2034526946607333E-2</c:v>
                  </c:pt>
                  <c:pt idx="2">
                    <c:v>1.5133420492343936E-2</c:v>
                  </c:pt>
                  <c:pt idx="3">
                    <c:v>1.136879135203734E-2</c:v>
                  </c:pt>
                  <c:pt idx="4">
                    <c:v>1.8209563509157301E-2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CI!$B$78:$N$78</c15:sqref>
                    </c15:fullRef>
                  </c:ext>
                </c:extLst>
                <c:f>CI!$J$78:$N$78</c:f>
                <c:numCache>
                  <c:formatCode>General</c:formatCode>
                  <c:ptCount val="5"/>
                  <c:pt idx="0">
                    <c:v>1.664748668233269E-2</c:v>
                  </c:pt>
                  <c:pt idx="1">
                    <c:v>1.2034526946607333E-2</c:v>
                  </c:pt>
                  <c:pt idx="2">
                    <c:v>1.5133420492343936E-2</c:v>
                  </c:pt>
                  <c:pt idx="3">
                    <c:v>1.136879135203734E-2</c:v>
                  </c:pt>
                  <c:pt idx="4">
                    <c:v>1.8209563509157301E-2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CI!$B$36:$N$36</c15:sqref>
                  </c15:fullRef>
                </c:ext>
              </c:extLst>
              <c:f>CI!$J$36:$N$36</c:f>
              <c:strCache>
                <c:ptCount val="5"/>
                <c:pt idx="0">
                  <c:v>HY</c:v>
                </c:pt>
                <c:pt idx="1">
                  <c:v>CA1</c:v>
                </c:pt>
                <c:pt idx="2">
                  <c:v>ENT</c:v>
                </c:pt>
                <c:pt idx="3">
                  <c:v>DR</c:v>
                </c:pt>
                <c:pt idx="4">
                  <c:v>LC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CI!$B$76:$N$76</c15:sqref>
                  </c15:fullRef>
                </c:ext>
              </c:extLst>
              <c:f>CI!$J$76:$N$76</c:f>
              <c:numCache>
                <c:formatCode>General</c:formatCode>
                <c:ptCount val="5"/>
                <c:pt idx="0">
                  <c:v>6.6053348535208306E-2</c:v>
                </c:pt>
                <c:pt idx="1">
                  <c:v>3.1650898414937928E-2</c:v>
                </c:pt>
                <c:pt idx="2">
                  <c:v>2.9878948495685058E-2</c:v>
                </c:pt>
                <c:pt idx="3">
                  <c:v>4.0616113278040503E-2</c:v>
                </c:pt>
                <c:pt idx="4">
                  <c:v>4.7970744523913152E-2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10-4AAA-AF96-C7DBE8176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27"/>
        <c:axId val="410821376"/>
        <c:axId val="410822032"/>
      </c:barChart>
      <c:catAx>
        <c:axId val="41082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0822032"/>
        <c:crosses val="autoZero"/>
        <c:auto val="1"/>
        <c:lblAlgn val="ctr"/>
        <c:lblOffset val="100"/>
        <c:noMultiLvlLbl val="0"/>
      </c:catAx>
      <c:valAx>
        <c:axId val="410822032"/>
        <c:scaling>
          <c:orientation val="minMax"/>
          <c:max val="0.1"/>
          <c:min val="0"/>
        </c:scaling>
        <c:delete val="0"/>
        <c:axPos val="l"/>
        <c:numFmt formatCode="General" sourceLinked="1"/>
        <c:majorTickMark val="out"/>
        <c:minorTickMark val="out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0821376"/>
        <c:crosses val="autoZero"/>
        <c:crossBetween val="between"/>
        <c:majorUnit val="5.000000000000001E-2"/>
        <c:minorUnit val="1.0000000000000002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CI!$B$78:$N$78</c15:sqref>
                    </c15:fullRef>
                  </c:ext>
                </c:extLst>
                <c:f>(CI!$B$78:$J$78,CI!$M$78:$N$78)</c:f>
                <c:numCache>
                  <c:formatCode>General</c:formatCode>
                  <c:ptCount val="11"/>
                  <c:pt idx="0">
                    <c:v>1.9518191421363664</c:v>
                  </c:pt>
                  <c:pt idx="1">
                    <c:v>2.2708399118855889</c:v>
                  </c:pt>
                  <c:pt idx="2">
                    <c:v>3.4879610917633208</c:v>
                  </c:pt>
                  <c:pt idx="3">
                    <c:v>0.70866694421083765</c:v>
                  </c:pt>
                  <c:pt idx="4">
                    <c:v>2.2321034238222466</c:v>
                  </c:pt>
                  <c:pt idx="5">
                    <c:v>2.7156921598637109</c:v>
                  </c:pt>
                  <c:pt idx="6">
                    <c:v>0.74080289368227448</c:v>
                  </c:pt>
                  <c:pt idx="7">
                    <c:v>0.29086711631592377</c:v>
                  </c:pt>
                  <c:pt idx="8">
                    <c:v>1.664748668233269E-2</c:v>
                  </c:pt>
                  <c:pt idx="9">
                    <c:v>1.136879135203734E-2</c:v>
                  </c:pt>
                  <c:pt idx="10">
                    <c:v>1.8209563509157301E-2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CI!$B$78:$N$78</c15:sqref>
                    </c15:fullRef>
                  </c:ext>
                </c:extLst>
                <c:f>(CI!$B$78:$J$78,CI!$M$78:$N$78)</c:f>
                <c:numCache>
                  <c:formatCode>General</c:formatCode>
                  <c:ptCount val="11"/>
                  <c:pt idx="0">
                    <c:v>1.9518191421363664</c:v>
                  </c:pt>
                  <c:pt idx="1">
                    <c:v>2.2708399118855889</c:v>
                  </c:pt>
                  <c:pt idx="2">
                    <c:v>3.4879610917633208</c:v>
                  </c:pt>
                  <c:pt idx="3">
                    <c:v>0.70866694421083765</c:v>
                  </c:pt>
                  <c:pt idx="4">
                    <c:v>2.2321034238222466</c:v>
                  </c:pt>
                  <c:pt idx="5">
                    <c:v>2.7156921598637109</c:v>
                  </c:pt>
                  <c:pt idx="6">
                    <c:v>0.74080289368227448</c:v>
                  </c:pt>
                  <c:pt idx="7">
                    <c:v>0.29086711631592377</c:v>
                  </c:pt>
                  <c:pt idx="8">
                    <c:v>1.664748668233269E-2</c:v>
                  </c:pt>
                  <c:pt idx="9">
                    <c:v>1.136879135203734E-2</c:v>
                  </c:pt>
                  <c:pt idx="10">
                    <c:v>1.8209563509157301E-2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CI!$B$36:$N$36</c15:sqref>
                  </c15:fullRef>
                </c:ext>
              </c:extLst>
              <c:f>(CI!$B$36:$J$36,CI!$M$36:$N$36)</c:f>
              <c:strCache>
                <c:ptCount val="11"/>
                <c:pt idx="0">
                  <c:v>GCL</c:v>
                </c:pt>
                <c:pt idx="1">
                  <c:v>MCL</c:v>
                </c:pt>
                <c:pt idx="2">
                  <c:v>EPL</c:v>
                </c:pt>
                <c:pt idx="3">
                  <c:v>PGL</c:v>
                </c:pt>
                <c:pt idx="4">
                  <c:v>AON</c:v>
                </c:pt>
                <c:pt idx="5">
                  <c:v>PCx</c:v>
                </c:pt>
                <c:pt idx="6">
                  <c:v>NDB</c:v>
                </c:pt>
                <c:pt idx="7">
                  <c:v>NLOT</c:v>
                </c:pt>
                <c:pt idx="8">
                  <c:v>HY</c:v>
                </c:pt>
                <c:pt idx="9">
                  <c:v>DR</c:v>
                </c:pt>
                <c:pt idx="10">
                  <c:v>LC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CI!$B$76:$N$76</c15:sqref>
                  </c15:fullRef>
                </c:ext>
              </c:extLst>
              <c:f>(CI!$B$76:$J$76,CI!$M$76:$N$76)</c:f>
              <c:numCache>
                <c:formatCode>General</c:formatCode>
                <c:ptCount val="11"/>
                <c:pt idx="0">
                  <c:v>14.760172584172759</c:v>
                </c:pt>
                <c:pt idx="1">
                  <c:v>9.9432539564335247</c:v>
                </c:pt>
                <c:pt idx="2">
                  <c:v>35.019202248221426</c:v>
                </c:pt>
                <c:pt idx="3">
                  <c:v>4.7959404232055771</c:v>
                </c:pt>
                <c:pt idx="4">
                  <c:v>14.083844203913131</c:v>
                </c:pt>
                <c:pt idx="5">
                  <c:v>15.967878745740997</c:v>
                </c:pt>
                <c:pt idx="6">
                  <c:v>3.2286584973926109</c:v>
                </c:pt>
                <c:pt idx="7">
                  <c:v>1.9848792876721937</c:v>
                </c:pt>
                <c:pt idx="8">
                  <c:v>6.6053348535208306E-2</c:v>
                </c:pt>
                <c:pt idx="9">
                  <c:v>4.0616113278040503E-2</c:v>
                </c:pt>
                <c:pt idx="10">
                  <c:v>4.7970744523913152E-2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28-4ACC-A89E-35134F86D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27"/>
        <c:axId val="410821376"/>
        <c:axId val="410822032"/>
      </c:barChart>
      <c:catAx>
        <c:axId val="41082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0822032"/>
        <c:crosses val="autoZero"/>
        <c:auto val="1"/>
        <c:lblAlgn val="ctr"/>
        <c:lblOffset val="100"/>
        <c:noMultiLvlLbl val="0"/>
      </c:catAx>
      <c:valAx>
        <c:axId val="410822032"/>
        <c:scaling>
          <c:orientation val="minMax"/>
          <c:max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%Inputs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0821376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CI!$B$78:$N$78</c15:sqref>
                    </c15:fullRef>
                  </c:ext>
                </c:extLst>
                <c:f>(CI!$J$78,CI!$M$78:$N$78)</c:f>
                <c:numCache>
                  <c:formatCode>General</c:formatCode>
                  <c:ptCount val="3"/>
                  <c:pt idx="0">
                    <c:v>1.664748668233269E-2</c:v>
                  </c:pt>
                  <c:pt idx="1">
                    <c:v>1.136879135203734E-2</c:v>
                  </c:pt>
                  <c:pt idx="2">
                    <c:v>1.8209563509157301E-2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CI!$B$78:$N$78</c15:sqref>
                    </c15:fullRef>
                  </c:ext>
                </c:extLst>
                <c:f>(CI!$J$78,CI!$M$78:$N$78)</c:f>
                <c:numCache>
                  <c:formatCode>General</c:formatCode>
                  <c:ptCount val="3"/>
                  <c:pt idx="0">
                    <c:v>1.664748668233269E-2</c:v>
                  </c:pt>
                  <c:pt idx="1">
                    <c:v>1.136879135203734E-2</c:v>
                  </c:pt>
                  <c:pt idx="2">
                    <c:v>1.8209563509157301E-2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CI!$B$36:$N$36</c15:sqref>
                  </c15:fullRef>
                </c:ext>
              </c:extLst>
              <c:f>(CI!$J$36,CI!$M$36:$N$36)</c:f>
              <c:strCache>
                <c:ptCount val="3"/>
                <c:pt idx="0">
                  <c:v>HY</c:v>
                </c:pt>
                <c:pt idx="1">
                  <c:v>DR</c:v>
                </c:pt>
                <c:pt idx="2">
                  <c:v>LC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CI!$B$76:$N$76</c15:sqref>
                  </c15:fullRef>
                </c:ext>
              </c:extLst>
              <c:f>(CI!$J$76,CI!$M$76:$N$76)</c:f>
              <c:numCache>
                <c:formatCode>General</c:formatCode>
                <c:ptCount val="3"/>
                <c:pt idx="0">
                  <c:v>6.6053348535208306E-2</c:v>
                </c:pt>
                <c:pt idx="1">
                  <c:v>4.0616113278040503E-2</c:v>
                </c:pt>
                <c:pt idx="2">
                  <c:v>4.7970744523913152E-2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FA-4610-9E41-551A70E58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27"/>
        <c:axId val="410821376"/>
        <c:axId val="410822032"/>
      </c:barChart>
      <c:catAx>
        <c:axId val="41082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0822032"/>
        <c:crosses val="autoZero"/>
        <c:auto val="1"/>
        <c:lblAlgn val="ctr"/>
        <c:lblOffset val="100"/>
        <c:noMultiLvlLbl val="0"/>
      </c:catAx>
      <c:valAx>
        <c:axId val="410822032"/>
        <c:scaling>
          <c:orientation val="minMax"/>
          <c:max val="0.1"/>
          <c:min val="0"/>
        </c:scaling>
        <c:delete val="0"/>
        <c:axPos val="l"/>
        <c:numFmt formatCode="General" sourceLinked="1"/>
        <c:majorTickMark val="out"/>
        <c:minorTickMark val="out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0821376"/>
        <c:crosses val="autoZero"/>
        <c:crossBetween val="between"/>
        <c:majorUnit val="5.000000000000001E-2"/>
        <c:minorUnit val="2.5000000000000005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217169</xdr:colOff>
      <xdr:row>46</xdr:row>
      <xdr:rowOff>122736</xdr:rowOff>
    </xdr:from>
    <xdr:to>
      <xdr:col>12</xdr:col>
      <xdr:colOff>308609</xdr:colOff>
      <xdr:row>61</xdr:row>
      <xdr:rowOff>122736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209550</xdr:colOff>
      <xdr:row>62</xdr:row>
      <xdr:rowOff>79375</xdr:rowOff>
    </xdr:from>
    <xdr:to>
      <xdr:col>12</xdr:col>
      <xdr:colOff>292100</xdr:colOff>
      <xdr:row>77</xdr:row>
      <xdr:rowOff>60325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344860</xdr:colOff>
      <xdr:row>26</xdr:row>
      <xdr:rowOff>139700</xdr:rowOff>
    </xdr:from>
    <xdr:to>
      <xdr:col>21</xdr:col>
      <xdr:colOff>65460</xdr:colOff>
      <xdr:row>39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364671</xdr:colOff>
      <xdr:row>49</xdr:row>
      <xdr:rowOff>10886</xdr:rowOff>
    </xdr:from>
    <xdr:to>
      <xdr:col>26</xdr:col>
      <xdr:colOff>430530</xdr:colOff>
      <xdr:row>59</xdr:row>
      <xdr:rowOff>34835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89263</xdr:colOff>
      <xdr:row>49</xdr:row>
      <xdr:rowOff>7405</xdr:rowOff>
    </xdr:from>
    <xdr:to>
      <xdr:col>26</xdr:col>
      <xdr:colOff>317316</xdr:colOff>
      <xdr:row>55</xdr:row>
      <xdr:rowOff>131854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66</xdr:row>
      <xdr:rowOff>58726</xdr:rowOff>
    </xdr:from>
    <xdr:to>
      <xdr:col>25</xdr:col>
      <xdr:colOff>516118</xdr:colOff>
      <xdr:row>76</xdr:row>
      <xdr:rowOff>82675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212273</xdr:colOff>
      <xdr:row>66</xdr:row>
      <xdr:rowOff>0</xdr:rowOff>
    </xdr:from>
    <xdr:to>
      <xdr:col>25</xdr:col>
      <xdr:colOff>438421</xdr:colOff>
      <xdr:row>72</xdr:row>
      <xdr:rowOff>122544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66</xdr:row>
      <xdr:rowOff>58726</xdr:rowOff>
    </xdr:from>
    <xdr:to>
      <xdr:col>34</xdr:col>
      <xdr:colOff>69233</xdr:colOff>
      <xdr:row>76</xdr:row>
      <xdr:rowOff>82675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446314</xdr:colOff>
      <xdr:row>65</xdr:row>
      <xdr:rowOff>163284</xdr:rowOff>
    </xdr:from>
    <xdr:to>
      <xdr:col>34</xdr:col>
      <xdr:colOff>46590</xdr:colOff>
      <xdr:row>72</xdr:row>
      <xdr:rowOff>129756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0</xdr:colOff>
      <xdr:row>53</xdr:row>
      <xdr:rowOff>3481</xdr:rowOff>
    </xdr:from>
    <xdr:to>
      <xdr:col>34</xdr:col>
      <xdr:colOff>65859</xdr:colOff>
      <xdr:row>63</xdr:row>
      <xdr:rowOff>27430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446315</xdr:colOff>
      <xdr:row>52</xdr:row>
      <xdr:rowOff>163286</xdr:rowOff>
    </xdr:from>
    <xdr:to>
      <xdr:col>34</xdr:col>
      <xdr:colOff>46591</xdr:colOff>
      <xdr:row>59</xdr:row>
      <xdr:rowOff>129758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121920</xdr:rowOff>
    </xdr:from>
    <xdr:to>
      <xdr:col>9</xdr:col>
      <xdr:colOff>137160</xdr:colOff>
      <xdr:row>17</xdr:row>
      <xdr:rowOff>69619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544284</xdr:colOff>
      <xdr:row>25</xdr:row>
      <xdr:rowOff>21771</xdr:rowOff>
    </xdr:from>
    <xdr:to>
      <xdr:col>17</xdr:col>
      <xdr:colOff>108858</xdr:colOff>
      <xdr:row>39</xdr:row>
      <xdr:rowOff>65314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644697</xdr:colOff>
      <xdr:row>31</xdr:row>
      <xdr:rowOff>8313</xdr:rowOff>
    </xdr:from>
    <xdr:to>
      <xdr:col>7</xdr:col>
      <xdr:colOff>298230</xdr:colOff>
      <xdr:row>43</xdr:row>
      <xdr:rowOff>67749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301625</xdr:colOff>
      <xdr:row>1</xdr:row>
      <xdr:rowOff>117475</xdr:rowOff>
    </xdr:from>
    <xdr:to>
      <xdr:col>14</xdr:col>
      <xdr:colOff>104140</xdr:colOff>
      <xdr:row>11</xdr:row>
      <xdr:rowOff>114110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16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:/Amit/Data/Rabies/Fig%201/Count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Vino/Documents/Thesis/Figures%20Chapter%203/Chapter%203%20Fig%201/Figure%204_5%20(Autosav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ocal Vs Fluor"/>
      <sheetName val="SC MCs Vs Non MCs"/>
      <sheetName val="SC GCs Vs Non GCs"/>
    </sheetNames>
    <sheetDataSet>
      <sheetData sheetId="0">
        <row r="15">
          <cell r="B15">
            <v>1</v>
          </cell>
          <cell r="C15">
            <v>0.88888888888888884</v>
          </cell>
          <cell r="D15">
            <v>1</v>
          </cell>
          <cell r="E15">
            <v>1</v>
          </cell>
          <cell r="F15">
            <v>1</v>
          </cell>
          <cell r="G15">
            <v>0.92307692307692313</v>
          </cell>
          <cell r="H15">
            <v>1</v>
          </cell>
          <cell r="I15">
            <v>0.8571428571428571</v>
          </cell>
          <cell r="J15">
            <v>1</v>
          </cell>
          <cell r="K15">
            <v>0.95683453237410077</v>
          </cell>
          <cell r="L15">
            <v>1</v>
          </cell>
          <cell r="M15">
            <v>1.1578947368421053</v>
          </cell>
          <cell r="N15">
            <v>1</v>
          </cell>
          <cell r="O15">
            <v>0.9550561797752809</v>
          </cell>
        </row>
        <row r="17">
          <cell r="B17" t="str">
            <v>Confocal</v>
          </cell>
          <cell r="C17" t="str">
            <v>Fluorescent</v>
          </cell>
        </row>
        <row r="18">
          <cell r="B18" t="str">
            <v>SC-MCL</v>
          </cell>
          <cell r="D18" t="str">
            <v>SC-Non MCL</v>
          </cell>
          <cell r="F18" t="str">
            <v>MC</v>
          </cell>
          <cell r="H18" t="str">
            <v>GC</v>
          </cell>
          <cell r="J18" t="str">
            <v>EPL</v>
          </cell>
          <cell r="L18" t="str">
            <v>PGN</v>
          </cell>
          <cell r="N18" t="str">
            <v xml:space="preserve">Total </v>
          </cell>
        </row>
      </sheetData>
      <sheetData sheetId="1">
        <row r="1">
          <cell r="B1" t="str">
            <v>Non MCL</v>
          </cell>
        </row>
        <row r="18">
          <cell r="E18">
            <v>0.45879602571595557</v>
          </cell>
          <cell r="F18">
            <v>0.54120397428404443</v>
          </cell>
        </row>
        <row r="20">
          <cell r="E20">
            <v>4.0237879589162612E-2</v>
          </cell>
          <cell r="F20">
            <v>4.0237879589162716E-2</v>
          </cell>
        </row>
      </sheetData>
      <sheetData sheetId="2">
        <row r="2">
          <cell r="B2" t="str">
            <v>Non GCL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D1"/>
      <sheetName val="GAD2"/>
      <sheetName val="GAD4"/>
      <sheetName val="GAD5"/>
      <sheetName val="GAD8"/>
      <sheetName val="GAD10"/>
      <sheetName val="Total"/>
      <sheetName val="Tb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01">
          <cell r="I101">
            <v>1</v>
          </cell>
          <cell r="J101">
            <v>1</v>
          </cell>
          <cell r="K101">
            <v>0.99999999999999989</v>
          </cell>
          <cell r="L101">
            <v>1.0000000000000004</v>
          </cell>
          <cell r="M101">
            <v>1</v>
          </cell>
          <cell r="N101">
            <v>0.99999999999999967</v>
          </cell>
          <cell r="O101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7"/>
  <sheetViews>
    <sheetView topLeftCell="G1" workbookViewId="0">
      <selection activeCell="P5" sqref="P5:P12"/>
    </sheetView>
  </sheetViews>
  <sheetFormatPr baseColWidth="10" defaultColWidth="8.83203125" defaultRowHeight="15" x14ac:dyDescent="0.2"/>
  <cols>
    <col min="1" max="1" width="8.83203125" style="1"/>
    <col min="2" max="2" width="14.83203125" customWidth="1"/>
    <col min="3" max="3" width="14.6640625" customWidth="1"/>
    <col min="4" max="4" width="15.5" customWidth="1"/>
    <col min="5" max="5" width="18.5" customWidth="1"/>
    <col min="6" max="6" width="21.1640625" customWidth="1"/>
    <col min="7" max="7" width="15" customWidth="1"/>
    <col min="12" max="12" width="15.1640625" customWidth="1"/>
    <col min="13" max="13" width="14" customWidth="1"/>
    <col min="14" max="15" width="12.5" customWidth="1"/>
  </cols>
  <sheetData>
    <row r="1" spans="1:1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6" ht="16" thickBot="1" x14ac:dyDescent="0.25">
      <c r="A2" s="1">
        <v>1</v>
      </c>
      <c r="B2">
        <v>0</v>
      </c>
      <c r="C2">
        <v>1</v>
      </c>
      <c r="D2">
        <v>1</v>
      </c>
      <c r="E2">
        <v>5</v>
      </c>
      <c r="F2">
        <v>29</v>
      </c>
      <c r="G2">
        <v>6</v>
      </c>
    </row>
    <row r="3" spans="1:16" x14ac:dyDescent="0.2">
      <c r="A3" s="1">
        <v>2</v>
      </c>
      <c r="B3">
        <v>0</v>
      </c>
      <c r="C3">
        <v>9</v>
      </c>
      <c r="D3">
        <v>5</v>
      </c>
      <c r="E3">
        <v>6</v>
      </c>
      <c r="F3">
        <v>43</v>
      </c>
      <c r="G3">
        <v>9</v>
      </c>
      <c r="K3" s="2"/>
      <c r="L3" s="3"/>
      <c r="M3" s="3"/>
      <c r="N3" s="3"/>
      <c r="O3" s="4" t="s">
        <v>6</v>
      </c>
    </row>
    <row r="4" spans="1:16" x14ac:dyDescent="0.2">
      <c r="A4" s="1">
        <v>3</v>
      </c>
      <c r="B4">
        <v>0</v>
      </c>
      <c r="C4">
        <v>9</v>
      </c>
      <c r="D4">
        <v>2</v>
      </c>
      <c r="E4">
        <v>9</v>
      </c>
      <c r="F4">
        <v>44</v>
      </c>
      <c r="G4">
        <v>11</v>
      </c>
      <c r="K4" s="5"/>
      <c r="L4" s="6"/>
      <c r="M4" s="7" t="s">
        <v>7</v>
      </c>
      <c r="N4" s="7" t="s">
        <v>24</v>
      </c>
      <c r="O4" s="8" t="s">
        <v>19</v>
      </c>
      <c r="P4" s="59" t="s">
        <v>158</v>
      </c>
    </row>
    <row r="5" spans="1:16" x14ac:dyDescent="0.2">
      <c r="A5" s="1">
        <v>4</v>
      </c>
      <c r="B5">
        <v>5</v>
      </c>
      <c r="C5">
        <v>11</v>
      </c>
      <c r="D5">
        <v>1</v>
      </c>
      <c r="E5">
        <v>15</v>
      </c>
      <c r="F5">
        <v>60</v>
      </c>
      <c r="G5">
        <v>9</v>
      </c>
      <c r="K5" s="5"/>
      <c r="L5" s="6"/>
      <c r="M5" s="6">
        <f>SUM(O5,N5)</f>
        <v>109</v>
      </c>
      <c r="N5" s="6">
        <f>SUM(C2:C34)</f>
        <v>63</v>
      </c>
      <c r="O5" s="9">
        <f>SUM(B2:B34)</f>
        <v>46</v>
      </c>
      <c r="P5">
        <f>SUM(N5:O5)</f>
        <v>109</v>
      </c>
    </row>
    <row r="6" spans="1:16" x14ac:dyDescent="0.2">
      <c r="A6" s="1">
        <v>5</v>
      </c>
      <c r="B6">
        <v>8</v>
      </c>
      <c r="C6">
        <v>6</v>
      </c>
      <c r="D6">
        <v>5</v>
      </c>
      <c r="E6" s="10">
        <v>18</v>
      </c>
      <c r="F6" s="10">
        <v>63</v>
      </c>
      <c r="G6" s="10">
        <v>22</v>
      </c>
      <c r="K6" s="5"/>
      <c r="L6" s="6"/>
      <c r="M6" s="6"/>
      <c r="N6" s="6"/>
      <c r="O6" s="11" t="s">
        <v>10</v>
      </c>
    </row>
    <row r="7" spans="1:16" x14ac:dyDescent="0.2">
      <c r="A7" s="1">
        <v>6</v>
      </c>
      <c r="B7">
        <v>11</v>
      </c>
      <c r="C7">
        <v>6</v>
      </c>
      <c r="D7">
        <v>4</v>
      </c>
      <c r="E7" s="10">
        <v>26</v>
      </c>
      <c r="F7" s="10">
        <v>63</v>
      </c>
      <c r="G7" s="10">
        <v>2</v>
      </c>
      <c r="K7" s="5"/>
      <c r="L7" s="7" t="s">
        <v>22</v>
      </c>
      <c r="M7" s="7" t="s">
        <v>21</v>
      </c>
      <c r="N7" s="7" t="s">
        <v>20</v>
      </c>
      <c r="O7" s="8" t="s">
        <v>19</v>
      </c>
    </row>
    <row r="8" spans="1:16" x14ac:dyDescent="0.2">
      <c r="A8" s="1">
        <v>7</v>
      </c>
      <c r="B8">
        <v>8</v>
      </c>
      <c r="C8">
        <v>6</v>
      </c>
      <c r="D8">
        <v>6</v>
      </c>
      <c r="E8" s="10">
        <v>32</v>
      </c>
      <c r="F8" s="10">
        <v>67</v>
      </c>
      <c r="G8" s="10">
        <v>8</v>
      </c>
      <c r="K8" s="5"/>
      <c r="L8" s="6">
        <f>SUM(G2:G34)</f>
        <v>132</v>
      </c>
      <c r="M8" s="6">
        <f>SUM(F2:F34)</f>
        <v>827</v>
      </c>
      <c r="N8" s="6">
        <f>SUM(E2:E34)</f>
        <v>412</v>
      </c>
      <c r="O8" s="9">
        <f>SUM(D2:D34)</f>
        <v>97</v>
      </c>
      <c r="P8">
        <f>SUM(L8:O8)</f>
        <v>1468</v>
      </c>
    </row>
    <row r="9" spans="1:16" x14ac:dyDescent="0.2">
      <c r="A9" s="1">
        <v>8</v>
      </c>
      <c r="B9">
        <v>4</v>
      </c>
      <c r="C9">
        <v>4</v>
      </c>
      <c r="D9">
        <v>10</v>
      </c>
      <c r="E9" s="10">
        <v>29</v>
      </c>
      <c r="F9" s="10">
        <v>78</v>
      </c>
      <c r="G9" s="10">
        <v>10</v>
      </c>
      <c r="K9" s="5"/>
      <c r="L9" s="6"/>
      <c r="M9" s="6"/>
      <c r="N9" s="6"/>
      <c r="O9" s="9"/>
    </row>
    <row r="10" spans="1:16" x14ac:dyDescent="0.2">
      <c r="A10" s="1">
        <v>9</v>
      </c>
      <c r="B10">
        <v>4</v>
      </c>
      <c r="C10">
        <v>3</v>
      </c>
      <c r="D10">
        <v>6</v>
      </c>
      <c r="E10" s="10">
        <v>50</v>
      </c>
      <c r="F10" s="10">
        <v>67</v>
      </c>
      <c r="G10" s="10">
        <v>12</v>
      </c>
      <c r="K10" s="5"/>
      <c r="L10" s="6"/>
      <c r="M10" s="6"/>
      <c r="N10" s="6"/>
      <c r="O10" s="11" t="s">
        <v>14</v>
      </c>
    </row>
    <row r="11" spans="1:16" x14ac:dyDescent="0.2">
      <c r="A11" s="1">
        <v>10</v>
      </c>
      <c r="B11">
        <v>2</v>
      </c>
      <c r="C11">
        <v>1</v>
      </c>
      <c r="D11">
        <v>5</v>
      </c>
      <c r="E11" s="10">
        <v>41</v>
      </c>
      <c r="F11" s="10">
        <v>57</v>
      </c>
      <c r="G11" s="10">
        <v>5</v>
      </c>
      <c r="I11" t="s">
        <v>27</v>
      </c>
      <c r="J11" t="s">
        <v>26</v>
      </c>
      <c r="K11" s="12" t="s">
        <v>25</v>
      </c>
      <c r="L11" t="s">
        <v>23</v>
      </c>
      <c r="M11" s="7" t="s">
        <v>15</v>
      </c>
      <c r="N11" s="7" t="s">
        <v>16</v>
      </c>
      <c r="O11" s="8" t="s">
        <v>17</v>
      </c>
    </row>
    <row r="12" spans="1:16" ht="16" thickBot="1" x14ac:dyDescent="0.25">
      <c r="A12" s="1">
        <v>11</v>
      </c>
      <c r="B12">
        <v>2</v>
      </c>
      <c r="C12">
        <v>3</v>
      </c>
      <c r="D12">
        <v>2</v>
      </c>
      <c r="E12" s="10">
        <v>26</v>
      </c>
      <c r="F12" s="10">
        <v>63</v>
      </c>
      <c r="G12" s="10">
        <v>1</v>
      </c>
      <c r="I12">
        <v>1</v>
      </c>
      <c r="J12">
        <v>1</v>
      </c>
      <c r="K12" s="13">
        <v>0</v>
      </c>
      <c r="L12">
        <f>SUM(F78:F84)</f>
        <v>45</v>
      </c>
      <c r="M12" s="14">
        <f>SUM(E60:E85)</f>
        <v>27</v>
      </c>
      <c r="N12" s="14">
        <f>SUM(C48:C71)</f>
        <v>270</v>
      </c>
      <c r="O12" s="15">
        <v>260</v>
      </c>
      <c r="P12">
        <f>SUM(I12:O12)</f>
        <v>604</v>
      </c>
    </row>
    <row r="13" spans="1:16" x14ac:dyDescent="0.2">
      <c r="A13" s="1">
        <v>12</v>
      </c>
      <c r="B13">
        <v>2</v>
      </c>
      <c r="C13">
        <v>0</v>
      </c>
      <c r="D13">
        <v>4</v>
      </c>
      <c r="E13" s="10">
        <v>31</v>
      </c>
      <c r="F13" s="10">
        <v>48</v>
      </c>
      <c r="G13" s="10">
        <v>2</v>
      </c>
    </row>
    <row r="14" spans="1:16" x14ac:dyDescent="0.2">
      <c r="A14" s="1">
        <v>13</v>
      </c>
      <c r="B14">
        <v>0</v>
      </c>
      <c r="C14">
        <v>2</v>
      </c>
      <c r="D14">
        <v>9</v>
      </c>
      <c r="E14" s="10">
        <v>23</v>
      </c>
      <c r="F14" s="10">
        <v>42</v>
      </c>
      <c r="G14" s="10">
        <v>7</v>
      </c>
    </row>
    <row r="15" spans="1:16" x14ac:dyDescent="0.2">
      <c r="A15" s="1">
        <v>14</v>
      </c>
      <c r="B15">
        <v>0</v>
      </c>
      <c r="C15">
        <v>2</v>
      </c>
      <c r="D15">
        <v>7</v>
      </c>
      <c r="E15" s="10">
        <v>20</v>
      </c>
      <c r="F15" s="10">
        <v>37</v>
      </c>
      <c r="G15" s="10">
        <v>9</v>
      </c>
    </row>
    <row r="16" spans="1:16" x14ac:dyDescent="0.2">
      <c r="A16" s="1">
        <v>15</v>
      </c>
      <c r="B16">
        <v>0</v>
      </c>
      <c r="C16">
        <v>0</v>
      </c>
      <c r="D16">
        <v>6</v>
      </c>
      <c r="E16" s="10">
        <v>16</v>
      </c>
      <c r="F16" s="10">
        <v>25</v>
      </c>
      <c r="G16" s="10">
        <v>6</v>
      </c>
    </row>
    <row r="17" spans="1:7" x14ac:dyDescent="0.2">
      <c r="A17" s="1">
        <v>16</v>
      </c>
      <c r="B17">
        <v>0</v>
      </c>
      <c r="C17">
        <v>0</v>
      </c>
      <c r="D17">
        <v>5</v>
      </c>
      <c r="E17" s="10">
        <v>11</v>
      </c>
      <c r="F17" s="10">
        <v>13</v>
      </c>
      <c r="G17" s="10">
        <v>2</v>
      </c>
    </row>
    <row r="18" spans="1:7" x14ac:dyDescent="0.2">
      <c r="A18" s="1">
        <v>17</v>
      </c>
      <c r="B18">
        <v>0</v>
      </c>
      <c r="C18">
        <v>0</v>
      </c>
      <c r="D18">
        <v>7</v>
      </c>
      <c r="E18" s="10">
        <v>15</v>
      </c>
      <c r="F18" s="10">
        <v>15</v>
      </c>
      <c r="G18" s="10">
        <v>3</v>
      </c>
    </row>
    <row r="19" spans="1:7" x14ac:dyDescent="0.2">
      <c r="A19" s="1">
        <v>18</v>
      </c>
      <c r="B19">
        <v>0</v>
      </c>
      <c r="C19">
        <v>0</v>
      </c>
      <c r="D19">
        <v>3</v>
      </c>
      <c r="E19" s="10">
        <v>6</v>
      </c>
      <c r="F19" s="10">
        <v>5</v>
      </c>
      <c r="G19" s="10">
        <v>2</v>
      </c>
    </row>
    <row r="20" spans="1:7" x14ac:dyDescent="0.2">
      <c r="A20" s="1">
        <v>19</v>
      </c>
      <c r="B20">
        <v>0</v>
      </c>
      <c r="C20">
        <v>0</v>
      </c>
      <c r="D20">
        <v>3</v>
      </c>
      <c r="E20" s="10">
        <v>10</v>
      </c>
      <c r="F20" s="10">
        <v>3</v>
      </c>
      <c r="G20" s="10">
        <v>2</v>
      </c>
    </row>
    <row r="21" spans="1:7" x14ac:dyDescent="0.2">
      <c r="A21" s="1">
        <v>20</v>
      </c>
      <c r="B21">
        <v>0</v>
      </c>
      <c r="C21">
        <v>0</v>
      </c>
      <c r="D21">
        <v>1</v>
      </c>
      <c r="E21" s="10">
        <v>7</v>
      </c>
      <c r="F21" s="10">
        <v>3</v>
      </c>
      <c r="G21" s="10">
        <v>2</v>
      </c>
    </row>
    <row r="22" spans="1:7" x14ac:dyDescent="0.2">
      <c r="A22" s="1">
        <v>21</v>
      </c>
      <c r="B22">
        <v>0</v>
      </c>
      <c r="C22">
        <v>0</v>
      </c>
      <c r="D22">
        <v>2</v>
      </c>
      <c r="E22" s="10">
        <v>6</v>
      </c>
      <c r="F22" s="10">
        <v>1</v>
      </c>
      <c r="G22" s="10">
        <v>1</v>
      </c>
    </row>
    <row r="23" spans="1:7" x14ac:dyDescent="0.2">
      <c r="A23" s="1">
        <v>22</v>
      </c>
      <c r="B23">
        <v>0</v>
      </c>
      <c r="C23">
        <v>0</v>
      </c>
      <c r="D23">
        <v>2</v>
      </c>
      <c r="E23" s="10">
        <v>0</v>
      </c>
      <c r="F23" s="10">
        <v>0</v>
      </c>
      <c r="G23" s="10">
        <v>1</v>
      </c>
    </row>
    <row r="24" spans="1:7" x14ac:dyDescent="0.2">
      <c r="A24" s="1">
        <v>23</v>
      </c>
      <c r="B24">
        <v>0</v>
      </c>
      <c r="C24">
        <v>0</v>
      </c>
      <c r="D24">
        <v>0</v>
      </c>
      <c r="E24" s="10">
        <v>1</v>
      </c>
      <c r="F24" s="10">
        <v>0</v>
      </c>
      <c r="G24" s="10">
        <v>0</v>
      </c>
    </row>
    <row r="25" spans="1:7" x14ac:dyDescent="0.2">
      <c r="A25" s="1">
        <v>24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</row>
    <row r="26" spans="1:7" x14ac:dyDescent="0.2">
      <c r="A26" s="1">
        <v>25</v>
      </c>
      <c r="B26" s="10">
        <v>0</v>
      </c>
      <c r="C26" s="10">
        <v>0</v>
      </c>
      <c r="D26" s="10">
        <v>1</v>
      </c>
      <c r="E26" s="10">
        <v>5</v>
      </c>
      <c r="F26" s="10">
        <v>0</v>
      </c>
      <c r="G26" s="10">
        <v>0</v>
      </c>
    </row>
    <row r="27" spans="1:7" x14ac:dyDescent="0.2">
      <c r="A27" s="1">
        <v>26</v>
      </c>
      <c r="B27" s="10">
        <v>0</v>
      </c>
      <c r="C27" s="10">
        <v>0</v>
      </c>
      <c r="D27" s="10">
        <v>0</v>
      </c>
      <c r="E27" s="10">
        <v>2</v>
      </c>
      <c r="F27" s="10">
        <v>1</v>
      </c>
      <c r="G27" s="10">
        <v>0</v>
      </c>
    </row>
    <row r="28" spans="1:7" x14ac:dyDescent="0.2">
      <c r="A28" s="1">
        <v>27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</row>
    <row r="29" spans="1:7" x14ac:dyDescent="0.2">
      <c r="A29" s="1">
        <v>28</v>
      </c>
      <c r="B29" s="10">
        <v>0</v>
      </c>
      <c r="C29" s="10">
        <v>0</v>
      </c>
      <c r="D29" s="10">
        <v>0</v>
      </c>
      <c r="E29">
        <v>2</v>
      </c>
      <c r="F29" s="10">
        <v>0</v>
      </c>
      <c r="G29" s="10">
        <v>0</v>
      </c>
    </row>
    <row r="30" spans="1:7" x14ac:dyDescent="0.2">
      <c r="A30" s="1">
        <v>29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</row>
    <row r="31" spans="1:7" x14ac:dyDescent="0.2">
      <c r="A31" s="1">
        <v>30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</row>
    <row r="32" spans="1:7" x14ac:dyDescent="0.2">
      <c r="A32" s="1">
        <v>31</v>
      </c>
      <c r="B32" s="10">
        <v>0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</row>
    <row r="33" spans="1:9" x14ac:dyDescent="0.2">
      <c r="A33" s="1">
        <v>32</v>
      </c>
      <c r="B33" s="10">
        <v>0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</row>
    <row r="34" spans="1:9" x14ac:dyDescent="0.2">
      <c r="A34" s="1">
        <v>33</v>
      </c>
      <c r="B34" s="10">
        <v>0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</row>
    <row r="35" spans="1:9" x14ac:dyDescent="0.2">
      <c r="B35" s="16"/>
      <c r="C35" s="16"/>
      <c r="D35" s="10"/>
      <c r="E35" s="10"/>
      <c r="F35" s="10"/>
      <c r="G35" s="10"/>
    </row>
    <row r="36" spans="1:9" x14ac:dyDescent="0.2">
      <c r="B36" s="17" t="s">
        <v>17</v>
      </c>
    </row>
    <row r="37" spans="1:9" x14ac:dyDescent="0.2">
      <c r="A37" s="1">
        <v>34</v>
      </c>
      <c r="B37" s="10">
        <v>5</v>
      </c>
    </row>
    <row r="38" spans="1:9" x14ac:dyDescent="0.2">
      <c r="A38" s="1">
        <v>35</v>
      </c>
      <c r="B38" s="10">
        <v>6</v>
      </c>
    </row>
    <row r="39" spans="1:9" x14ac:dyDescent="0.2">
      <c r="A39" s="1">
        <v>36</v>
      </c>
      <c r="B39" s="10">
        <v>0</v>
      </c>
    </row>
    <row r="40" spans="1:9" x14ac:dyDescent="0.2">
      <c r="A40" s="1">
        <v>37</v>
      </c>
      <c r="B40">
        <v>10</v>
      </c>
      <c r="I40" s="10"/>
    </row>
    <row r="41" spans="1:9" x14ac:dyDescent="0.2">
      <c r="A41" s="1">
        <v>38</v>
      </c>
      <c r="B41">
        <v>10</v>
      </c>
      <c r="I41" s="10"/>
    </row>
    <row r="42" spans="1:9" x14ac:dyDescent="0.2">
      <c r="A42" s="1">
        <v>39</v>
      </c>
      <c r="B42">
        <v>11</v>
      </c>
      <c r="I42" s="10"/>
    </row>
    <row r="43" spans="1:9" x14ac:dyDescent="0.2">
      <c r="A43" s="1">
        <v>40</v>
      </c>
      <c r="B43">
        <v>22</v>
      </c>
      <c r="I43" s="10"/>
    </row>
    <row r="44" spans="1:9" x14ac:dyDescent="0.2">
      <c r="A44" s="1">
        <v>41</v>
      </c>
      <c r="B44">
        <v>24</v>
      </c>
      <c r="I44" s="10"/>
    </row>
    <row r="45" spans="1:9" x14ac:dyDescent="0.2">
      <c r="A45" s="1">
        <v>42</v>
      </c>
      <c r="B45">
        <v>37</v>
      </c>
      <c r="I45" s="10"/>
    </row>
    <row r="46" spans="1:9" x14ac:dyDescent="0.2">
      <c r="A46" s="1">
        <v>43</v>
      </c>
      <c r="B46">
        <v>32</v>
      </c>
      <c r="I46" s="10"/>
    </row>
    <row r="47" spans="1:9" x14ac:dyDescent="0.2">
      <c r="A47" s="1">
        <v>44</v>
      </c>
      <c r="B47">
        <v>50</v>
      </c>
      <c r="C47" s="17" t="s">
        <v>16</v>
      </c>
    </row>
    <row r="48" spans="1:9" x14ac:dyDescent="0.2">
      <c r="A48" s="1">
        <v>45</v>
      </c>
      <c r="B48">
        <v>7</v>
      </c>
      <c r="C48">
        <v>34</v>
      </c>
    </row>
    <row r="49" spans="1:6" x14ac:dyDescent="0.2">
      <c r="A49" s="1">
        <v>46</v>
      </c>
      <c r="B49">
        <v>7</v>
      </c>
      <c r="C49">
        <v>29</v>
      </c>
    </row>
    <row r="50" spans="1:6" x14ac:dyDescent="0.2">
      <c r="A50" s="1">
        <v>47</v>
      </c>
      <c r="B50">
        <v>6</v>
      </c>
      <c r="C50">
        <v>27</v>
      </c>
      <c r="D50" s="17" t="s">
        <v>18</v>
      </c>
    </row>
    <row r="51" spans="1:6" x14ac:dyDescent="0.2">
      <c r="A51" s="1">
        <v>48</v>
      </c>
      <c r="B51">
        <v>5</v>
      </c>
      <c r="C51">
        <v>25</v>
      </c>
    </row>
    <row r="52" spans="1:6" x14ac:dyDescent="0.2">
      <c r="A52" s="1">
        <v>49</v>
      </c>
      <c r="B52">
        <v>1</v>
      </c>
      <c r="C52">
        <v>26</v>
      </c>
    </row>
    <row r="53" spans="1:6" x14ac:dyDescent="0.2">
      <c r="A53" s="1">
        <v>50</v>
      </c>
      <c r="B53">
        <v>4</v>
      </c>
      <c r="C53">
        <v>18</v>
      </c>
    </row>
    <row r="54" spans="1:6" x14ac:dyDescent="0.2">
      <c r="A54" s="1">
        <v>51</v>
      </c>
      <c r="B54">
        <v>8</v>
      </c>
      <c r="C54">
        <v>22</v>
      </c>
    </row>
    <row r="55" spans="1:6" x14ac:dyDescent="0.2">
      <c r="A55" s="1">
        <v>52</v>
      </c>
      <c r="B55">
        <v>5</v>
      </c>
      <c r="C55">
        <v>33</v>
      </c>
    </row>
    <row r="56" spans="1:6" x14ac:dyDescent="0.2">
      <c r="A56" s="1">
        <v>53</v>
      </c>
      <c r="B56">
        <v>3</v>
      </c>
      <c r="C56">
        <v>16</v>
      </c>
    </row>
    <row r="57" spans="1:6" x14ac:dyDescent="0.2">
      <c r="A57" s="1">
        <v>54</v>
      </c>
      <c r="B57">
        <v>1</v>
      </c>
      <c r="C57">
        <v>10</v>
      </c>
    </row>
    <row r="58" spans="1:6" x14ac:dyDescent="0.2">
      <c r="A58" s="1">
        <v>55</v>
      </c>
      <c r="C58">
        <v>5</v>
      </c>
    </row>
    <row r="59" spans="1:6" x14ac:dyDescent="0.2">
      <c r="A59" s="1">
        <v>56</v>
      </c>
      <c r="C59">
        <v>7</v>
      </c>
      <c r="E59" s="17" t="s">
        <v>15</v>
      </c>
    </row>
    <row r="60" spans="1:6" x14ac:dyDescent="0.2">
      <c r="A60" s="1">
        <v>57</v>
      </c>
      <c r="C60">
        <v>8</v>
      </c>
    </row>
    <row r="61" spans="1:6" x14ac:dyDescent="0.2">
      <c r="A61" s="1">
        <v>58</v>
      </c>
      <c r="C61">
        <v>3</v>
      </c>
      <c r="E61">
        <v>1</v>
      </c>
    </row>
    <row r="62" spans="1:6" x14ac:dyDescent="0.2">
      <c r="A62" s="1">
        <v>59</v>
      </c>
    </row>
    <row r="63" spans="1:6" x14ac:dyDescent="0.2">
      <c r="A63" s="1">
        <v>60</v>
      </c>
      <c r="C63">
        <v>2</v>
      </c>
    </row>
    <row r="64" spans="1:6" x14ac:dyDescent="0.2">
      <c r="A64" s="1">
        <v>61</v>
      </c>
      <c r="F64" s="18"/>
    </row>
    <row r="65" spans="1:6" x14ac:dyDescent="0.2">
      <c r="A65" s="1">
        <v>62</v>
      </c>
      <c r="C65">
        <v>1</v>
      </c>
      <c r="E65">
        <v>1</v>
      </c>
    </row>
    <row r="66" spans="1:6" x14ac:dyDescent="0.2">
      <c r="A66" s="1">
        <v>63</v>
      </c>
      <c r="E66">
        <v>1</v>
      </c>
    </row>
    <row r="67" spans="1:6" x14ac:dyDescent="0.2">
      <c r="A67" s="1">
        <v>64</v>
      </c>
      <c r="C67">
        <v>1</v>
      </c>
    </row>
    <row r="68" spans="1:6" x14ac:dyDescent="0.2">
      <c r="A68" s="1">
        <v>65</v>
      </c>
    </row>
    <row r="69" spans="1:6" x14ac:dyDescent="0.2">
      <c r="A69" s="1">
        <v>66</v>
      </c>
      <c r="C69">
        <v>2</v>
      </c>
    </row>
    <row r="70" spans="1:6" x14ac:dyDescent="0.2">
      <c r="A70" s="1">
        <v>67</v>
      </c>
    </row>
    <row r="71" spans="1:6" x14ac:dyDescent="0.2">
      <c r="A71" s="1">
        <v>68</v>
      </c>
      <c r="C71">
        <v>1</v>
      </c>
      <c r="E71">
        <v>1</v>
      </c>
    </row>
    <row r="72" spans="1:6" x14ac:dyDescent="0.2">
      <c r="A72" s="1">
        <v>69</v>
      </c>
      <c r="E72">
        <v>1</v>
      </c>
    </row>
    <row r="73" spans="1:6" x14ac:dyDescent="0.2">
      <c r="A73" s="1">
        <v>70</v>
      </c>
      <c r="E73">
        <v>1</v>
      </c>
    </row>
    <row r="74" spans="1:6" x14ac:dyDescent="0.2">
      <c r="A74" s="1">
        <v>71</v>
      </c>
      <c r="E74">
        <v>2</v>
      </c>
    </row>
    <row r="75" spans="1:6" x14ac:dyDescent="0.2">
      <c r="A75" s="1">
        <v>72</v>
      </c>
      <c r="E75">
        <v>4</v>
      </c>
    </row>
    <row r="76" spans="1:6" x14ac:dyDescent="0.2">
      <c r="A76" s="1">
        <v>73</v>
      </c>
      <c r="E76">
        <v>8</v>
      </c>
    </row>
    <row r="77" spans="1:6" x14ac:dyDescent="0.2">
      <c r="A77" s="1">
        <v>74</v>
      </c>
      <c r="E77">
        <v>7</v>
      </c>
      <c r="F77" s="19" t="s">
        <v>23</v>
      </c>
    </row>
    <row r="78" spans="1:6" x14ac:dyDescent="0.2">
      <c r="A78" s="1">
        <v>75</v>
      </c>
      <c r="F78">
        <v>10</v>
      </c>
    </row>
    <row r="79" spans="1:6" x14ac:dyDescent="0.2">
      <c r="A79" s="1">
        <v>76</v>
      </c>
      <c r="F79">
        <v>8</v>
      </c>
    </row>
    <row r="80" spans="1:6" x14ac:dyDescent="0.2">
      <c r="A80" s="1">
        <v>77</v>
      </c>
      <c r="F80">
        <v>16</v>
      </c>
    </row>
    <row r="81" spans="1:7" x14ac:dyDescent="0.2">
      <c r="A81" s="1">
        <v>78</v>
      </c>
      <c r="F81">
        <v>7</v>
      </c>
    </row>
    <row r="82" spans="1:7" x14ac:dyDescent="0.2">
      <c r="A82" s="1">
        <v>79</v>
      </c>
      <c r="F82">
        <v>3</v>
      </c>
    </row>
    <row r="83" spans="1:7" x14ac:dyDescent="0.2">
      <c r="A83" s="1">
        <v>80</v>
      </c>
      <c r="F83">
        <v>1</v>
      </c>
    </row>
    <row r="84" spans="1:7" x14ac:dyDescent="0.2">
      <c r="A84" s="1">
        <v>81</v>
      </c>
    </row>
    <row r="85" spans="1:7" x14ac:dyDescent="0.2">
      <c r="A85" s="1">
        <v>82</v>
      </c>
    </row>
    <row r="86" spans="1:7" x14ac:dyDescent="0.2">
      <c r="A86" s="1">
        <v>83</v>
      </c>
    </row>
    <row r="87" spans="1:7" x14ac:dyDescent="0.2">
      <c r="A87" s="1">
        <v>84</v>
      </c>
      <c r="G87" s="19" t="s">
        <v>25</v>
      </c>
    </row>
    <row r="88" spans="1:7" x14ac:dyDescent="0.2">
      <c r="A88" s="1">
        <v>85</v>
      </c>
    </row>
    <row r="89" spans="1:7" x14ac:dyDescent="0.2">
      <c r="A89" s="1">
        <v>86</v>
      </c>
    </row>
    <row r="90" spans="1:7" x14ac:dyDescent="0.2">
      <c r="A90" s="1">
        <v>87</v>
      </c>
    </row>
    <row r="91" spans="1:7" x14ac:dyDescent="0.2">
      <c r="A91" s="1">
        <v>88</v>
      </c>
    </row>
    <row r="92" spans="1:7" x14ac:dyDescent="0.2">
      <c r="A92" s="1">
        <v>89</v>
      </c>
    </row>
    <row r="93" spans="1:7" x14ac:dyDescent="0.2">
      <c r="A93" s="1">
        <v>90</v>
      </c>
      <c r="G93">
        <v>1</v>
      </c>
    </row>
    <row r="94" spans="1:7" x14ac:dyDescent="0.2">
      <c r="A94" s="1">
        <v>91</v>
      </c>
    </row>
    <row r="95" spans="1:7" x14ac:dyDescent="0.2">
      <c r="A95" s="1">
        <v>92</v>
      </c>
    </row>
    <row r="96" spans="1:7" x14ac:dyDescent="0.2">
      <c r="A96" s="1">
        <v>93</v>
      </c>
    </row>
    <row r="97" spans="1:7" x14ac:dyDescent="0.2">
      <c r="A97" s="1">
        <v>94</v>
      </c>
    </row>
    <row r="98" spans="1:7" x14ac:dyDescent="0.2">
      <c r="A98" s="1">
        <v>95</v>
      </c>
    </row>
    <row r="99" spans="1:7" x14ac:dyDescent="0.2">
      <c r="A99" s="1">
        <v>96</v>
      </c>
    </row>
    <row r="100" spans="1:7" x14ac:dyDescent="0.2">
      <c r="A100" s="1">
        <v>97</v>
      </c>
    </row>
    <row r="101" spans="1:7" x14ac:dyDescent="0.2">
      <c r="A101" s="1">
        <v>98</v>
      </c>
      <c r="G101">
        <v>1</v>
      </c>
    </row>
    <row r="102" spans="1:7" x14ac:dyDescent="0.2">
      <c r="A102" s="1">
        <v>99</v>
      </c>
    </row>
    <row r="103" spans="1:7" x14ac:dyDescent="0.2">
      <c r="A103" s="1">
        <v>100</v>
      </c>
    </row>
    <row r="104" spans="1:7" x14ac:dyDescent="0.2">
      <c r="A104" s="1">
        <v>101</v>
      </c>
    </row>
    <row r="105" spans="1:7" x14ac:dyDescent="0.2">
      <c r="A105" s="1">
        <v>102</v>
      </c>
    </row>
    <row r="106" spans="1:7" x14ac:dyDescent="0.2">
      <c r="A106" s="1">
        <v>103</v>
      </c>
    </row>
    <row r="107" spans="1:7" x14ac:dyDescent="0.2">
      <c r="A107" s="1">
        <v>104</v>
      </c>
    </row>
    <row r="108" spans="1:7" x14ac:dyDescent="0.2">
      <c r="A108" s="1">
        <v>105</v>
      </c>
    </row>
    <row r="109" spans="1:7" x14ac:dyDescent="0.2">
      <c r="A109" s="1">
        <v>106</v>
      </c>
    </row>
    <row r="110" spans="1:7" x14ac:dyDescent="0.2">
      <c r="A110" s="1">
        <v>107</v>
      </c>
    </row>
    <row r="111" spans="1:7" x14ac:dyDescent="0.2">
      <c r="A111" s="1">
        <v>108</v>
      </c>
    </row>
    <row r="112" spans="1:7" x14ac:dyDescent="0.2">
      <c r="A112" s="1">
        <v>109</v>
      </c>
    </row>
    <row r="113" spans="1:2" x14ac:dyDescent="0.2">
      <c r="A113" s="1">
        <v>110</v>
      </c>
    </row>
    <row r="114" spans="1:2" x14ac:dyDescent="0.2">
      <c r="A114" s="1">
        <v>111</v>
      </c>
    </row>
    <row r="115" spans="1:2" x14ac:dyDescent="0.2">
      <c r="A115" s="1">
        <v>112</v>
      </c>
    </row>
    <row r="116" spans="1:2" x14ac:dyDescent="0.2">
      <c r="A116" s="1">
        <v>113</v>
      </c>
    </row>
    <row r="117" spans="1:2" x14ac:dyDescent="0.2">
      <c r="A117" s="1">
        <v>114</v>
      </c>
    </row>
    <row r="118" spans="1:2" x14ac:dyDescent="0.2">
      <c r="A118" s="1">
        <v>115</v>
      </c>
    </row>
    <row r="119" spans="1:2" x14ac:dyDescent="0.2">
      <c r="A119" s="1">
        <v>116</v>
      </c>
    </row>
    <row r="120" spans="1:2" x14ac:dyDescent="0.2">
      <c r="A120" s="1">
        <v>117</v>
      </c>
    </row>
    <row r="121" spans="1:2" x14ac:dyDescent="0.2">
      <c r="A121" s="1">
        <v>118</v>
      </c>
    </row>
    <row r="122" spans="1:2" x14ac:dyDescent="0.2">
      <c r="A122" s="1">
        <v>119</v>
      </c>
    </row>
    <row r="123" spans="1:2" x14ac:dyDescent="0.2">
      <c r="A123" s="1">
        <v>120</v>
      </c>
    </row>
    <row r="124" spans="1:2" x14ac:dyDescent="0.2">
      <c r="A124" s="1">
        <v>121</v>
      </c>
      <c r="B124" s="19" t="s">
        <v>26</v>
      </c>
    </row>
    <row r="125" spans="1:2" x14ac:dyDescent="0.2">
      <c r="A125" s="1">
        <v>122</v>
      </c>
      <c r="B125">
        <v>1</v>
      </c>
    </row>
    <row r="126" spans="1:2" x14ac:dyDescent="0.2">
      <c r="A126" s="1">
        <v>123</v>
      </c>
    </row>
    <row r="127" spans="1:2" x14ac:dyDescent="0.2">
      <c r="A127" s="1">
        <v>124</v>
      </c>
    </row>
    <row r="128" spans="1:2" x14ac:dyDescent="0.2">
      <c r="A128" s="1">
        <v>125</v>
      </c>
    </row>
    <row r="129" spans="1:2" x14ac:dyDescent="0.2">
      <c r="A129" s="1">
        <v>126</v>
      </c>
    </row>
    <row r="130" spans="1:2" x14ac:dyDescent="0.2">
      <c r="A130" s="1">
        <v>127</v>
      </c>
    </row>
    <row r="131" spans="1:2" x14ac:dyDescent="0.2">
      <c r="A131" s="1">
        <v>128</v>
      </c>
    </row>
    <row r="132" spans="1:2" x14ac:dyDescent="0.2">
      <c r="A132" s="1">
        <v>129</v>
      </c>
    </row>
    <row r="133" spans="1:2" x14ac:dyDescent="0.2">
      <c r="A133" s="1">
        <v>130</v>
      </c>
    </row>
    <row r="134" spans="1:2" x14ac:dyDescent="0.2">
      <c r="A134" s="1">
        <v>131</v>
      </c>
    </row>
    <row r="135" spans="1:2" x14ac:dyDescent="0.2">
      <c r="A135" s="1">
        <v>132</v>
      </c>
    </row>
    <row r="136" spans="1:2" x14ac:dyDescent="0.2">
      <c r="A136" s="1">
        <v>133</v>
      </c>
    </row>
    <row r="137" spans="1:2" x14ac:dyDescent="0.2">
      <c r="A137" s="1">
        <v>134</v>
      </c>
    </row>
    <row r="138" spans="1:2" x14ac:dyDescent="0.2">
      <c r="A138" s="1">
        <v>135</v>
      </c>
    </row>
    <row r="139" spans="1:2" x14ac:dyDescent="0.2">
      <c r="A139" s="1">
        <v>136</v>
      </c>
      <c r="B139" s="19" t="s">
        <v>27</v>
      </c>
    </row>
    <row r="140" spans="1:2" x14ac:dyDescent="0.2">
      <c r="A140" s="1">
        <v>137</v>
      </c>
      <c r="B140">
        <v>1</v>
      </c>
    </row>
    <row r="141" spans="1:2" x14ac:dyDescent="0.2">
      <c r="A141" s="1">
        <v>138</v>
      </c>
    </row>
    <row r="142" spans="1:2" x14ac:dyDescent="0.2">
      <c r="A142" s="1">
        <v>139</v>
      </c>
    </row>
    <row r="143" spans="1:2" x14ac:dyDescent="0.2">
      <c r="A143" s="1">
        <v>140</v>
      </c>
    </row>
    <row r="144" spans="1:2" x14ac:dyDescent="0.2">
      <c r="A144" s="1">
        <v>141</v>
      </c>
    </row>
    <row r="145" spans="1:1" x14ac:dyDescent="0.2">
      <c r="A145" s="1">
        <v>142</v>
      </c>
    </row>
    <row r="146" spans="1:1" x14ac:dyDescent="0.2">
      <c r="A146" s="1">
        <v>143</v>
      </c>
    </row>
    <row r="147" spans="1:1" x14ac:dyDescent="0.2">
      <c r="A147" s="1">
        <v>144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0"/>
  <sheetViews>
    <sheetView topLeftCell="A21" workbookViewId="0">
      <selection activeCell="F36" sqref="F36"/>
    </sheetView>
  </sheetViews>
  <sheetFormatPr baseColWidth="10" defaultColWidth="8.83203125" defaultRowHeight="15" x14ac:dyDescent="0.2"/>
  <sheetData>
    <row r="1" spans="1:12" x14ac:dyDescent="0.2">
      <c r="B1" s="20" t="s">
        <v>28</v>
      </c>
      <c r="C1" s="20"/>
      <c r="G1" t="s">
        <v>32</v>
      </c>
      <c r="H1" s="1" t="s">
        <v>82</v>
      </c>
    </row>
    <row r="2" spans="1:12" x14ac:dyDescent="0.2">
      <c r="A2" t="s">
        <v>30</v>
      </c>
      <c r="B2" t="s">
        <v>29</v>
      </c>
      <c r="C2" t="s">
        <v>2</v>
      </c>
      <c r="D2" t="s">
        <v>3</v>
      </c>
      <c r="E2" t="s">
        <v>4</v>
      </c>
      <c r="F2" t="s">
        <v>5</v>
      </c>
      <c r="G2" t="s">
        <v>33</v>
      </c>
      <c r="H2" t="s">
        <v>29</v>
      </c>
      <c r="I2" t="s">
        <v>83</v>
      </c>
      <c r="J2" t="s">
        <v>84</v>
      </c>
      <c r="K2" t="s">
        <v>85</v>
      </c>
      <c r="L2" t="s">
        <v>86</v>
      </c>
    </row>
    <row r="3" spans="1:12" x14ac:dyDescent="0.2">
      <c r="A3">
        <v>1</v>
      </c>
      <c r="B3">
        <v>0</v>
      </c>
      <c r="C3">
        <v>0</v>
      </c>
      <c r="D3">
        <v>0</v>
      </c>
      <c r="E3">
        <v>0</v>
      </c>
      <c r="F3">
        <v>4</v>
      </c>
      <c r="H3">
        <f>100*B3/MAX(B$3:B$32)</f>
        <v>0</v>
      </c>
      <c r="I3">
        <f t="shared" ref="I3:L18" si="0">100*C3/MAX(C$3:C$32)</f>
        <v>0</v>
      </c>
      <c r="J3">
        <f t="shared" si="0"/>
        <v>0</v>
      </c>
      <c r="K3">
        <f t="shared" si="0"/>
        <v>0</v>
      </c>
      <c r="L3">
        <f t="shared" si="0"/>
        <v>28.571428571428573</v>
      </c>
    </row>
    <row r="4" spans="1:12" x14ac:dyDescent="0.2">
      <c r="A4">
        <v>2</v>
      </c>
      <c r="B4">
        <v>0</v>
      </c>
      <c r="C4">
        <v>0</v>
      </c>
      <c r="D4">
        <v>0</v>
      </c>
      <c r="E4">
        <v>40</v>
      </c>
      <c r="F4">
        <v>12</v>
      </c>
      <c r="H4">
        <f t="shared" ref="H4:L32" si="1">100*B4/MAX(B$3:B$32)</f>
        <v>0</v>
      </c>
      <c r="I4">
        <f t="shared" si="0"/>
        <v>0</v>
      </c>
      <c r="J4">
        <f t="shared" si="0"/>
        <v>0</v>
      </c>
      <c r="K4">
        <f t="shared" si="0"/>
        <v>25.974025974025974</v>
      </c>
      <c r="L4">
        <f t="shared" si="0"/>
        <v>85.714285714285708</v>
      </c>
    </row>
    <row r="5" spans="1:12" x14ac:dyDescent="0.2">
      <c r="A5">
        <v>3</v>
      </c>
      <c r="B5">
        <v>8</v>
      </c>
      <c r="C5">
        <v>3</v>
      </c>
      <c r="D5">
        <v>6</v>
      </c>
      <c r="E5">
        <v>50</v>
      </c>
      <c r="F5">
        <v>8</v>
      </c>
      <c r="H5">
        <f t="shared" si="1"/>
        <v>18.181818181818183</v>
      </c>
      <c r="I5">
        <f t="shared" si="0"/>
        <v>13.636363636363637</v>
      </c>
      <c r="J5">
        <f t="shared" si="0"/>
        <v>7.2289156626506026</v>
      </c>
      <c r="K5">
        <f t="shared" si="0"/>
        <v>32.467532467532465</v>
      </c>
      <c r="L5">
        <f t="shared" si="0"/>
        <v>57.142857142857146</v>
      </c>
    </row>
    <row r="6" spans="1:12" x14ac:dyDescent="0.2">
      <c r="A6">
        <v>4</v>
      </c>
      <c r="B6">
        <v>10</v>
      </c>
      <c r="C6">
        <v>3</v>
      </c>
      <c r="D6">
        <v>25</v>
      </c>
      <c r="E6">
        <v>56</v>
      </c>
      <c r="F6">
        <v>6</v>
      </c>
      <c r="H6">
        <f t="shared" si="1"/>
        <v>22.727272727272727</v>
      </c>
      <c r="I6">
        <f t="shared" si="0"/>
        <v>13.636363636363637</v>
      </c>
      <c r="J6">
        <f t="shared" si="0"/>
        <v>30.120481927710845</v>
      </c>
      <c r="K6">
        <f t="shared" si="0"/>
        <v>36.363636363636367</v>
      </c>
      <c r="L6">
        <f t="shared" si="0"/>
        <v>42.857142857142854</v>
      </c>
    </row>
    <row r="7" spans="1:12" x14ac:dyDescent="0.2">
      <c r="A7">
        <v>5</v>
      </c>
      <c r="B7">
        <v>16</v>
      </c>
      <c r="C7">
        <v>2</v>
      </c>
      <c r="D7">
        <v>30</v>
      </c>
      <c r="E7">
        <v>76</v>
      </c>
      <c r="F7">
        <v>8</v>
      </c>
      <c r="H7">
        <f t="shared" si="1"/>
        <v>36.363636363636367</v>
      </c>
      <c r="I7">
        <f t="shared" si="0"/>
        <v>9.0909090909090917</v>
      </c>
      <c r="J7">
        <f t="shared" si="0"/>
        <v>36.144578313253014</v>
      </c>
      <c r="K7">
        <f t="shared" si="0"/>
        <v>49.350649350649348</v>
      </c>
      <c r="L7">
        <f t="shared" si="0"/>
        <v>57.142857142857146</v>
      </c>
    </row>
    <row r="8" spans="1:12" x14ac:dyDescent="0.2">
      <c r="A8">
        <v>6</v>
      </c>
      <c r="B8">
        <v>20</v>
      </c>
      <c r="C8">
        <v>3</v>
      </c>
      <c r="D8">
        <v>25</v>
      </c>
      <c r="E8">
        <v>95</v>
      </c>
      <c r="F8">
        <v>7</v>
      </c>
      <c r="H8">
        <f t="shared" si="1"/>
        <v>45.454545454545453</v>
      </c>
      <c r="I8">
        <f t="shared" si="0"/>
        <v>13.636363636363637</v>
      </c>
      <c r="J8">
        <f t="shared" si="0"/>
        <v>30.120481927710845</v>
      </c>
      <c r="K8">
        <f t="shared" si="0"/>
        <v>61.688311688311686</v>
      </c>
      <c r="L8">
        <f t="shared" si="0"/>
        <v>50</v>
      </c>
    </row>
    <row r="9" spans="1:12" x14ac:dyDescent="0.2">
      <c r="A9">
        <v>7</v>
      </c>
      <c r="B9">
        <v>31</v>
      </c>
      <c r="C9">
        <v>5</v>
      </c>
      <c r="D9">
        <v>43</v>
      </c>
      <c r="E9">
        <v>100</v>
      </c>
      <c r="F9">
        <v>6</v>
      </c>
      <c r="H9">
        <f t="shared" si="1"/>
        <v>70.454545454545453</v>
      </c>
      <c r="I9">
        <f t="shared" si="0"/>
        <v>22.727272727272727</v>
      </c>
      <c r="J9">
        <f t="shared" si="0"/>
        <v>51.807228915662648</v>
      </c>
      <c r="K9">
        <f t="shared" si="0"/>
        <v>64.935064935064929</v>
      </c>
      <c r="L9">
        <f t="shared" si="0"/>
        <v>42.857142857142854</v>
      </c>
    </row>
    <row r="10" spans="1:12" x14ac:dyDescent="0.2">
      <c r="A10">
        <v>8</v>
      </c>
      <c r="B10">
        <v>44</v>
      </c>
      <c r="C10">
        <v>2</v>
      </c>
      <c r="D10">
        <v>40</v>
      </c>
      <c r="E10">
        <v>74</v>
      </c>
      <c r="F10">
        <v>7</v>
      </c>
      <c r="H10">
        <f t="shared" si="1"/>
        <v>100</v>
      </c>
      <c r="I10">
        <f t="shared" si="0"/>
        <v>9.0909090909090917</v>
      </c>
      <c r="J10">
        <f t="shared" si="0"/>
        <v>48.192771084337352</v>
      </c>
      <c r="K10">
        <f t="shared" si="0"/>
        <v>48.051948051948052</v>
      </c>
      <c r="L10">
        <f t="shared" si="0"/>
        <v>50</v>
      </c>
    </row>
    <row r="11" spans="1:12" x14ac:dyDescent="0.2">
      <c r="A11">
        <v>9</v>
      </c>
      <c r="B11">
        <v>33</v>
      </c>
      <c r="C11">
        <v>8</v>
      </c>
      <c r="D11">
        <v>37</v>
      </c>
      <c r="E11">
        <v>81</v>
      </c>
      <c r="F11">
        <v>5</v>
      </c>
      <c r="H11">
        <f t="shared" si="1"/>
        <v>75</v>
      </c>
      <c r="I11">
        <f t="shared" si="0"/>
        <v>36.363636363636367</v>
      </c>
      <c r="J11">
        <f t="shared" si="0"/>
        <v>44.578313253012048</v>
      </c>
      <c r="K11">
        <f t="shared" si="0"/>
        <v>52.597402597402599</v>
      </c>
      <c r="L11">
        <f t="shared" si="0"/>
        <v>35.714285714285715</v>
      </c>
    </row>
    <row r="12" spans="1:12" x14ac:dyDescent="0.2">
      <c r="A12">
        <v>10</v>
      </c>
      <c r="B12">
        <v>44</v>
      </c>
      <c r="C12">
        <v>11</v>
      </c>
      <c r="D12">
        <v>37</v>
      </c>
      <c r="E12">
        <v>90</v>
      </c>
      <c r="F12">
        <v>1</v>
      </c>
      <c r="H12">
        <f t="shared" si="1"/>
        <v>100</v>
      </c>
      <c r="I12">
        <f t="shared" si="0"/>
        <v>50</v>
      </c>
      <c r="J12">
        <f t="shared" si="0"/>
        <v>44.578313253012048</v>
      </c>
      <c r="K12">
        <f t="shared" si="0"/>
        <v>58.441558441558442</v>
      </c>
      <c r="L12">
        <f t="shared" si="0"/>
        <v>7.1428571428571432</v>
      </c>
    </row>
    <row r="13" spans="1:12" x14ac:dyDescent="0.2">
      <c r="A13">
        <v>11</v>
      </c>
      <c r="B13">
        <v>35</v>
      </c>
      <c r="C13">
        <v>10</v>
      </c>
      <c r="D13">
        <v>51</v>
      </c>
      <c r="E13">
        <v>113</v>
      </c>
      <c r="F13">
        <v>8</v>
      </c>
      <c r="H13">
        <f t="shared" si="1"/>
        <v>79.545454545454547</v>
      </c>
      <c r="I13">
        <f t="shared" si="0"/>
        <v>45.454545454545453</v>
      </c>
      <c r="J13">
        <f t="shared" si="0"/>
        <v>61.445783132530117</v>
      </c>
      <c r="K13">
        <f t="shared" si="0"/>
        <v>73.376623376623371</v>
      </c>
      <c r="L13">
        <f t="shared" si="0"/>
        <v>57.142857142857146</v>
      </c>
    </row>
    <row r="14" spans="1:12" x14ac:dyDescent="0.2">
      <c r="A14">
        <v>12</v>
      </c>
      <c r="B14">
        <v>32</v>
      </c>
      <c r="C14">
        <v>11</v>
      </c>
      <c r="D14">
        <v>38</v>
      </c>
      <c r="E14">
        <v>109</v>
      </c>
      <c r="F14">
        <v>10</v>
      </c>
      <c r="H14">
        <f t="shared" si="1"/>
        <v>72.727272727272734</v>
      </c>
      <c r="I14">
        <f t="shared" si="0"/>
        <v>50</v>
      </c>
      <c r="J14">
        <f t="shared" si="0"/>
        <v>45.783132530120483</v>
      </c>
      <c r="K14">
        <f t="shared" si="0"/>
        <v>70.779220779220779</v>
      </c>
      <c r="L14">
        <f t="shared" si="0"/>
        <v>71.428571428571431</v>
      </c>
    </row>
    <row r="15" spans="1:12" x14ac:dyDescent="0.2">
      <c r="A15">
        <v>13</v>
      </c>
      <c r="B15">
        <v>36</v>
      </c>
      <c r="C15">
        <v>10</v>
      </c>
      <c r="D15">
        <v>57</v>
      </c>
      <c r="E15">
        <v>135</v>
      </c>
      <c r="F15">
        <v>5</v>
      </c>
      <c r="H15">
        <f t="shared" si="1"/>
        <v>81.818181818181813</v>
      </c>
      <c r="I15">
        <f t="shared" si="0"/>
        <v>45.454545454545453</v>
      </c>
      <c r="J15">
        <f t="shared" si="0"/>
        <v>68.674698795180717</v>
      </c>
      <c r="K15">
        <f t="shared" si="0"/>
        <v>87.662337662337663</v>
      </c>
      <c r="L15">
        <f t="shared" si="0"/>
        <v>35.714285714285715</v>
      </c>
    </row>
    <row r="16" spans="1:12" x14ac:dyDescent="0.2">
      <c r="A16">
        <v>14</v>
      </c>
      <c r="B16">
        <v>19</v>
      </c>
      <c r="C16">
        <v>22</v>
      </c>
      <c r="D16">
        <v>52</v>
      </c>
      <c r="E16">
        <v>143</v>
      </c>
      <c r="F16">
        <v>14</v>
      </c>
      <c r="H16">
        <f t="shared" si="1"/>
        <v>43.18181818181818</v>
      </c>
      <c r="I16">
        <f t="shared" si="0"/>
        <v>100</v>
      </c>
      <c r="J16">
        <f t="shared" si="0"/>
        <v>62.650602409638552</v>
      </c>
      <c r="K16">
        <f t="shared" si="0"/>
        <v>92.857142857142861</v>
      </c>
      <c r="L16">
        <f t="shared" si="0"/>
        <v>100</v>
      </c>
    </row>
    <row r="17" spans="1:12" x14ac:dyDescent="0.2">
      <c r="A17">
        <v>15</v>
      </c>
      <c r="B17">
        <v>22</v>
      </c>
      <c r="C17">
        <v>11</v>
      </c>
      <c r="D17">
        <v>59</v>
      </c>
      <c r="E17">
        <v>129</v>
      </c>
      <c r="F17">
        <v>3</v>
      </c>
      <c r="H17">
        <f t="shared" si="1"/>
        <v>50</v>
      </c>
      <c r="I17">
        <f t="shared" si="0"/>
        <v>50</v>
      </c>
      <c r="J17">
        <f t="shared" si="0"/>
        <v>71.084337349397586</v>
      </c>
      <c r="K17">
        <f t="shared" si="0"/>
        <v>83.766233766233768</v>
      </c>
      <c r="L17">
        <f t="shared" si="0"/>
        <v>21.428571428571427</v>
      </c>
    </row>
    <row r="18" spans="1:12" x14ac:dyDescent="0.2">
      <c r="A18">
        <v>16</v>
      </c>
      <c r="B18">
        <v>16</v>
      </c>
      <c r="C18">
        <v>10</v>
      </c>
      <c r="D18">
        <v>50</v>
      </c>
      <c r="E18">
        <v>132</v>
      </c>
      <c r="F18">
        <v>6</v>
      </c>
      <c r="H18">
        <f t="shared" si="1"/>
        <v>36.363636363636367</v>
      </c>
      <c r="I18">
        <f t="shared" si="0"/>
        <v>45.454545454545453</v>
      </c>
      <c r="J18">
        <f t="shared" si="0"/>
        <v>60.24096385542169</v>
      </c>
      <c r="K18">
        <f t="shared" si="0"/>
        <v>85.714285714285708</v>
      </c>
      <c r="L18">
        <f t="shared" si="0"/>
        <v>42.857142857142854</v>
      </c>
    </row>
    <row r="19" spans="1:12" x14ac:dyDescent="0.2">
      <c r="A19">
        <v>17</v>
      </c>
      <c r="B19">
        <v>6</v>
      </c>
      <c r="C19">
        <v>15</v>
      </c>
      <c r="D19">
        <v>65</v>
      </c>
      <c r="E19">
        <v>154</v>
      </c>
      <c r="F19">
        <v>4</v>
      </c>
      <c r="H19">
        <f t="shared" si="1"/>
        <v>13.636363636363637</v>
      </c>
      <c r="I19">
        <f t="shared" si="1"/>
        <v>68.181818181818187</v>
      </c>
      <c r="J19">
        <f t="shared" si="1"/>
        <v>78.313253012048193</v>
      </c>
      <c r="K19">
        <f t="shared" si="1"/>
        <v>100</v>
      </c>
      <c r="L19">
        <f t="shared" si="1"/>
        <v>28.571428571428573</v>
      </c>
    </row>
    <row r="20" spans="1:12" x14ac:dyDescent="0.2">
      <c r="A20">
        <v>18</v>
      </c>
      <c r="B20">
        <v>3</v>
      </c>
      <c r="C20">
        <v>8</v>
      </c>
      <c r="D20">
        <v>72</v>
      </c>
      <c r="E20">
        <v>148</v>
      </c>
      <c r="F20">
        <v>4</v>
      </c>
      <c r="H20">
        <f t="shared" si="1"/>
        <v>6.8181818181818183</v>
      </c>
      <c r="I20">
        <f t="shared" si="1"/>
        <v>36.363636363636367</v>
      </c>
      <c r="J20">
        <f t="shared" si="1"/>
        <v>86.746987951807228</v>
      </c>
      <c r="K20">
        <f t="shared" si="1"/>
        <v>96.103896103896105</v>
      </c>
      <c r="L20">
        <f t="shared" si="1"/>
        <v>28.571428571428573</v>
      </c>
    </row>
    <row r="21" spans="1:12" x14ac:dyDescent="0.2">
      <c r="A21">
        <v>19</v>
      </c>
      <c r="B21">
        <v>6</v>
      </c>
      <c r="C21">
        <v>16</v>
      </c>
      <c r="D21">
        <v>83</v>
      </c>
      <c r="E21">
        <v>141</v>
      </c>
      <c r="F21">
        <v>1</v>
      </c>
      <c r="H21">
        <f t="shared" si="1"/>
        <v>13.636363636363637</v>
      </c>
      <c r="I21">
        <f t="shared" si="1"/>
        <v>72.727272727272734</v>
      </c>
      <c r="J21">
        <f t="shared" si="1"/>
        <v>100</v>
      </c>
      <c r="K21">
        <f t="shared" si="1"/>
        <v>91.558441558441558</v>
      </c>
      <c r="L21">
        <f t="shared" si="1"/>
        <v>7.1428571428571432</v>
      </c>
    </row>
    <row r="22" spans="1:12" x14ac:dyDescent="0.2">
      <c r="A22">
        <v>20</v>
      </c>
      <c r="B22">
        <v>2</v>
      </c>
      <c r="C22">
        <v>8</v>
      </c>
      <c r="D22">
        <v>63</v>
      </c>
      <c r="E22">
        <v>89</v>
      </c>
      <c r="F22">
        <v>2</v>
      </c>
      <c r="H22">
        <f t="shared" si="1"/>
        <v>4.5454545454545459</v>
      </c>
      <c r="I22">
        <f t="shared" si="1"/>
        <v>36.363636363636367</v>
      </c>
      <c r="J22">
        <f t="shared" si="1"/>
        <v>75.903614457831324</v>
      </c>
      <c r="K22">
        <f t="shared" si="1"/>
        <v>57.79220779220779</v>
      </c>
      <c r="L22">
        <f t="shared" si="1"/>
        <v>14.285714285714286</v>
      </c>
    </row>
    <row r="23" spans="1:12" x14ac:dyDescent="0.2">
      <c r="A23">
        <v>21</v>
      </c>
      <c r="B23">
        <v>3</v>
      </c>
      <c r="C23">
        <v>16</v>
      </c>
      <c r="D23">
        <v>78</v>
      </c>
      <c r="E23">
        <v>112</v>
      </c>
      <c r="F23">
        <v>4</v>
      </c>
      <c r="H23">
        <f t="shared" si="1"/>
        <v>6.8181818181818183</v>
      </c>
      <c r="I23">
        <f t="shared" si="1"/>
        <v>72.727272727272734</v>
      </c>
      <c r="J23">
        <f t="shared" si="1"/>
        <v>93.975903614457835</v>
      </c>
      <c r="K23">
        <f t="shared" si="1"/>
        <v>72.727272727272734</v>
      </c>
      <c r="L23">
        <f t="shared" si="1"/>
        <v>28.571428571428573</v>
      </c>
    </row>
    <row r="24" spans="1:12" x14ac:dyDescent="0.2">
      <c r="A24">
        <v>22</v>
      </c>
      <c r="B24">
        <v>1</v>
      </c>
      <c r="C24">
        <v>20</v>
      </c>
      <c r="D24">
        <v>58</v>
      </c>
      <c r="E24">
        <v>60</v>
      </c>
      <c r="F24">
        <v>0</v>
      </c>
      <c r="H24">
        <f t="shared" si="1"/>
        <v>2.2727272727272729</v>
      </c>
      <c r="I24">
        <f t="shared" si="1"/>
        <v>90.909090909090907</v>
      </c>
      <c r="J24">
        <f t="shared" si="1"/>
        <v>69.879518072289159</v>
      </c>
      <c r="K24">
        <f t="shared" si="1"/>
        <v>38.961038961038959</v>
      </c>
      <c r="L24">
        <f t="shared" si="1"/>
        <v>0</v>
      </c>
    </row>
    <row r="25" spans="1:12" x14ac:dyDescent="0.2">
      <c r="A25">
        <v>23</v>
      </c>
      <c r="B25">
        <v>0</v>
      </c>
      <c r="C25">
        <v>19</v>
      </c>
      <c r="D25">
        <v>41</v>
      </c>
      <c r="E25">
        <v>63</v>
      </c>
      <c r="F25">
        <v>4</v>
      </c>
      <c r="H25">
        <f t="shared" si="1"/>
        <v>0</v>
      </c>
      <c r="I25">
        <f t="shared" si="1"/>
        <v>86.36363636363636</v>
      </c>
      <c r="J25">
        <f t="shared" si="1"/>
        <v>49.397590361445786</v>
      </c>
      <c r="K25">
        <f t="shared" si="1"/>
        <v>40.909090909090907</v>
      </c>
      <c r="L25">
        <f t="shared" si="1"/>
        <v>28.571428571428573</v>
      </c>
    </row>
    <row r="26" spans="1:12" x14ac:dyDescent="0.2">
      <c r="A26">
        <v>24</v>
      </c>
      <c r="B26">
        <v>0</v>
      </c>
      <c r="C26">
        <v>12</v>
      </c>
      <c r="D26">
        <v>29</v>
      </c>
      <c r="E26">
        <v>34</v>
      </c>
      <c r="F26">
        <v>0</v>
      </c>
      <c r="G26" t="s">
        <v>31</v>
      </c>
      <c r="H26">
        <f t="shared" si="1"/>
        <v>0</v>
      </c>
      <c r="I26">
        <f t="shared" si="1"/>
        <v>54.545454545454547</v>
      </c>
      <c r="J26">
        <f t="shared" si="1"/>
        <v>34.939759036144579</v>
      </c>
      <c r="K26">
        <f t="shared" si="1"/>
        <v>22.077922077922079</v>
      </c>
      <c r="L26">
        <f t="shared" si="1"/>
        <v>0</v>
      </c>
    </row>
    <row r="27" spans="1:12" x14ac:dyDescent="0.2">
      <c r="A27">
        <v>25</v>
      </c>
      <c r="B27">
        <v>0</v>
      </c>
      <c r="C27">
        <v>14</v>
      </c>
      <c r="D27">
        <v>22</v>
      </c>
      <c r="E27">
        <v>15</v>
      </c>
      <c r="F27">
        <v>2</v>
      </c>
      <c r="H27">
        <f t="shared" si="1"/>
        <v>0</v>
      </c>
      <c r="I27">
        <f t="shared" si="1"/>
        <v>63.636363636363633</v>
      </c>
      <c r="J27">
        <f t="shared" si="1"/>
        <v>26.506024096385541</v>
      </c>
      <c r="K27">
        <f t="shared" si="1"/>
        <v>9.7402597402597397</v>
      </c>
      <c r="L27">
        <f t="shared" si="1"/>
        <v>14.285714285714286</v>
      </c>
    </row>
    <row r="28" spans="1:12" x14ac:dyDescent="0.2">
      <c r="A28">
        <v>26</v>
      </c>
      <c r="B28">
        <v>0</v>
      </c>
      <c r="C28">
        <v>8</v>
      </c>
      <c r="D28">
        <v>11</v>
      </c>
      <c r="E28">
        <v>6</v>
      </c>
      <c r="F28">
        <v>1</v>
      </c>
      <c r="H28">
        <f t="shared" si="1"/>
        <v>0</v>
      </c>
      <c r="I28">
        <f t="shared" si="1"/>
        <v>36.363636363636367</v>
      </c>
      <c r="J28">
        <f t="shared" si="1"/>
        <v>13.253012048192771</v>
      </c>
      <c r="K28">
        <f t="shared" si="1"/>
        <v>3.8961038961038961</v>
      </c>
      <c r="L28">
        <f t="shared" si="1"/>
        <v>7.1428571428571432</v>
      </c>
    </row>
    <row r="29" spans="1:12" x14ac:dyDescent="0.2">
      <c r="A29">
        <v>27</v>
      </c>
      <c r="B29">
        <v>0</v>
      </c>
      <c r="C29">
        <v>6</v>
      </c>
      <c r="D29">
        <v>18</v>
      </c>
      <c r="E29">
        <v>3</v>
      </c>
      <c r="F29">
        <v>0</v>
      </c>
      <c r="H29">
        <f t="shared" si="1"/>
        <v>0</v>
      </c>
      <c r="I29">
        <f t="shared" si="1"/>
        <v>27.272727272727273</v>
      </c>
      <c r="J29">
        <f t="shared" si="1"/>
        <v>21.686746987951807</v>
      </c>
      <c r="K29">
        <f t="shared" si="1"/>
        <v>1.948051948051948</v>
      </c>
      <c r="L29">
        <f t="shared" si="1"/>
        <v>0</v>
      </c>
    </row>
    <row r="30" spans="1:12" x14ac:dyDescent="0.2">
      <c r="A30">
        <v>28</v>
      </c>
      <c r="B30">
        <v>0</v>
      </c>
      <c r="C30">
        <v>3</v>
      </c>
      <c r="D30">
        <v>12</v>
      </c>
      <c r="E30">
        <v>2</v>
      </c>
      <c r="F30">
        <v>0</v>
      </c>
      <c r="H30">
        <f t="shared" si="1"/>
        <v>0</v>
      </c>
      <c r="I30">
        <f t="shared" si="1"/>
        <v>13.636363636363637</v>
      </c>
      <c r="J30">
        <f t="shared" si="1"/>
        <v>14.457831325301205</v>
      </c>
      <c r="K30">
        <f t="shared" si="1"/>
        <v>1.2987012987012987</v>
      </c>
      <c r="L30">
        <f t="shared" si="1"/>
        <v>0</v>
      </c>
    </row>
    <row r="31" spans="1:12" x14ac:dyDescent="0.2">
      <c r="A31">
        <v>29</v>
      </c>
      <c r="B31">
        <v>0</v>
      </c>
      <c r="C31">
        <v>2</v>
      </c>
      <c r="D31">
        <v>7</v>
      </c>
      <c r="E31">
        <v>1</v>
      </c>
      <c r="F31">
        <v>0</v>
      </c>
      <c r="H31">
        <f t="shared" si="1"/>
        <v>0</v>
      </c>
      <c r="I31">
        <f t="shared" si="1"/>
        <v>9.0909090909090917</v>
      </c>
      <c r="J31">
        <f t="shared" si="1"/>
        <v>8.4337349397590362</v>
      </c>
      <c r="K31">
        <f t="shared" si="1"/>
        <v>0.64935064935064934</v>
      </c>
      <c r="L31">
        <f t="shared" si="1"/>
        <v>0</v>
      </c>
    </row>
    <row r="32" spans="1:12" x14ac:dyDescent="0.2">
      <c r="A32">
        <v>30</v>
      </c>
      <c r="B32">
        <v>0</v>
      </c>
      <c r="C32">
        <v>3</v>
      </c>
      <c r="D32">
        <v>13</v>
      </c>
      <c r="E32">
        <v>1</v>
      </c>
      <c r="F32">
        <v>0</v>
      </c>
      <c r="H32">
        <f t="shared" si="1"/>
        <v>0</v>
      </c>
      <c r="I32">
        <f t="shared" si="1"/>
        <v>13.636363636363637</v>
      </c>
      <c r="J32">
        <f t="shared" si="1"/>
        <v>15.662650602409638</v>
      </c>
      <c r="K32">
        <f t="shared" si="1"/>
        <v>0.64935064935064934</v>
      </c>
      <c r="L32">
        <f t="shared" si="1"/>
        <v>0</v>
      </c>
    </row>
    <row r="33" spans="1:12" x14ac:dyDescent="0.2">
      <c r="A33">
        <v>31</v>
      </c>
      <c r="B33">
        <v>0</v>
      </c>
      <c r="C33">
        <v>1</v>
      </c>
      <c r="D33">
        <v>1</v>
      </c>
      <c r="E33">
        <v>1</v>
      </c>
      <c r="F33">
        <v>1</v>
      </c>
      <c r="I33">
        <f t="shared" ref="I33:I40" si="2">100*C33/MAX(C$3:C$32)</f>
        <v>4.5454545454545459</v>
      </c>
      <c r="J33">
        <f t="shared" ref="J33:J40" si="3">100*D33/MAX(D$3:D$32)</f>
        <v>1.2048192771084338</v>
      </c>
      <c r="K33">
        <f t="shared" ref="K33:K40" si="4">100*E33/MAX(E$3:E$32)</f>
        <v>0.64935064935064934</v>
      </c>
      <c r="L33">
        <f t="shared" ref="L33:L40" si="5">100*F33/MAX(F$3:F$32)</f>
        <v>7.1428571428571432</v>
      </c>
    </row>
    <row r="34" spans="1:12" x14ac:dyDescent="0.2">
      <c r="A34">
        <v>32</v>
      </c>
      <c r="B34">
        <v>0</v>
      </c>
      <c r="C34">
        <v>0</v>
      </c>
      <c r="D34">
        <v>1</v>
      </c>
      <c r="E34">
        <v>0</v>
      </c>
      <c r="F34">
        <v>0</v>
      </c>
      <c r="I34">
        <f t="shared" si="2"/>
        <v>0</v>
      </c>
      <c r="J34">
        <f t="shared" si="3"/>
        <v>1.2048192771084338</v>
      </c>
      <c r="K34">
        <f t="shared" si="4"/>
        <v>0</v>
      </c>
      <c r="L34">
        <f t="shared" si="5"/>
        <v>0</v>
      </c>
    </row>
    <row r="35" spans="1:12" x14ac:dyDescent="0.2">
      <c r="A35">
        <v>33</v>
      </c>
      <c r="B35">
        <v>0</v>
      </c>
      <c r="C35">
        <v>0</v>
      </c>
      <c r="D35">
        <v>1</v>
      </c>
      <c r="E35">
        <v>0</v>
      </c>
      <c r="F35">
        <v>0</v>
      </c>
      <c r="G35" t="s">
        <v>17</v>
      </c>
      <c r="I35">
        <f t="shared" si="2"/>
        <v>0</v>
      </c>
      <c r="J35">
        <f t="shared" si="3"/>
        <v>1.2048192771084338</v>
      </c>
      <c r="K35">
        <f t="shared" si="4"/>
        <v>0</v>
      </c>
      <c r="L35">
        <f t="shared" si="5"/>
        <v>0</v>
      </c>
    </row>
    <row r="36" spans="1:12" x14ac:dyDescent="0.2">
      <c r="A36">
        <v>34</v>
      </c>
      <c r="I36">
        <f t="shared" si="2"/>
        <v>0</v>
      </c>
      <c r="J36">
        <f t="shared" si="3"/>
        <v>0</v>
      </c>
      <c r="K36">
        <f t="shared" si="4"/>
        <v>0</v>
      </c>
      <c r="L36">
        <f t="shared" si="5"/>
        <v>0</v>
      </c>
    </row>
    <row r="37" spans="1:12" x14ac:dyDescent="0.2">
      <c r="A37">
        <v>35</v>
      </c>
      <c r="I37">
        <f t="shared" si="2"/>
        <v>0</v>
      </c>
      <c r="J37">
        <f t="shared" si="3"/>
        <v>0</v>
      </c>
      <c r="K37">
        <f t="shared" si="4"/>
        <v>0</v>
      </c>
      <c r="L37">
        <f t="shared" si="5"/>
        <v>0</v>
      </c>
    </row>
    <row r="38" spans="1:12" x14ac:dyDescent="0.2">
      <c r="A38">
        <v>36</v>
      </c>
      <c r="C38">
        <v>1</v>
      </c>
      <c r="D38">
        <v>1</v>
      </c>
      <c r="I38">
        <f t="shared" si="2"/>
        <v>4.5454545454545459</v>
      </c>
      <c r="J38">
        <f t="shared" si="3"/>
        <v>1.2048192771084338</v>
      </c>
      <c r="K38">
        <f t="shared" si="4"/>
        <v>0</v>
      </c>
      <c r="L38">
        <f t="shared" si="5"/>
        <v>0</v>
      </c>
    </row>
    <row r="39" spans="1:12" x14ac:dyDescent="0.2">
      <c r="A39">
        <v>37</v>
      </c>
      <c r="I39">
        <f t="shared" si="2"/>
        <v>0</v>
      </c>
      <c r="J39">
        <f t="shared" si="3"/>
        <v>0</v>
      </c>
      <c r="K39">
        <f t="shared" si="4"/>
        <v>0</v>
      </c>
      <c r="L39">
        <f t="shared" si="5"/>
        <v>0</v>
      </c>
    </row>
    <row r="40" spans="1:12" x14ac:dyDescent="0.2">
      <c r="A40">
        <v>38</v>
      </c>
      <c r="D40">
        <v>1</v>
      </c>
      <c r="I40">
        <f t="shared" si="2"/>
        <v>0</v>
      </c>
      <c r="J40">
        <f t="shared" si="3"/>
        <v>1.2048192771084338</v>
      </c>
      <c r="K40">
        <f t="shared" si="4"/>
        <v>0</v>
      </c>
      <c r="L40">
        <f t="shared" si="5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126"/>
  <sheetViews>
    <sheetView topLeftCell="D1" workbookViewId="0">
      <selection activeCell="R6" sqref="R6:R10"/>
    </sheetView>
  </sheetViews>
  <sheetFormatPr baseColWidth="10" defaultColWidth="8.83203125" defaultRowHeight="15" x14ac:dyDescent="0.2"/>
  <sheetData>
    <row r="1" spans="1:18" x14ac:dyDescent="0.2">
      <c r="A1" s="1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8" x14ac:dyDescent="0.2">
      <c r="A2" s="1">
        <v>1</v>
      </c>
      <c r="D2">
        <v>4</v>
      </c>
      <c r="E2">
        <v>4</v>
      </c>
      <c r="F2">
        <v>2</v>
      </c>
      <c r="J2" t="s">
        <v>72</v>
      </c>
    </row>
    <row r="3" spans="1:18" x14ac:dyDescent="0.2">
      <c r="A3" s="1">
        <v>2</v>
      </c>
      <c r="D3">
        <v>4</v>
      </c>
      <c r="E3">
        <v>4</v>
      </c>
      <c r="F3">
        <v>17</v>
      </c>
      <c r="G3">
        <v>1</v>
      </c>
      <c r="J3" t="s">
        <v>73</v>
      </c>
    </row>
    <row r="4" spans="1:18" ht="16" thickBot="1" x14ac:dyDescent="0.25">
      <c r="A4" s="1">
        <v>3</v>
      </c>
      <c r="D4">
        <v>13</v>
      </c>
      <c r="E4">
        <v>8</v>
      </c>
      <c r="F4">
        <v>44</v>
      </c>
      <c r="G4">
        <v>4</v>
      </c>
    </row>
    <row r="5" spans="1:18" x14ac:dyDescent="0.2">
      <c r="A5" s="1">
        <v>4</v>
      </c>
      <c r="D5">
        <v>12</v>
      </c>
      <c r="E5">
        <v>16</v>
      </c>
      <c r="F5">
        <v>76</v>
      </c>
      <c r="G5">
        <v>4</v>
      </c>
      <c r="K5" s="2" t="s">
        <v>74</v>
      </c>
      <c r="L5" s="3" t="s">
        <v>39</v>
      </c>
      <c r="M5" s="3" t="s">
        <v>40</v>
      </c>
      <c r="N5" s="3" t="s">
        <v>7</v>
      </c>
      <c r="O5" s="3"/>
      <c r="P5" s="41"/>
      <c r="R5" t="s">
        <v>158</v>
      </c>
    </row>
    <row r="6" spans="1:18" x14ac:dyDescent="0.2">
      <c r="A6" s="1">
        <v>5</v>
      </c>
      <c r="B6">
        <v>6</v>
      </c>
      <c r="C6">
        <v>3</v>
      </c>
      <c r="D6">
        <v>23</v>
      </c>
      <c r="E6" s="10">
        <v>38</v>
      </c>
      <c r="F6" s="10">
        <v>97</v>
      </c>
      <c r="G6" s="10">
        <v>24</v>
      </c>
      <c r="K6" s="5" t="s">
        <v>41</v>
      </c>
      <c r="L6" s="6">
        <f>SUM(B6:B27)</f>
        <v>92</v>
      </c>
      <c r="M6" s="6">
        <f>SUM(C5:C27)</f>
        <v>31</v>
      </c>
      <c r="N6" s="6">
        <f>SUM(L6:M6)</f>
        <v>123</v>
      </c>
      <c r="O6" s="6"/>
      <c r="P6" s="9"/>
      <c r="R6">
        <v>123</v>
      </c>
    </row>
    <row r="7" spans="1:18" x14ac:dyDescent="0.2">
      <c r="A7" s="1">
        <v>6</v>
      </c>
      <c r="B7">
        <v>8</v>
      </c>
      <c r="C7">
        <v>0</v>
      </c>
      <c r="D7">
        <v>9</v>
      </c>
      <c r="E7" s="10">
        <v>23</v>
      </c>
      <c r="F7" s="10">
        <v>73</v>
      </c>
      <c r="G7" s="10">
        <v>7</v>
      </c>
      <c r="K7" s="5"/>
      <c r="L7" s="6" t="s">
        <v>42</v>
      </c>
      <c r="M7" s="6" t="s">
        <v>39</v>
      </c>
      <c r="N7" s="6" t="s">
        <v>43</v>
      </c>
      <c r="O7" s="6" t="s">
        <v>44</v>
      </c>
      <c r="P7" s="9"/>
    </row>
    <row r="8" spans="1:18" x14ac:dyDescent="0.2">
      <c r="A8" s="1">
        <v>7</v>
      </c>
      <c r="B8">
        <v>6</v>
      </c>
      <c r="C8">
        <v>9</v>
      </c>
      <c r="D8">
        <v>16</v>
      </c>
      <c r="E8" s="10">
        <v>36</v>
      </c>
      <c r="F8" s="10">
        <v>102</v>
      </c>
      <c r="G8" s="10">
        <v>14</v>
      </c>
      <c r="K8" s="5" t="s">
        <v>45</v>
      </c>
      <c r="L8" s="6">
        <f>SUM(E4:E35)</f>
        <v>510</v>
      </c>
      <c r="M8" s="6">
        <f>SUM(D4:D29)</f>
        <v>254</v>
      </c>
      <c r="N8" s="6">
        <f>SUM(F3:F28)</f>
        <v>1133</v>
      </c>
      <c r="O8" s="6">
        <f>SUM(G2:G30)</f>
        <v>113</v>
      </c>
      <c r="P8" s="9"/>
      <c r="R8">
        <f>SUM(L8:Q8)</f>
        <v>2010</v>
      </c>
    </row>
    <row r="9" spans="1:18" x14ac:dyDescent="0.2">
      <c r="A9" s="1">
        <v>8</v>
      </c>
      <c r="B9">
        <v>5</v>
      </c>
      <c r="C9">
        <v>4</v>
      </c>
      <c r="D9">
        <v>12</v>
      </c>
      <c r="E9" s="10">
        <v>57</v>
      </c>
      <c r="F9" s="10">
        <v>103</v>
      </c>
      <c r="G9" s="10">
        <v>10</v>
      </c>
      <c r="K9" s="5"/>
      <c r="L9" s="6" t="s">
        <v>17</v>
      </c>
      <c r="M9" s="6" t="s">
        <v>16</v>
      </c>
      <c r="N9" s="6" t="s">
        <v>15</v>
      </c>
      <c r="O9" s="6" t="s">
        <v>26</v>
      </c>
      <c r="P9" s="42" t="s">
        <v>27</v>
      </c>
      <c r="Q9" s="45" t="s">
        <v>23</v>
      </c>
    </row>
    <row r="10" spans="1:18" ht="16" thickBot="1" x14ac:dyDescent="0.25">
      <c r="A10" s="1">
        <v>9</v>
      </c>
      <c r="B10">
        <v>12</v>
      </c>
      <c r="C10">
        <v>5</v>
      </c>
      <c r="D10">
        <v>14</v>
      </c>
      <c r="E10" s="10">
        <v>38</v>
      </c>
      <c r="F10" s="10">
        <v>91</v>
      </c>
      <c r="G10" s="10">
        <v>9</v>
      </c>
      <c r="K10" s="13" t="s">
        <v>48</v>
      </c>
      <c r="L10">
        <f>SUM(I29:I40,B41:B46)</f>
        <v>130</v>
      </c>
      <c r="M10" s="14">
        <f>SUM(C40:C84,D65:D72)</f>
        <v>285</v>
      </c>
      <c r="N10" s="14">
        <f>SUM(D48:D80)</f>
        <v>30</v>
      </c>
      <c r="O10" s="14">
        <v>1</v>
      </c>
      <c r="P10" s="43">
        <v>2</v>
      </c>
      <c r="Q10">
        <f>SUM(F71:F76)</f>
        <v>62</v>
      </c>
      <c r="R10">
        <f>SUM(L10:Q10)</f>
        <v>510</v>
      </c>
    </row>
    <row r="11" spans="1:18" x14ac:dyDescent="0.2">
      <c r="A11" s="1">
        <v>10</v>
      </c>
      <c r="B11">
        <v>21</v>
      </c>
      <c r="C11">
        <v>4</v>
      </c>
      <c r="D11">
        <v>7</v>
      </c>
      <c r="E11" s="10">
        <v>37</v>
      </c>
      <c r="F11" s="10">
        <v>93</v>
      </c>
      <c r="G11" s="10">
        <v>9</v>
      </c>
    </row>
    <row r="12" spans="1:18" x14ac:dyDescent="0.2">
      <c r="A12" s="1">
        <v>11</v>
      </c>
      <c r="B12">
        <v>17</v>
      </c>
      <c r="C12">
        <v>1</v>
      </c>
      <c r="D12">
        <v>11</v>
      </c>
      <c r="E12" s="10">
        <v>40</v>
      </c>
      <c r="F12" s="10">
        <v>97</v>
      </c>
      <c r="G12" s="10">
        <v>7</v>
      </c>
      <c r="K12" t="s">
        <v>75</v>
      </c>
    </row>
    <row r="13" spans="1:18" x14ac:dyDescent="0.2">
      <c r="A13" s="1">
        <v>12</v>
      </c>
      <c r="B13">
        <v>6</v>
      </c>
      <c r="C13">
        <v>1</v>
      </c>
      <c r="D13">
        <v>20</v>
      </c>
      <c r="E13" s="10">
        <v>33</v>
      </c>
      <c r="F13" s="10">
        <v>55</v>
      </c>
      <c r="G13" s="10">
        <v>4</v>
      </c>
    </row>
    <row r="14" spans="1:18" x14ac:dyDescent="0.2">
      <c r="A14" s="1">
        <v>13</v>
      </c>
      <c r="B14">
        <v>3</v>
      </c>
      <c r="C14">
        <v>1</v>
      </c>
      <c r="D14">
        <v>14</v>
      </c>
      <c r="E14" s="10">
        <v>31</v>
      </c>
      <c r="F14" s="10">
        <v>73</v>
      </c>
      <c r="G14" s="10">
        <v>6</v>
      </c>
    </row>
    <row r="15" spans="1:18" x14ac:dyDescent="0.2">
      <c r="A15" s="1">
        <v>14</v>
      </c>
      <c r="B15">
        <v>4</v>
      </c>
      <c r="C15">
        <v>2</v>
      </c>
      <c r="D15">
        <v>17</v>
      </c>
      <c r="E15" s="10">
        <v>33</v>
      </c>
      <c r="F15" s="10">
        <v>74</v>
      </c>
      <c r="G15" s="10">
        <v>2</v>
      </c>
    </row>
    <row r="16" spans="1:18" x14ac:dyDescent="0.2">
      <c r="A16" s="1">
        <v>15</v>
      </c>
      <c r="B16">
        <v>2</v>
      </c>
      <c r="C16">
        <v>0</v>
      </c>
      <c r="D16">
        <v>14</v>
      </c>
      <c r="E16" s="10">
        <v>23</v>
      </c>
      <c r="F16" s="10">
        <v>40</v>
      </c>
      <c r="G16" s="10">
        <v>2</v>
      </c>
    </row>
    <row r="17" spans="1:7" x14ac:dyDescent="0.2">
      <c r="A17" s="1">
        <v>16</v>
      </c>
      <c r="B17">
        <v>2</v>
      </c>
      <c r="C17">
        <v>0</v>
      </c>
      <c r="D17">
        <v>15</v>
      </c>
      <c r="E17">
        <v>27</v>
      </c>
      <c r="F17" s="10">
        <v>34</v>
      </c>
      <c r="G17" s="10">
        <v>4</v>
      </c>
    </row>
    <row r="18" spans="1:7" x14ac:dyDescent="0.2">
      <c r="A18" s="1">
        <v>17</v>
      </c>
      <c r="D18">
        <v>12</v>
      </c>
      <c r="E18" s="10">
        <v>10</v>
      </c>
      <c r="F18" s="10">
        <v>26</v>
      </c>
      <c r="G18" s="10"/>
    </row>
    <row r="19" spans="1:7" x14ac:dyDescent="0.2">
      <c r="A19" s="1">
        <v>18</v>
      </c>
      <c r="C19">
        <v>1</v>
      </c>
      <c r="D19">
        <v>12</v>
      </c>
      <c r="E19" s="10">
        <v>14</v>
      </c>
      <c r="F19" s="10">
        <v>23</v>
      </c>
      <c r="G19" s="10">
        <v>3</v>
      </c>
    </row>
    <row r="20" spans="1:7" x14ac:dyDescent="0.2">
      <c r="A20" s="1">
        <v>19</v>
      </c>
      <c r="D20">
        <v>10</v>
      </c>
      <c r="E20" s="10">
        <v>11</v>
      </c>
      <c r="F20" s="10">
        <v>10</v>
      </c>
      <c r="G20" s="10">
        <v>2</v>
      </c>
    </row>
    <row r="21" spans="1:7" x14ac:dyDescent="0.2">
      <c r="A21" s="1">
        <v>20</v>
      </c>
      <c r="D21">
        <v>10</v>
      </c>
      <c r="E21" s="10">
        <v>12</v>
      </c>
      <c r="F21" s="10">
        <v>3</v>
      </c>
      <c r="G21" s="10">
        <v>1</v>
      </c>
    </row>
    <row r="22" spans="1:7" x14ac:dyDescent="0.2">
      <c r="A22" s="1">
        <v>21</v>
      </c>
      <c r="D22">
        <v>6</v>
      </c>
      <c r="E22" s="10">
        <v>7</v>
      </c>
      <c r="F22" s="10">
        <v>1</v>
      </c>
      <c r="G22" s="10"/>
    </row>
    <row r="23" spans="1:7" x14ac:dyDescent="0.2">
      <c r="A23" s="1">
        <v>22</v>
      </c>
      <c r="D23">
        <v>3</v>
      </c>
      <c r="E23" s="10">
        <v>7</v>
      </c>
      <c r="F23" s="10"/>
      <c r="G23" s="10"/>
    </row>
    <row r="24" spans="1:7" x14ac:dyDescent="0.2">
      <c r="A24" s="1">
        <v>23</v>
      </c>
      <c r="D24">
        <v>2</v>
      </c>
      <c r="E24" s="10">
        <v>2</v>
      </c>
      <c r="F24" s="10"/>
      <c r="G24" s="10"/>
    </row>
    <row r="25" spans="1:7" x14ac:dyDescent="0.2">
      <c r="A25" s="1">
        <v>24</v>
      </c>
      <c r="E25" s="10">
        <v>1</v>
      </c>
      <c r="F25" s="10">
        <v>1</v>
      </c>
      <c r="G25" s="10"/>
    </row>
    <row r="26" spans="1:7" x14ac:dyDescent="0.2">
      <c r="A26" s="1">
        <v>25</v>
      </c>
      <c r="D26">
        <v>1</v>
      </c>
      <c r="E26" s="10">
        <v>1</v>
      </c>
      <c r="F26" s="10"/>
      <c r="G26" s="10"/>
    </row>
    <row r="27" spans="1:7" x14ac:dyDescent="0.2">
      <c r="A27" s="1">
        <v>26</v>
      </c>
      <c r="E27" s="10">
        <v>2</v>
      </c>
      <c r="F27" s="10"/>
      <c r="G27" s="10"/>
    </row>
    <row r="28" spans="1:7" x14ac:dyDescent="0.2">
      <c r="A28" s="1">
        <v>27</v>
      </c>
      <c r="E28" s="10">
        <v>3</v>
      </c>
      <c r="F28" s="10"/>
      <c r="G28" s="10"/>
    </row>
    <row r="29" spans="1:7" x14ac:dyDescent="0.2">
      <c r="A29" s="1">
        <v>28</v>
      </c>
      <c r="D29">
        <v>1</v>
      </c>
      <c r="E29" s="10"/>
      <c r="F29" s="10"/>
      <c r="G29" s="10"/>
    </row>
    <row r="30" spans="1:7" x14ac:dyDescent="0.2">
      <c r="A30" s="1">
        <v>29</v>
      </c>
      <c r="E30" s="10"/>
      <c r="F30" s="10"/>
      <c r="G30" s="10"/>
    </row>
    <row r="31" spans="1:7" x14ac:dyDescent="0.2">
      <c r="A31" s="1">
        <v>30</v>
      </c>
      <c r="E31" s="10"/>
    </row>
    <row r="32" spans="1:7" x14ac:dyDescent="0.2">
      <c r="A32" s="1">
        <v>31</v>
      </c>
      <c r="E32" s="10"/>
    </row>
    <row r="33" spans="1:9" x14ac:dyDescent="0.2">
      <c r="A33" s="1">
        <v>32</v>
      </c>
      <c r="E33" s="10"/>
    </row>
    <row r="34" spans="1:9" x14ac:dyDescent="0.2">
      <c r="A34" s="1">
        <v>33</v>
      </c>
      <c r="E34" s="10"/>
      <c r="G34">
        <v>1</v>
      </c>
      <c r="H34" t="s">
        <v>31</v>
      </c>
      <c r="I34" t="s">
        <v>17</v>
      </c>
    </row>
    <row r="35" spans="1:9" x14ac:dyDescent="0.2">
      <c r="A35" s="1">
        <v>34</v>
      </c>
      <c r="E35" s="10"/>
      <c r="I35">
        <v>2</v>
      </c>
    </row>
    <row r="36" spans="1:9" x14ac:dyDescent="0.2">
      <c r="A36" s="1">
        <v>35</v>
      </c>
      <c r="I36">
        <v>1</v>
      </c>
    </row>
    <row r="37" spans="1:9" x14ac:dyDescent="0.2">
      <c r="A37" s="1">
        <v>36</v>
      </c>
      <c r="I37">
        <v>1</v>
      </c>
    </row>
    <row r="38" spans="1:9" x14ac:dyDescent="0.2">
      <c r="A38" s="1">
        <v>37</v>
      </c>
      <c r="I38">
        <v>13</v>
      </c>
    </row>
    <row r="39" spans="1:9" x14ac:dyDescent="0.2">
      <c r="A39" s="1">
        <v>38</v>
      </c>
      <c r="I39">
        <v>8</v>
      </c>
    </row>
    <row r="40" spans="1:9" x14ac:dyDescent="0.2">
      <c r="A40" s="1">
        <v>39</v>
      </c>
      <c r="B40" s="46" t="s">
        <v>17</v>
      </c>
      <c r="C40" s="46" t="s">
        <v>16</v>
      </c>
      <c r="I40">
        <v>16</v>
      </c>
    </row>
    <row r="41" spans="1:9" x14ac:dyDescent="0.2">
      <c r="A41" s="1">
        <v>40</v>
      </c>
      <c r="B41">
        <v>17</v>
      </c>
    </row>
    <row r="42" spans="1:9" x14ac:dyDescent="0.2">
      <c r="A42" s="1">
        <v>41</v>
      </c>
      <c r="B42">
        <v>27</v>
      </c>
    </row>
    <row r="43" spans="1:9" x14ac:dyDescent="0.2">
      <c r="A43" s="1">
        <v>42</v>
      </c>
      <c r="B43">
        <v>18</v>
      </c>
    </row>
    <row r="44" spans="1:9" x14ac:dyDescent="0.2">
      <c r="A44" s="1">
        <v>43</v>
      </c>
      <c r="B44">
        <v>24</v>
      </c>
    </row>
    <row r="45" spans="1:9" x14ac:dyDescent="0.2">
      <c r="A45" s="1">
        <v>44</v>
      </c>
      <c r="C45">
        <v>31</v>
      </c>
    </row>
    <row r="46" spans="1:9" x14ac:dyDescent="0.2">
      <c r="A46" s="1">
        <v>45</v>
      </c>
      <c r="B46">
        <v>3</v>
      </c>
      <c r="C46">
        <v>36</v>
      </c>
    </row>
    <row r="47" spans="1:9" x14ac:dyDescent="0.2">
      <c r="A47" s="1">
        <v>46</v>
      </c>
      <c r="B47">
        <v>1</v>
      </c>
      <c r="C47">
        <v>40</v>
      </c>
      <c r="D47" s="46" t="s">
        <v>15</v>
      </c>
    </row>
    <row r="48" spans="1:9" x14ac:dyDescent="0.2">
      <c r="A48" s="1">
        <v>47</v>
      </c>
      <c r="C48">
        <v>23</v>
      </c>
    </row>
    <row r="49" spans="1:4" x14ac:dyDescent="0.2">
      <c r="A49" s="1">
        <v>48</v>
      </c>
      <c r="C49">
        <v>43</v>
      </c>
    </row>
    <row r="50" spans="1:4" x14ac:dyDescent="0.2">
      <c r="A50" s="1">
        <v>49</v>
      </c>
      <c r="C50">
        <v>37</v>
      </c>
    </row>
    <row r="51" spans="1:4" x14ac:dyDescent="0.2">
      <c r="A51" s="1">
        <v>50</v>
      </c>
      <c r="C51">
        <v>13</v>
      </c>
      <c r="D51">
        <v>1</v>
      </c>
    </row>
    <row r="52" spans="1:4" x14ac:dyDescent="0.2">
      <c r="A52" s="1">
        <v>51</v>
      </c>
      <c r="C52">
        <v>13</v>
      </c>
    </row>
    <row r="53" spans="1:4" x14ac:dyDescent="0.2">
      <c r="A53" s="1">
        <v>52</v>
      </c>
      <c r="C53">
        <v>12</v>
      </c>
    </row>
    <row r="54" spans="1:4" x14ac:dyDescent="0.2">
      <c r="A54" s="1">
        <v>53</v>
      </c>
      <c r="C54">
        <v>1</v>
      </c>
    </row>
    <row r="55" spans="1:4" x14ac:dyDescent="0.2">
      <c r="A55" s="1">
        <v>54</v>
      </c>
      <c r="C55">
        <v>4</v>
      </c>
    </row>
    <row r="56" spans="1:4" x14ac:dyDescent="0.2">
      <c r="A56" s="1">
        <v>55</v>
      </c>
      <c r="C56">
        <v>4</v>
      </c>
    </row>
    <row r="57" spans="1:4" x14ac:dyDescent="0.2">
      <c r="A57" s="1">
        <v>56</v>
      </c>
      <c r="C57">
        <v>0</v>
      </c>
    </row>
    <row r="58" spans="1:4" x14ac:dyDescent="0.2">
      <c r="A58" s="1">
        <v>57</v>
      </c>
      <c r="C58">
        <v>1</v>
      </c>
    </row>
    <row r="59" spans="1:4" x14ac:dyDescent="0.2">
      <c r="A59" s="1">
        <v>58</v>
      </c>
    </row>
    <row r="60" spans="1:4" x14ac:dyDescent="0.2">
      <c r="A60" s="1">
        <v>59</v>
      </c>
      <c r="D60">
        <v>1</v>
      </c>
    </row>
    <row r="61" spans="1:4" x14ac:dyDescent="0.2">
      <c r="A61" s="1">
        <v>60</v>
      </c>
      <c r="D61">
        <v>1</v>
      </c>
    </row>
    <row r="62" spans="1:4" x14ac:dyDescent="0.2">
      <c r="A62" s="1">
        <v>61</v>
      </c>
      <c r="C62">
        <v>1</v>
      </c>
      <c r="D62">
        <v>3</v>
      </c>
    </row>
    <row r="63" spans="1:4" x14ac:dyDescent="0.2">
      <c r="A63" s="1">
        <v>62</v>
      </c>
      <c r="C63">
        <v>1</v>
      </c>
      <c r="D63">
        <v>1</v>
      </c>
    </row>
    <row r="64" spans="1:4" x14ac:dyDescent="0.2">
      <c r="A64" s="1">
        <v>63</v>
      </c>
    </row>
    <row r="65" spans="1:6" x14ac:dyDescent="0.2">
      <c r="A65" s="1">
        <v>64</v>
      </c>
      <c r="D65">
        <v>1</v>
      </c>
    </row>
    <row r="66" spans="1:6" x14ac:dyDescent="0.2">
      <c r="A66" s="1">
        <v>65</v>
      </c>
      <c r="D66">
        <v>2</v>
      </c>
    </row>
    <row r="67" spans="1:6" x14ac:dyDescent="0.2">
      <c r="A67" s="1">
        <v>66</v>
      </c>
      <c r="C67">
        <v>1</v>
      </c>
      <c r="D67">
        <v>2</v>
      </c>
    </row>
    <row r="68" spans="1:6" x14ac:dyDescent="0.2">
      <c r="A68" s="1">
        <v>67</v>
      </c>
      <c r="D68">
        <v>3</v>
      </c>
    </row>
    <row r="69" spans="1:6" x14ac:dyDescent="0.2">
      <c r="A69" s="1">
        <v>68</v>
      </c>
      <c r="D69">
        <v>8</v>
      </c>
    </row>
    <row r="70" spans="1:6" x14ac:dyDescent="0.2">
      <c r="A70" s="1">
        <v>69</v>
      </c>
      <c r="D70">
        <v>7</v>
      </c>
      <c r="F70" t="s">
        <v>23</v>
      </c>
    </row>
    <row r="71" spans="1:6" x14ac:dyDescent="0.2">
      <c r="A71" s="1">
        <v>70</v>
      </c>
      <c r="F71">
        <v>12</v>
      </c>
    </row>
    <row r="72" spans="1:6" x14ac:dyDescent="0.2">
      <c r="A72" s="1">
        <v>71</v>
      </c>
      <c r="E72" s="46"/>
      <c r="F72">
        <v>16</v>
      </c>
    </row>
    <row r="73" spans="1:6" x14ac:dyDescent="0.2">
      <c r="A73" s="1">
        <v>72</v>
      </c>
      <c r="C73">
        <v>1</v>
      </c>
      <c r="F73">
        <v>24</v>
      </c>
    </row>
    <row r="74" spans="1:6" x14ac:dyDescent="0.2">
      <c r="A74" s="1">
        <v>73</v>
      </c>
      <c r="F74">
        <v>5</v>
      </c>
    </row>
    <row r="75" spans="1:6" x14ac:dyDescent="0.2">
      <c r="A75" s="1">
        <v>74</v>
      </c>
      <c r="F75">
        <v>3</v>
      </c>
    </row>
    <row r="76" spans="1:6" x14ac:dyDescent="0.2">
      <c r="A76" s="1">
        <v>75</v>
      </c>
      <c r="F76">
        <v>2</v>
      </c>
    </row>
    <row r="77" spans="1:6" x14ac:dyDescent="0.2">
      <c r="A77" s="1">
        <v>76</v>
      </c>
    </row>
    <row r="78" spans="1:6" x14ac:dyDescent="0.2">
      <c r="A78" s="1">
        <v>77</v>
      </c>
    </row>
    <row r="79" spans="1:6" x14ac:dyDescent="0.2">
      <c r="A79" s="1">
        <v>78</v>
      </c>
    </row>
    <row r="80" spans="1:6" x14ac:dyDescent="0.2">
      <c r="A80" s="1">
        <v>79</v>
      </c>
    </row>
    <row r="81" spans="1:1" x14ac:dyDescent="0.2">
      <c r="A81" s="1">
        <v>80</v>
      </c>
    </row>
    <row r="82" spans="1:1" x14ac:dyDescent="0.2">
      <c r="A82" s="1">
        <v>81</v>
      </c>
    </row>
    <row r="83" spans="1:1" x14ac:dyDescent="0.2">
      <c r="A83" s="1">
        <v>82</v>
      </c>
    </row>
    <row r="84" spans="1:1" x14ac:dyDescent="0.2">
      <c r="A84" s="1">
        <v>83</v>
      </c>
    </row>
    <row r="85" spans="1:1" x14ac:dyDescent="0.2">
      <c r="A85" s="1">
        <v>84</v>
      </c>
    </row>
    <row r="86" spans="1:1" x14ac:dyDescent="0.2">
      <c r="A86" s="1">
        <v>85</v>
      </c>
    </row>
    <row r="87" spans="1:1" x14ac:dyDescent="0.2">
      <c r="A87" s="1">
        <v>86</v>
      </c>
    </row>
    <row r="88" spans="1:1" x14ac:dyDescent="0.2">
      <c r="A88" s="1">
        <v>87</v>
      </c>
    </row>
    <row r="89" spans="1:1" x14ac:dyDescent="0.2">
      <c r="A89" s="1">
        <v>88</v>
      </c>
    </row>
    <row r="90" spans="1:1" x14ac:dyDescent="0.2">
      <c r="A90" s="1">
        <v>89</v>
      </c>
    </row>
    <row r="91" spans="1:1" x14ac:dyDescent="0.2">
      <c r="A91" s="1">
        <v>90</v>
      </c>
    </row>
    <row r="92" spans="1:1" x14ac:dyDescent="0.2">
      <c r="A92" s="1">
        <v>91</v>
      </c>
    </row>
    <row r="93" spans="1:1" x14ac:dyDescent="0.2">
      <c r="A93" s="1">
        <v>92</v>
      </c>
    </row>
    <row r="94" spans="1:1" x14ac:dyDescent="0.2">
      <c r="A94" s="1">
        <v>93</v>
      </c>
    </row>
    <row r="95" spans="1:1" x14ac:dyDescent="0.2">
      <c r="A95" s="1">
        <v>94</v>
      </c>
    </row>
    <row r="96" spans="1:1" x14ac:dyDescent="0.2">
      <c r="A96" s="1">
        <v>95</v>
      </c>
    </row>
    <row r="97" spans="1:1" x14ac:dyDescent="0.2">
      <c r="A97" s="1">
        <v>96</v>
      </c>
    </row>
    <row r="98" spans="1:1" x14ac:dyDescent="0.2">
      <c r="A98" s="1">
        <v>97</v>
      </c>
    </row>
    <row r="99" spans="1:1" x14ac:dyDescent="0.2">
      <c r="A99" s="1">
        <v>98</v>
      </c>
    </row>
    <row r="100" spans="1:1" x14ac:dyDescent="0.2">
      <c r="A100" s="1">
        <v>99</v>
      </c>
    </row>
    <row r="101" spans="1:1" x14ac:dyDescent="0.2">
      <c r="A101" s="1">
        <v>100</v>
      </c>
    </row>
    <row r="102" spans="1:1" x14ac:dyDescent="0.2">
      <c r="A102" s="1">
        <v>101</v>
      </c>
    </row>
    <row r="103" spans="1:1" x14ac:dyDescent="0.2">
      <c r="A103" s="1">
        <v>102</v>
      </c>
    </row>
    <row r="104" spans="1:1" x14ac:dyDescent="0.2">
      <c r="A104" s="1">
        <v>103</v>
      </c>
    </row>
    <row r="105" spans="1:1" x14ac:dyDescent="0.2">
      <c r="A105" s="1">
        <v>104</v>
      </c>
    </row>
    <row r="106" spans="1:1" x14ac:dyDescent="0.2">
      <c r="A106" s="1">
        <v>105</v>
      </c>
    </row>
    <row r="107" spans="1:1" x14ac:dyDescent="0.2">
      <c r="A107" s="1">
        <v>106</v>
      </c>
    </row>
    <row r="108" spans="1:1" x14ac:dyDescent="0.2">
      <c r="A108" s="1">
        <v>107</v>
      </c>
    </row>
    <row r="109" spans="1:1" x14ac:dyDescent="0.2">
      <c r="A109" s="1">
        <v>108</v>
      </c>
    </row>
    <row r="110" spans="1:1" x14ac:dyDescent="0.2">
      <c r="A110" s="1">
        <v>109</v>
      </c>
    </row>
    <row r="111" spans="1:1" x14ac:dyDescent="0.2">
      <c r="A111" s="1">
        <v>110</v>
      </c>
    </row>
    <row r="112" spans="1:1" x14ac:dyDescent="0.2">
      <c r="A112" s="1">
        <v>111</v>
      </c>
    </row>
    <row r="113" spans="1:7" x14ac:dyDescent="0.2">
      <c r="A113" s="1">
        <v>112</v>
      </c>
    </row>
    <row r="114" spans="1:7" x14ac:dyDescent="0.2">
      <c r="A114" s="1">
        <v>113</v>
      </c>
      <c r="F114" s="46" t="s">
        <v>26</v>
      </c>
    </row>
    <row r="115" spans="1:7" x14ac:dyDescent="0.2">
      <c r="A115" s="1">
        <v>114</v>
      </c>
      <c r="F115">
        <v>1</v>
      </c>
    </row>
    <row r="116" spans="1:7" x14ac:dyDescent="0.2">
      <c r="A116" s="1">
        <v>115</v>
      </c>
    </row>
    <row r="117" spans="1:7" x14ac:dyDescent="0.2">
      <c r="A117" s="1">
        <v>116</v>
      </c>
    </row>
    <row r="118" spans="1:7" x14ac:dyDescent="0.2">
      <c r="A118" s="1">
        <v>117</v>
      </c>
    </row>
    <row r="119" spans="1:7" x14ac:dyDescent="0.2">
      <c r="A119" s="1">
        <v>118</v>
      </c>
      <c r="G119" s="46" t="s">
        <v>27</v>
      </c>
    </row>
    <row r="120" spans="1:7" x14ac:dyDescent="0.2">
      <c r="A120" s="1">
        <v>119</v>
      </c>
      <c r="G120">
        <v>1</v>
      </c>
    </row>
    <row r="121" spans="1:7" x14ac:dyDescent="0.2">
      <c r="A121" s="1">
        <v>120</v>
      </c>
    </row>
    <row r="122" spans="1:7" x14ac:dyDescent="0.2">
      <c r="A122" s="1">
        <v>121</v>
      </c>
    </row>
    <row r="123" spans="1:7" x14ac:dyDescent="0.2">
      <c r="A123" s="1">
        <v>122</v>
      </c>
      <c r="G123">
        <v>1</v>
      </c>
    </row>
    <row r="124" spans="1:7" x14ac:dyDescent="0.2">
      <c r="A124" s="1">
        <v>123</v>
      </c>
    </row>
    <row r="125" spans="1:7" x14ac:dyDescent="0.2">
      <c r="A125" s="1">
        <v>124</v>
      </c>
    </row>
    <row r="126" spans="1:7" x14ac:dyDescent="0.2">
      <c r="A126" s="1">
        <v>125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41"/>
  <sheetViews>
    <sheetView topLeftCell="A21" workbookViewId="0">
      <selection activeCell="F34" sqref="F34"/>
    </sheetView>
  </sheetViews>
  <sheetFormatPr baseColWidth="10" defaultColWidth="8.83203125" defaultRowHeight="15" x14ac:dyDescent="0.2"/>
  <sheetData>
    <row r="1" spans="1:12" x14ac:dyDescent="0.2">
      <c r="B1" s="20" t="s">
        <v>28</v>
      </c>
      <c r="C1" s="20"/>
      <c r="G1" t="s">
        <v>32</v>
      </c>
      <c r="H1" s="1" t="s">
        <v>82</v>
      </c>
    </row>
    <row r="2" spans="1:12" x14ac:dyDescent="0.2">
      <c r="A2" t="s">
        <v>30</v>
      </c>
      <c r="B2" t="s">
        <v>29</v>
      </c>
      <c r="C2" t="s">
        <v>2</v>
      </c>
      <c r="D2" t="s">
        <v>3</v>
      </c>
      <c r="E2" t="s">
        <v>4</v>
      </c>
      <c r="F2" t="s">
        <v>5</v>
      </c>
      <c r="G2" t="s">
        <v>33</v>
      </c>
      <c r="H2" t="s">
        <v>29</v>
      </c>
      <c r="I2" t="s">
        <v>83</v>
      </c>
      <c r="J2" t="s">
        <v>84</v>
      </c>
      <c r="K2" t="s">
        <v>85</v>
      </c>
      <c r="L2" t="s">
        <v>86</v>
      </c>
    </row>
    <row r="3" spans="1:12" x14ac:dyDescent="0.2">
      <c r="A3">
        <v>1</v>
      </c>
      <c r="B3">
        <v>0</v>
      </c>
      <c r="C3">
        <v>4</v>
      </c>
      <c r="D3">
        <v>4</v>
      </c>
      <c r="E3">
        <v>2</v>
      </c>
      <c r="H3">
        <f>100*B3/MAX(B$3:B$32)</f>
        <v>0</v>
      </c>
      <c r="I3">
        <f t="shared" ref="I3:L18" si="0">100*C3/MAX(C$3:C$32)</f>
        <v>17.391304347826086</v>
      </c>
      <c r="J3">
        <f t="shared" si="0"/>
        <v>7.0175438596491224</v>
      </c>
      <c r="K3">
        <f t="shared" si="0"/>
        <v>1.941747572815534</v>
      </c>
      <c r="L3">
        <f t="shared" si="0"/>
        <v>0</v>
      </c>
    </row>
    <row r="4" spans="1:12" x14ac:dyDescent="0.2">
      <c r="A4">
        <v>2</v>
      </c>
      <c r="B4">
        <v>0</v>
      </c>
      <c r="C4">
        <v>4</v>
      </c>
      <c r="D4">
        <v>4</v>
      </c>
      <c r="E4">
        <v>17</v>
      </c>
      <c r="F4">
        <v>1</v>
      </c>
      <c r="H4">
        <f t="shared" ref="H4:L32" si="1">100*B4/MAX(B$3:B$32)</f>
        <v>0</v>
      </c>
      <c r="I4">
        <f t="shared" si="0"/>
        <v>17.391304347826086</v>
      </c>
      <c r="J4">
        <f t="shared" si="0"/>
        <v>7.0175438596491224</v>
      </c>
      <c r="K4">
        <f t="shared" si="0"/>
        <v>16.50485436893204</v>
      </c>
      <c r="L4">
        <f t="shared" si="0"/>
        <v>4.166666666666667</v>
      </c>
    </row>
    <row r="5" spans="1:12" x14ac:dyDescent="0.2">
      <c r="A5">
        <v>3</v>
      </c>
      <c r="B5">
        <v>0</v>
      </c>
      <c r="C5">
        <v>13</v>
      </c>
      <c r="D5">
        <v>8</v>
      </c>
      <c r="E5">
        <v>44</v>
      </c>
      <c r="F5">
        <v>4</v>
      </c>
      <c r="H5">
        <f t="shared" si="1"/>
        <v>0</v>
      </c>
      <c r="I5">
        <f t="shared" si="0"/>
        <v>56.521739130434781</v>
      </c>
      <c r="J5">
        <f t="shared" si="0"/>
        <v>14.035087719298245</v>
      </c>
      <c r="K5">
        <f t="shared" si="0"/>
        <v>42.71844660194175</v>
      </c>
      <c r="L5">
        <f t="shared" si="0"/>
        <v>16.666666666666668</v>
      </c>
    </row>
    <row r="6" spans="1:12" x14ac:dyDescent="0.2">
      <c r="A6">
        <v>4</v>
      </c>
      <c r="B6">
        <v>0</v>
      </c>
      <c r="C6">
        <v>12</v>
      </c>
      <c r="D6">
        <v>16</v>
      </c>
      <c r="E6">
        <v>76</v>
      </c>
      <c r="F6">
        <v>4</v>
      </c>
      <c r="H6">
        <f t="shared" si="1"/>
        <v>0</v>
      </c>
      <c r="I6">
        <f t="shared" si="0"/>
        <v>52.173913043478258</v>
      </c>
      <c r="J6">
        <f t="shared" si="0"/>
        <v>28.07017543859649</v>
      </c>
      <c r="K6">
        <f t="shared" si="0"/>
        <v>73.786407766990294</v>
      </c>
      <c r="L6">
        <f t="shared" si="0"/>
        <v>16.666666666666668</v>
      </c>
    </row>
    <row r="7" spans="1:12" x14ac:dyDescent="0.2">
      <c r="A7">
        <v>5</v>
      </c>
      <c r="B7">
        <v>9</v>
      </c>
      <c r="C7">
        <v>23</v>
      </c>
      <c r="D7" s="10">
        <v>38</v>
      </c>
      <c r="E7" s="10">
        <v>97</v>
      </c>
      <c r="F7" s="10">
        <v>24</v>
      </c>
      <c r="H7">
        <f t="shared" si="1"/>
        <v>36</v>
      </c>
      <c r="I7">
        <f t="shared" si="0"/>
        <v>100</v>
      </c>
      <c r="J7">
        <f t="shared" si="0"/>
        <v>66.666666666666671</v>
      </c>
      <c r="K7">
        <f t="shared" si="0"/>
        <v>94.174757281553397</v>
      </c>
      <c r="L7">
        <f t="shared" si="0"/>
        <v>100</v>
      </c>
    </row>
    <row r="8" spans="1:12" x14ac:dyDescent="0.2">
      <c r="A8">
        <v>6</v>
      </c>
      <c r="B8">
        <v>8</v>
      </c>
      <c r="C8">
        <v>9</v>
      </c>
      <c r="D8" s="10">
        <v>23</v>
      </c>
      <c r="E8" s="10">
        <v>73</v>
      </c>
      <c r="F8" s="10">
        <v>7</v>
      </c>
      <c r="H8">
        <f t="shared" si="1"/>
        <v>32</v>
      </c>
      <c r="I8">
        <f t="shared" si="0"/>
        <v>39.130434782608695</v>
      </c>
      <c r="J8">
        <f t="shared" si="0"/>
        <v>40.350877192982459</v>
      </c>
      <c r="K8">
        <f t="shared" si="0"/>
        <v>70.873786407766985</v>
      </c>
      <c r="L8">
        <f t="shared" si="0"/>
        <v>29.166666666666668</v>
      </c>
    </row>
    <row r="9" spans="1:12" x14ac:dyDescent="0.2">
      <c r="A9">
        <v>7</v>
      </c>
      <c r="B9">
        <v>15</v>
      </c>
      <c r="C9">
        <v>16</v>
      </c>
      <c r="D9" s="10">
        <v>36</v>
      </c>
      <c r="E9" s="10">
        <v>102</v>
      </c>
      <c r="F9" s="10">
        <v>14</v>
      </c>
      <c r="H9">
        <f t="shared" si="1"/>
        <v>60</v>
      </c>
      <c r="I9">
        <f t="shared" si="0"/>
        <v>69.565217391304344</v>
      </c>
      <c r="J9">
        <f t="shared" si="0"/>
        <v>63.157894736842103</v>
      </c>
      <c r="K9">
        <f t="shared" si="0"/>
        <v>99.029126213592235</v>
      </c>
      <c r="L9">
        <f t="shared" si="0"/>
        <v>58.333333333333336</v>
      </c>
    </row>
    <row r="10" spans="1:12" x14ac:dyDescent="0.2">
      <c r="A10">
        <v>8</v>
      </c>
      <c r="B10">
        <v>9</v>
      </c>
      <c r="C10">
        <v>12</v>
      </c>
      <c r="D10" s="10">
        <v>57</v>
      </c>
      <c r="E10" s="10">
        <v>103</v>
      </c>
      <c r="F10" s="10">
        <v>10</v>
      </c>
      <c r="H10">
        <f t="shared" si="1"/>
        <v>36</v>
      </c>
      <c r="I10">
        <f t="shared" si="0"/>
        <v>52.173913043478258</v>
      </c>
      <c r="J10">
        <f t="shared" si="0"/>
        <v>100</v>
      </c>
      <c r="K10">
        <f t="shared" si="0"/>
        <v>100</v>
      </c>
      <c r="L10">
        <f t="shared" si="0"/>
        <v>41.666666666666664</v>
      </c>
    </row>
    <row r="11" spans="1:12" x14ac:dyDescent="0.2">
      <c r="A11">
        <v>9</v>
      </c>
      <c r="B11">
        <v>17</v>
      </c>
      <c r="C11">
        <v>14</v>
      </c>
      <c r="D11" s="10">
        <v>38</v>
      </c>
      <c r="E11" s="10">
        <v>91</v>
      </c>
      <c r="F11" s="10">
        <v>9</v>
      </c>
      <c r="H11">
        <f t="shared" si="1"/>
        <v>68</v>
      </c>
      <c r="I11">
        <f t="shared" si="0"/>
        <v>60.869565217391305</v>
      </c>
      <c r="J11">
        <f t="shared" si="0"/>
        <v>66.666666666666671</v>
      </c>
      <c r="K11">
        <f t="shared" si="0"/>
        <v>88.349514563106794</v>
      </c>
      <c r="L11">
        <f t="shared" si="0"/>
        <v>37.5</v>
      </c>
    </row>
    <row r="12" spans="1:12" x14ac:dyDescent="0.2">
      <c r="A12">
        <v>10</v>
      </c>
      <c r="B12">
        <v>25</v>
      </c>
      <c r="C12">
        <v>7</v>
      </c>
      <c r="D12" s="10">
        <v>37</v>
      </c>
      <c r="E12" s="10">
        <v>93</v>
      </c>
      <c r="F12" s="10">
        <v>9</v>
      </c>
      <c r="H12">
        <f t="shared" si="1"/>
        <v>100</v>
      </c>
      <c r="I12">
        <f t="shared" si="0"/>
        <v>30.434782608695652</v>
      </c>
      <c r="J12">
        <f t="shared" si="0"/>
        <v>64.912280701754383</v>
      </c>
      <c r="K12">
        <f t="shared" si="0"/>
        <v>90.291262135922324</v>
      </c>
      <c r="L12">
        <f t="shared" si="0"/>
        <v>37.5</v>
      </c>
    </row>
    <row r="13" spans="1:12" x14ac:dyDescent="0.2">
      <c r="A13">
        <v>11</v>
      </c>
      <c r="B13">
        <v>18</v>
      </c>
      <c r="C13">
        <v>11</v>
      </c>
      <c r="D13" s="10">
        <v>40</v>
      </c>
      <c r="E13" s="10">
        <v>97</v>
      </c>
      <c r="F13" s="10">
        <v>7</v>
      </c>
      <c r="H13">
        <f t="shared" si="1"/>
        <v>72</v>
      </c>
      <c r="I13">
        <f t="shared" si="0"/>
        <v>47.826086956521742</v>
      </c>
      <c r="J13">
        <f t="shared" si="0"/>
        <v>70.175438596491233</v>
      </c>
      <c r="K13">
        <f t="shared" si="0"/>
        <v>94.174757281553397</v>
      </c>
      <c r="L13">
        <f t="shared" si="0"/>
        <v>29.166666666666668</v>
      </c>
    </row>
    <row r="14" spans="1:12" x14ac:dyDescent="0.2">
      <c r="A14">
        <v>12</v>
      </c>
      <c r="B14">
        <v>7</v>
      </c>
      <c r="C14">
        <v>20</v>
      </c>
      <c r="D14" s="10">
        <v>33</v>
      </c>
      <c r="E14" s="10">
        <v>55</v>
      </c>
      <c r="F14" s="10">
        <v>4</v>
      </c>
      <c r="H14">
        <f t="shared" si="1"/>
        <v>28</v>
      </c>
      <c r="I14">
        <f t="shared" si="0"/>
        <v>86.956521739130437</v>
      </c>
      <c r="J14">
        <f t="shared" si="0"/>
        <v>57.89473684210526</v>
      </c>
      <c r="K14">
        <f t="shared" si="0"/>
        <v>53.398058252427184</v>
      </c>
      <c r="L14">
        <f t="shared" si="0"/>
        <v>16.666666666666668</v>
      </c>
    </row>
    <row r="15" spans="1:12" x14ac:dyDescent="0.2">
      <c r="A15">
        <v>13</v>
      </c>
      <c r="B15">
        <v>4</v>
      </c>
      <c r="C15">
        <v>14</v>
      </c>
      <c r="D15" s="10">
        <v>31</v>
      </c>
      <c r="E15" s="10">
        <v>73</v>
      </c>
      <c r="F15" s="10">
        <v>6</v>
      </c>
      <c r="H15">
        <f t="shared" si="1"/>
        <v>16</v>
      </c>
      <c r="I15">
        <f t="shared" si="0"/>
        <v>60.869565217391305</v>
      </c>
      <c r="J15">
        <f t="shared" si="0"/>
        <v>54.385964912280699</v>
      </c>
      <c r="K15">
        <f t="shared" si="0"/>
        <v>70.873786407766985</v>
      </c>
      <c r="L15">
        <f t="shared" si="0"/>
        <v>25</v>
      </c>
    </row>
    <row r="16" spans="1:12" x14ac:dyDescent="0.2">
      <c r="A16">
        <v>14</v>
      </c>
      <c r="B16">
        <v>6</v>
      </c>
      <c r="C16">
        <v>17</v>
      </c>
      <c r="D16" s="10">
        <v>33</v>
      </c>
      <c r="E16" s="10">
        <v>74</v>
      </c>
      <c r="F16" s="10">
        <v>2</v>
      </c>
      <c r="H16">
        <f t="shared" si="1"/>
        <v>24</v>
      </c>
      <c r="I16">
        <f t="shared" si="0"/>
        <v>73.913043478260875</v>
      </c>
      <c r="J16">
        <f t="shared" si="0"/>
        <v>57.89473684210526</v>
      </c>
      <c r="K16">
        <f t="shared" si="0"/>
        <v>71.84466019417475</v>
      </c>
      <c r="L16">
        <f t="shared" si="0"/>
        <v>8.3333333333333339</v>
      </c>
    </row>
    <row r="17" spans="1:12" x14ac:dyDescent="0.2">
      <c r="A17">
        <v>15</v>
      </c>
      <c r="B17">
        <v>2</v>
      </c>
      <c r="C17">
        <v>14</v>
      </c>
      <c r="D17" s="10">
        <v>23</v>
      </c>
      <c r="E17" s="10">
        <v>40</v>
      </c>
      <c r="F17" s="10">
        <v>2</v>
      </c>
      <c r="H17">
        <f t="shared" si="1"/>
        <v>8</v>
      </c>
      <c r="I17">
        <f t="shared" si="0"/>
        <v>60.869565217391305</v>
      </c>
      <c r="J17">
        <f t="shared" si="0"/>
        <v>40.350877192982459</v>
      </c>
      <c r="K17">
        <f t="shared" si="0"/>
        <v>38.834951456310677</v>
      </c>
      <c r="L17">
        <f t="shared" si="0"/>
        <v>8.3333333333333339</v>
      </c>
    </row>
    <row r="18" spans="1:12" x14ac:dyDescent="0.2">
      <c r="A18">
        <v>16</v>
      </c>
      <c r="B18">
        <v>2</v>
      </c>
      <c r="C18">
        <v>15</v>
      </c>
      <c r="D18">
        <v>27</v>
      </c>
      <c r="E18" s="10">
        <v>34</v>
      </c>
      <c r="F18" s="10">
        <v>4</v>
      </c>
      <c r="H18">
        <f t="shared" si="1"/>
        <v>8</v>
      </c>
      <c r="I18">
        <f t="shared" si="0"/>
        <v>65.217391304347828</v>
      </c>
      <c r="J18">
        <f t="shared" si="0"/>
        <v>47.368421052631582</v>
      </c>
      <c r="K18">
        <f t="shared" si="0"/>
        <v>33.009708737864081</v>
      </c>
      <c r="L18">
        <f t="shared" si="0"/>
        <v>16.666666666666668</v>
      </c>
    </row>
    <row r="19" spans="1:12" x14ac:dyDescent="0.2">
      <c r="A19">
        <v>17</v>
      </c>
      <c r="B19">
        <v>0</v>
      </c>
      <c r="C19">
        <v>12</v>
      </c>
      <c r="D19" s="10">
        <v>10</v>
      </c>
      <c r="E19" s="10">
        <v>26</v>
      </c>
      <c r="F19" s="10"/>
      <c r="H19">
        <f t="shared" si="1"/>
        <v>0</v>
      </c>
      <c r="I19">
        <f t="shared" si="1"/>
        <v>52.173913043478258</v>
      </c>
      <c r="J19">
        <f t="shared" si="1"/>
        <v>17.543859649122808</v>
      </c>
      <c r="K19">
        <f t="shared" si="1"/>
        <v>25.242718446601941</v>
      </c>
      <c r="L19">
        <f t="shared" si="1"/>
        <v>0</v>
      </c>
    </row>
    <row r="20" spans="1:12" x14ac:dyDescent="0.2">
      <c r="A20">
        <v>18</v>
      </c>
      <c r="B20">
        <v>1</v>
      </c>
      <c r="C20">
        <v>12</v>
      </c>
      <c r="D20" s="10">
        <v>14</v>
      </c>
      <c r="E20" s="10">
        <v>23</v>
      </c>
      <c r="F20" s="10">
        <v>3</v>
      </c>
      <c r="H20">
        <f t="shared" si="1"/>
        <v>4</v>
      </c>
      <c r="I20">
        <f t="shared" si="1"/>
        <v>52.173913043478258</v>
      </c>
      <c r="J20">
        <f t="shared" si="1"/>
        <v>24.561403508771932</v>
      </c>
      <c r="K20">
        <f t="shared" si="1"/>
        <v>22.33009708737864</v>
      </c>
      <c r="L20">
        <f t="shared" si="1"/>
        <v>12.5</v>
      </c>
    </row>
    <row r="21" spans="1:12" x14ac:dyDescent="0.2">
      <c r="A21">
        <v>19</v>
      </c>
      <c r="C21">
        <v>10</v>
      </c>
      <c r="D21" s="10">
        <v>11</v>
      </c>
      <c r="E21" s="10">
        <v>10</v>
      </c>
      <c r="F21" s="10">
        <v>2</v>
      </c>
      <c r="H21">
        <f t="shared" si="1"/>
        <v>0</v>
      </c>
      <c r="I21">
        <f t="shared" si="1"/>
        <v>43.478260869565219</v>
      </c>
      <c r="J21">
        <f t="shared" si="1"/>
        <v>19.298245614035089</v>
      </c>
      <c r="K21">
        <f t="shared" si="1"/>
        <v>9.7087378640776691</v>
      </c>
      <c r="L21">
        <f t="shared" si="1"/>
        <v>8.3333333333333339</v>
      </c>
    </row>
    <row r="22" spans="1:12" x14ac:dyDescent="0.2">
      <c r="A22">
        <v>20</v>
      </c>
      <c r="C22">
        <v>10</v>
      </c>
      <c r="D22" s="10">
        <v>12</v>
      </c>
      <c r="E22" s="10">
        <v>3</v>
      </c>
      <c r="F22" s="10">
        <v>1</v>
      </c>
      <c r="H22">
        <f t="shared" si="1"/>
        <v>0</v>
      </c>
      <c r="I22">
        <f t="shared" si="1"/>
        <v>43.478260869565219</v>
      </c>
      <c r="J22">
        <f t="shared" si="1"/>
        <v>21.05263157894737</v>
      </c>
      <c r="K22">
        <f t="shared" si="1"/>
        <v>2.912621359223301</v>
      </c>
      <c r="L22">
        <f t="shared" si="1"/>
        <v>4.166666666666667</v>
      </c>
    </row>
    <row r="23" spans="1:12" x14ac:dyDescent="0.2">
      <c r="A23">
        <v>21</v>
      </c>
      <c r="C23">
        <v>6</v>
      </c>
      <c r="D23" s="10">
        <v>7</v>
      </c>
      <c r="E23" s="10">
        <v>1</v>
      </c>
      <c r="F23" s="10"/>
      <c r="H23">
        <f t="shared" si="1"/>
        <v>0</v>
      </c>
      <c r="I23">
        <f t="shared" si="1"/>
        <v>26.086956521739129</v>
      </c>
      <c r="J23">
        <f t="shared" si="1"/>
        <v>12.280701754385966</v>
      </c>
      <c r="K23">
        <f t="shared" si="1"/>
        <v>0.970873786407767</v>
      </c>
      <c r="L23">
        <f t="shared" si="1"/>
        <v>0</v>
      </c>
    </row>
    <row r="24" spans="1:12" x14ac:dyDescent="0.2">
      <c r="A24">
        <v>22</v>
      </c>
      <c r="C24">
        <v>3</v>
      </c>
      <c r="D24" s="10">
        <v>7</v>
      </c>
      <c r="E24" s="10"/>
      <c r="F24" s="10"/>
      <c r="H24">
        <f t="shared" si="1"/>
        <v>0</v>
      </c>
      <c r="I24">
        <f t="shared" si="1"/>
        <v>13.043478260869565</v>
      </c>
      <c r="J24">
        <f t="shared" si="1"/>
        <v>12.280701754385966</v>
      </c>
      <c r="K24">
        <f t="shared" si="1"/>
        <v>0</v>
      </c>
      <c r="L24">
        <f t="shared" si="1"/>
        <v>0</v>
      </c>
    </row>
    <row r="25" spans="1:12" x14ac:dyDescent="0.2">
      <c r="A25">
        <v>23</v>
      </c>
      <c r="C25">
        <v>2</v>
      </c>
      <c r="D25" s="10">
        <v>2</v>
      </c>
      <c r="E25" s="10"/>
      <c r="F25" s="10"/>
      <c r="H25">
        <f t="shared" si="1"/>
        <v>0</v>
      </c>
      <c r="I25">
        <f t="shared" si="1"/>
        <v>8.695652173913043</v>
      </c>
      <c r="J25">
        <f t="shared" si="1"/>
        <v>3.5087719298245612</v>
      </c>
      <c r="K25">
        <f t="shared" si="1"/>
        <v>0</v>
      </c>
      <c r="L25">
        <f t="shared" si="1"/>
        <v>0</v>
      </c>
    </row>
    <row r="26" spans="1:12" x14ac:dyDescent="0.2">
      <c r="A26">
        <v>24</v>
      </c>
      <c r="D26" s="10">
        <v>1</v>
      </c>
      <c r="E26" s="10">
        <v>1</v>
      </c>
      <c r="F26" s="10"/>
      <c r="H26">
        <f t="shared" si="1"/>
        <v>0</v>
      </c>
      <c r="I26">
        <f t="shared" si="1"/>
        <v>0</v>
      </c>
      <c r="J26">
        <f t="shared" si="1"/>
        <v>1.7543859649122806</v>
      </c>
      <c r="K26">
        <f t="shared" si="1"/>
        <v>0.970873786407767</v>
      </c>
      <c r="L26">
        <f t="shared" si="1"/>
        <v>0</v>
      </c>
    </row>
    <row r="27" spans="1:12" x14ac:dyDescent="0.2">
      <c r="A27">
        <v>25</v>
      </c>
      <c r="C27">
        <v>1</v>
      </c>
      <c r="D27" s="10">
        <v>1</v>
      </c>
      <c r="E27" s="10"/>
      <c r="F27" s="10"/>
      <c r="H27">
        <f t="shared" si="1"/>
        <v>0</v>
      </c>
      <c r="I27">
        <f t="shared" si="1"/>
        <v>4.3478260869565215</v>
      </c>
      <c r="J27">
        <f t="shared" si="1"/>
        <v>1.7543859649122806</v>
      </c>
      <c r="K27">
        <f t="shared" si="1"/>
        <v>0</v>
      </c>
      <c r="L27">
        <f t="shared" si="1"/>
        <v>0</v>
      </c>
    </row>
    <row r="28" spans="1:12" x14ac:dyDescent="0.2">
      <c r="A28">
        <v>26</v>
      </c>
      <c r="D28" s="10">
        <v>2</v>
      </c>
      <c r="E28" s="10"/>
      <c r="F28" s="10"/>
      <c r="H28">
        <f t="shared" si="1"/>
        <v>0</v>
      </c>
      <c r="I28">
        <f t="shared" si="1"/>
        <v>0</v>
      </c>
      <c r="J28">
        <f t="shared" si="1"/>
        <v>3.5087719298245612</v>
      </c>
      <c r="K28">
        <f t="shared" si="1"/>
        <v>0</v>
      </c>
      <c r="L28">
        <f t="shared" si="1"/>
        <v>0</v>
      </c>
    </row>
    <row r="29" spans="1:12" x14ac:dyDescent="0.2">
      <c r="A29">
        <v>27</v>
      </c>
      <c r="D29" s="10">
        <v>3</v>
      </c>
      <c r="E29" s="10"/>
      <c r="F29" s="10"/>
      <c r="H29">
        <f t="shared" si="1"/>
        <v>0</v>
      </c>
      <c r="I29">
        <f t="shared" si="1"/>
        <v>0</v>
      </c>
      <c r="J29">
        <f t="shared" si="1"/>
        <v>5.2631578947368425</v>
      </c>
      <c r="K29">
        <f t="shared" si="1"/>
        <v>0</v>
      </c>
      <c r="L29">
        <f t="shared" si="1"/>
        <v>0</v>
      </c>
    </row>
    <row r="30" spans="1:12" x14ac:dyDescent="0.2">
      <c r="A30">
        <v>28</v>
      </c>
      <c r="C30">
        <v>1</v>
      </c>
      <c r="D30" s="10"/>
      <c r="E30" s="10"/>
      <c r="F30" s="10"/>
      <c r="H30">
        <f t="shared" si="1"/>
        <v>0</v>
      </c>
      <c r="I30">
        <f t="shared" si="1"/>
        <v>4.3478260869565215</v>
      </c>
      <c r="J30">
        <f t="shared" si="1"/>
        <v>0</v>
      </c>
      <c r="K30">
        <f t="shared" si="1"/>
        <v>0</v>
      </c>
      <c r="L30">
        <f t="shared" si="1"/>
        <v>0</v>
      </c>
    </row>
    <row r="31" spans="1:12" x14ac:dyDescent="0.2">
      <c r="A31">
        <v>29</v>
      </c>
      <c r="D31" s="10"/>
      <c r="E31" s="10"/>
      <c r="F31" s="10"/>
      <c r="H31">
        <f t="shared" si="1"/>
        <v>0</v>
      </c>
      <c r="I31">
        <f t="shared" si="1"/>
        <v>0</v>
      </c>
      <c r="J31">
        <f t="shared" si="1"/>
        <v>0</v>
      </c>
      <c r="K31">
        <f t="shared" si="1"/>
        <v>0</v>
      </c>
      <c r="L31">
        <f t="shared" si="1"/>
        <v>0</v>
      </c>
    </row>
    <row r="32" spans="1:12" x14ac:dyDescent="0.2">
      <c r="A32">
        <v>30</v>
      </c>
      <c r="D32" s="10"/>
      <c r="H32">
        <f t="shared" si="1"/>
        <v>0</v>
      </c>
      <c r="I32">
        <f t="shared" si="1"/>
        <v>0</v>
      </c>
      <c r="J32">
        <f t="shared" si="1"/>
        <v>0</v>
      </c>
      <c r="K32">
        <f t="shared" si="1"/>
        <v>0</v>
      </c>
      <c r="L32">
        <f t="shared" si="1"/>
        <v>0</v>
      </c>
    </row>
    <row r="33" spans="1:8" x14ac:dyDescent="0.2">
      <c r="A33">
        <v>31</v>
      </c>
      <c r="D33" s="10"/>
    </row>
    <row r="34" spans="1:8" x14ac:dyDescent="0.2">
      <c r="A34">
        <v>32</v>
      </c>
      <c r="D34" s="10"/>
    </row>
    <row r="35" spans="1:8" x14ac:dyDescent="0.2">
      <c r="A35">
        <v>33</v>
      </c>
      <c r="D35" s="10"/>
      <c r="F35">
        <v>1</v>
      </c>
      <c r="G35" t="s">
        <v>31</v>
      </c>
    </row>
    <row r="36" spans="1:8" x14ac:dyDescent="0.2">
      <c r="A36">
        <v>34</v>
      </c>
      <c r="D36" s="10"/>
    </row>
    <row r="37" spans="1:8" x14ac:dyDescent="0.2">
      <c r="A37">
        <v>35</v>
      </c>
      <c r="H37">
        <v>1</v>
      </c>
    </row>
    <row r="38" spans="1:8" x14ac:dyDescent="0.2">
      <c r="H38">
        <v>1</v>
      </c>
    </row>
    <row r="39" spans="1:8" x14ac:dyDescent="0.2">
      <c r="H39">
        <v>13</v>
      </c>
    </row>
    <row r="40" spans="1:8" x14ac:dyDescent="0.2">
      <c r="H40">
        <v>8</v>
      </c>
    </row>
    <row r="41" spans="1:8" x14ac:dyDescent="0.2">
      <c r="H41">
        <v>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Y158"/>
  <sheetViews>
    <sheetView topLeftCell="N11" workbookViewId="0">
      <selection activeCell="X18" sqref="X18"/>
    </sheetView>
  </sheetViews>
  <sheetFormatPr baseColWidth="10" defaultColWidth="8.83203125" defaultRowHeight="15" x14ac:dyDescent="0.2"/>
  <cols>
    <col min="3" max="3" width="12.83203125" customWidth="1"/>
    <col min="16" max="16" width="12.5" customWidth="1"/>
    <col min="17" max="17" width="14.5" customWidth="1"/>
    <col min="18" max="18" width="10.83203125" customWidth="1"/>
    <col min="19" max="19" width="11.5" customWidth="1"/>
  </cols>
  <sheetData>
    <row r="1" spans="1:23" x14ac:dyDescent="0.2">
      <c r="A1" s="1"/>
      <c r="B1" s="37" t="s">
        <v>0</v>
      </c>
      <c r="C1" s="37" t="s">
        <v>1</v>
      </c>
      <c r="D1" s="37" t="s">
        <v>2</v>
      </c>
      <c r="E1" s="37" t="s">
        <v>3</v>
      </c>
      <c r="F1" s="37" t="s">
        <v>4</v>
      </c>
      <c r="G1" s="37" t="s">
        <v>5</v>
      </c>
    </row>
    <row r="2" spans="1:23" x14ac:dyDescent="0.2">
      <c r="A2" s="1">
        <v>1</v>
      </c>
      <c r="B2">
        <v>0</v>
      </c>
      <c r="C2">
        <v>1</v>
      </c>
      <c r="D2">
        <v>0</v>
      </c>
      <c r="E2">
        <v>0</v>
      </c>
      <c r="F2">
        <v>17</v>
      </c>
      <c r="G2">
        <v>12</v>
      </c>
    </row>
    <row r="3" spans="1:23" x14ac:dyDescent="0.2">
      <c r="A3" s="1">
        <v>2</v>
      </c>
      <c r="B3">
        <v>0</v>
      </c>
      <c r="C3">
        <v>2</v>
      </c>
      <c r="D3">
        <v>3</v>
      </c>
      <c r="E3">
        <v>17</v>
      </c>
      <c r="F3">
        <v>59</v>
      </c>
      <c r="G3">
        <v>6</v>
      </c>
    </row>
    <row r="4" spans="1:23" x14ac:dyDescent="0.2">
      <c r="A4" s="1">
        <v>3</v>
      </c>
      <c r="B4">
        <v>0</v>
      </c>
      <c r="C4">
        <v>2</v>
      </c>
      <c r="D4">
        <v>4</v>
      </c>
      <c r="E4">
        <v>23</v>
      </c>
      <c r="F4">
        <v>102</v>
      </c>
      <c r="G4">
        <v>14</v>
      </c>
    </row>
    <row r="5" spans="1:23" x14ac:dyDescent="0.2">
      <c r="A5" s="1">
        <v>4</v>
      </c>
      <c r="B5">
        <v>0</v>
      </c>
      <c r="C5">
        <v>2</v>
      </c>
      <c r="D5">
        <v>7</v>
      </c>
      <c r="E5">
        <v>50</v>
      </c>
      <c r="F5">
        <v>106</v>
      </c>
      <c r="G5">
        <v>10</v>
      </c>
    </row>
    <row r="6" spans="1:23" x14ac:dyDescent="0.2">
      <c r="A6" s="1">
        <v>5</v>
      </c>
      <c r="B6">
        <v>5</v>
      </c>
      <c r="C6">
        <v>7</v>
      </c>
      <c r="D6">
        <v>8</v>
      </c>
      <c r="E6">
        <v>39</v>
      </c>
      <c r="F6">
        <v>125</v>
      </c>
      <c r="G6">
        <v>6</v>
      </c>
      <c r="L6" s="6"/>
      <c r="M6" s="6"/>
      <c r="N6" s="6"/>
    </row>
    <row r="7" spans="1:23" x14ac:dyDescent="0.2">
      <c r="A7" s="1">
        <v>6</v>
      </c>
      <c r="B7">
        <v>9</v>
      </c>
      <c r="C7">
        <v>13</v>
      </c>
      <c r="D7">
        <v>8</v>
      </c>
      <c r="E7">
        <v>49</v>
      </c>
      <c r="F7">
        <v>127</v>
      </c>
      <c r="G7">
        <v>3</v>
      </c>
      <c r="L7" s="6"/>
      <c r="M7" s="6"/>
      <c r="N7" s="6"/>
    </row>
    <row r="8" spans="1:23" x14ac:dyDescent="0.2">
      <c r="A8" s="1">
        <v>7</v>
      </c>
      <c r="B8">
        <v>8</v>
      </c>
      <c r="C8">
        <v>7</v>
      </c>
      <c r="D8">
        <v>12</v>
      </c>
      <c r="E8">
        <v>47</v>
      </c>
      <c r="F8">
        <v>130</v>
      </c>
      <c r="G8">
        <v>13</v>
      </c>
      <c r="L8" s="6"/>
      <c r="M8" s="6"/>
      <c r="N8" s="6"/>
    </row>
    <row r="9" spans="1:23" x14ac:dyDescent="0.2">
      <c r="A9" s="47">
        <v>8</v>
      </c>
      <c r="B9" s="48">
        <v>10</v>
      </c>
      <c r="C9">
        <v>12</v>
      </c>
      <c r="D9">
        <v>10</v>
      </c>
      <c r="E9">
        <v>55</v>
      </c>
      <c r="F9">
        <v>146</v>
      </c>
      <c r="G9">
        <v>19</v>
      </c>
      <c r="L9" s="6"/>
      <c r="M9" s="6"/>
      <c r="N9" s="6"/>
    </row>
    <row r="10" spans="1:23" x14ac:dyDescent="0.2">
      <c r="A10" s="47">
        <v>9</v>
      </c>
      <c r="B10" s="48">
        <v>11</v>
      </c>
      <c r="C10">
        <v>23</v>
      </c>
      <c r="D10">
        <v>15</v>
      </c>
      <c r="E10">
        <v>72</v>
      </c>
      <c r="F10">
        <v>177</v>
      </c>
      <c r="G10">
        <v>18</v>
      </c>
      <c r="L10" s="6"/>
      <c r="M10" s="6"/>
      <c r="N10" s="6"/>
    </row>
    <row r="11" spans="1:23" x14ac:dyDescent="0.2">
      <c r="A11" s="47">
        <v>10</v>
      </c>
      <c r="B11" s="48">
        <v>16</v>
      </c>
      <c r="C11">
        <v>19</v>
      </c>
      <c r="D11">
        <v>12</v>
      </c>
      <c r="E11">
        <v>92</v>
      </c>
      <c r="F11">
        <v>158</v>
      </c>
      <c r="G11">
        <v>8</v>
      </c>
      <c r="L11" s="6"/>
      <c r="M11" s="6"/>
      <c r="N11" s="6"/>
    </row>
    <row r="12" spans="1:23" x14ac:dyDescent="0.2">
      <c r="A12" s="47">
        <v>11</v>
      </c>
      <c r="B12" s="48">
        <v>13</v>
      </c>
      <c r="C12">
        <v>14</v>
      </c>
      <c r="D12">
        <v>19</v>
      </c>
      <c r="E12">
        <v>43</v>
      </c>
      <c r="F12">
        <v>147</v>
      </c>
      <c r="G12">
        <v>11</v>
      </c>
      <c r="L12" s="6"/>
      <c r="M12" s="6"/>
      <c r="N12" s="6"/>
    </row>
    <row r="13" spans="1:23" x14ac:dyDescent="0.2">
      <c r="A13" s="47">
        <v>12</v>
      </c>
      <c r="B13" s="48">
        <v>21</v>
      </c>
      <c r="C13">
        <v>12</v>
      </c>
      <c r="D13">
        <v>16</v>
      </c>
      <c r="E13">
        <v>90</v>
      </c>
      <c r="F13">
        <v>158</v>
      </c>
      <c r="G13">
        <v>14</v>
      </c>
      <c r="L13" s="26"/>
      <c r="M13" s="26"/>
      <c r="N13" s="26"/>
    </row>
    <row r="14" spans="1:23" x14ac:dyDescent="0.2">
      <c r="A14" s="1">
        <v>13</v>
      </c>
      <c r="B14">
        <v>14</v>
      </c>
      <c r="C14">
        <v>10</v>
      </c>
      <c r="D14">
        <v>18</v>
      </c>
      <c r="E14">
        <v>59</v>
      </c>
      <c r="F14">
        <v>183</v>
      </c>
      <c r="G14">
        <v>6</v>
      </c>
      <c r="L14" s="6"/>
      <c r="M14" s="6"/>
      <c r="N14" s="6"/>
    </row>
    <row r="15" spans="1:23" x14ac:dyDescent="0.2">
      <c r="A15" s="1">
        <v>14</v>
      </c>
      <c r="B15">
        <v>28</v>
      </c>
      <c r="C15">
        <v>14</v>
      </c>
      <c r="D15">
        <v>26</v>
      </c>
      <c r="E15">
        <v>73</v>
      </c>
      <c r="F15">
        <v>187</v>
      </c>
      <c r="G15">
        <v>11</v>
      </c>
      <c r="L15" s="6"/>
      <c r="M15" s="6"/>
      <c r="N15" s="6"/>
      <c r="Q15" s="6"/>
      <c r="R15" s="6"/>
      <c r="S15" s="6"/>
      <c r="T15" s="6"/>
      <c r="U15" s="6"/>
      <c r="V15" s="6"/>
      <c r="W15" s="49" t="s">
        <v>6</v>
      </c>
    </row>
    <row r="16" spans="1:23" x14ac:dyDescent="0.2">
      <c r="A16" s="1">
        <v>15</v>
      </c>
      <c r="B16">
        <v>37</v>
      </c>
      <c r="C16">
        <v>16</v>
      </c>
      <c r="D16">
        <v>9</v>
      </c>
      <c r="E16">
        <v>89</v>
      </c>
      <c r="F16">
        <v>166</v>
      </c>
      <c r="G16">
        <v>4</v>
      </c>
      <c r="H16" s="50" t="s">
        <v>76</v>
      </c>
      <c r="Q16" s="6"/>
      <c r="R16" s="6"/>
      <c r="S16" s="6"/>
      <c r="T16" s="6"/>
      <c r="U16" s="7" t="s">
        <v>7</v>
      </c>
      <c r="V16" s="7" t="s">
        <v>8</v>
      </c>
      <c r="W16" s="7" t="s">
        <v>9</v>
      </c>
    </row>
    <row r="17" spans="1:25" x14ac:dyDescent="0.2">
      <c r="A17" s="1">
        <v>16</v>
      </c>
      <c r="B17">
        <v>38</v>
      </c>
      <c r="C17">
        <v>6</v>
      </c>
      <c r="D17">
        <v>7</v>
      </c>
      <c r="E17">
        <v>106</v>
      </c>
      <c r="F17">
        <v>225</v>
      </c>
      <c r="G17">
        <v>6</v>
      </c>
      <c r="Q17" s="6"/>
      <c r="R17" s="6"/>
      <c r="S17" s="6"/>
      <c r="T17" s="6"/>
      <c r="U17" s="6">
        <f>V17+W17</f>
        <v>468</v>
      </c>
      <c r="V17" s="6">
        <f>SUM(C2:C40)</f>
        <v>185</v>
      </c>
      <c r="W17" s="6">
        <f>SUM(B2:B33)</f>
        <v>283</v>
      </c>
      <c r="Y17">
        <v>468</v>
      </c>
    </row>
    <row r="18" spans="1:25" x14ac:dyDescent="0.2">
      <c r="A18" s="1">
        <v>17</v>
      </c>
      <c r="B18">
        <v>28</v>
      </c>
      <c r="C18">
        <v>4</v>
      </c>
      <c r="D18">
        <v>18</v>
      </c>
      <c r="E18">
        <v>70</v>
      </c>
      <c r="F18">
        <v>191</v>
      </c>
      <c r="G18">
        <v>8</v>
      </c>
      <c r="Q18" s="6"/>
      <c r="R18" s="6"/>
      <c r="S18" s="6"/>
      <c r="T18" s="6"/>
      <c r="U18" s="6"/>
      <c r="V18" s="6"/>
      <c r="W18" s="49" t="s">
        <v>10</v>
      </c>
    </row>
    <row r="19" spans="1:25" x14ac:dyDescent="0.2">
      <c r="A19" s="1">
        <v>18</v>
      </c>
      <c r="B19">
        <v>19</v>
      </c>
      <c r="C19">
        <v>2</v>
      </c>
      <c r="D19">
        <v>28</v>
      </c>
      <c r="E19">
        <v>83</v>
      </c>
      <c r="F19">
        <v>168</v>
      </c>
      <c r="G19">
        <v>2</v>
      </c>
      <c r="Q19" s="6"/>
      <c r="R19" s="6"/>
      <c r="S19" s="6"/>
      <c r="T19" s="7" t="s">
        <v>11</v>
      </c>
      <c r="U19" s="7" t="s">
        <v>12</v>
      </c>
      <c r="V19" s="7" t="s">
        <v>13</v>
      </c>
      <c r="W19" s="7" t="s">
        <v>9</v>
      </c>
    </row>
    <row r="20" spans="1:25" x14ac:dyDescent="0.2">
      <c r="A20" s="1">
        <v>19</v>
      </c>
      <c r="B20">
        <v>9</v>
      </c>
      <c r="C20">
        <v>1</v>
      </c>
      <c r="D20">
        <v>20</v>
      </c>
      <c r="E20">
        <v>70</v>
      </c>
      <c r="F20">
        <v>132</v>
      </c>
      <c r="G20">
        <v>6</v>
      </c>
      <c r="Q20" s="6"/>
      <c r="R20" s="6"/>
      <c r="S20" s="6"/>
      <c r="T20" s="6">
        <f>SUM(G2:G65)</f>
        <v>214</v>
      </c>
      <c r="U20" s="6">
        <f>SUM(F2:F34)</f>
        <v>2995</v>
      </c>
      <c r="V20" s="6">
        <f>SUM(E2:E44)</f>
        <v>1373</v>
      </c>
      <c r="W20" s="6">
        <f>SUM(D2:D72)</f>
        <v>308</v>
      </c>
      <c r="Y20">
        <f>SUM(T20:X20)</f>
        <v>4890</v>
      </c>
    </row>
    <row r="21" spans="1:25" x14ac:dyDescent="0.2">
      <c r="A21" s="1">
        <v>20</v>
      </c>
      <c r="B21">
        <v>10</v>
      </c>
      <c r="C21">
        <v>1</v>
      </c>
      <c r="D21">
        <v>19</v>
      </c>
      <c r="E21">
        <v>64</v>
      </c>
      <c r="F21">
        <v>124</v>
      </c>
      <c r="G21">
        <v>4</v>
      </c>
      <c r="Q21" s="6"/>
      <c r="R21" s="6"/>
      <c r="S21" s="6"/>
      <c r="T21" s="6"/>
      <c r="U21" s="6"/>
      <c r="V21" s="6"/>
      <c r="W21" s="49" t="s">
        <v>14</v>
      </c>
    </row>
    <row r="22" spans="1:25" x14ac:dyDescent="0.2">
      <c r="A22" s="1">
        <v>21</v>
      </c>
      <c r="B22">
        <v>4</v>
      </c>
      <c r="C22">
        <v>4</v>
      </c>
      <c r="D22">
        <v>14</v>
      </c>
      <c r="E22">
        <v>48</v>
      </c>
      <c r="F22">
        <v>93</v>
      </c>
      <c r="G22">
        <v>3</v>
      </c>
      <c r="P22" s="51" t="s">
        <v>23</v>
      </c>
      <c r="Q22" s="26" t="s">
        <v>27</v>
      </c>
      <c r="R22" s="26" t="s">
        <v>26</v>
      </c>
      <c r="S22" s="26" t="s">
        <v>77</v>
      </c>
      <c r="T22" s="26" t="s">
        <v>34</v>
      </c>
      <c r="U22" s="26" t="s">
        <v>15</v>
      </c>
      <c r="V22" s="26" t="s">
        <v>16</v>
      </c>
      <c r="W22" s="26" t="s">
        <v>17</v>
      </c>
    </row>
    <row r="23" spans="1:25" x14ac:dyDescent="0.2">
      <c r="A23" s="1">
        <v>22</v>
      </c>
      <c r="B23">
        <v>3</v>
      </c>
      <c r="C23">
        <v>8</v>
      </c>
      <c r="D23">
        <v>7</v>
      </c>
      <c r="E23">
        <v>45</v>
      </c>
      <c r="F23">
        <v>45</v>
      </c>
      <c r="G23">
        <v>12</v>
      </c>
      <c r="P23">
        <f>SUM(L64:L70)</f>
        <v>304</v>
      </c>
      <c r="Q23" s="6">
        <f>SUM(P107)</f>
        <v>1</v>
      </c>
      <c r="R23" s="6">
        <f>SUM(O101:O105)</f>
        <v>5</v>
      </c>
      <c r="S23" s="6">
        <f>SUM(M68:M74)</f>
        <v>62</v>
      </c>
      <c r="T23" s="6">
        <f>SUM(N68:N122)</f>
        <v>12</v>
      </c>
      <c r="U23" s="6">
        <f>SUM(K46:K63)</f>
        <v>637</v>
      </c>
      <c r="V23" s="6">
        <f>SUM(I37:I117)</f>
        <v>3129</v>
      </c>
      <c r="W23" s="6">
        <f>SUM(H26:H104)</f>
        <v>2538</v>
      </c>
      <c r="Y23">
        <f>SUM(A23:X23)</f>
        <v>6830</v>
      </c>
    </row>
    <row r="24" spans="1:25" x14ac:dyDescent="0.2">
      <c r="A24" s="1">
        <v>23</v>
      </c>
      <c r="B24">
        <v>0</v>
      </c>
      <c r="C24">
        <v>5</v>
      </c>
      <c r="D24">
        <v>11</v>
      </c>
      <c r="E24">
        <v>46</v>
      </c>
      <c r="F24">
        <v>22</v>
      </c>
      <c r="G24">
        <v>14</v>
      </c>
      <c r="H24" s="50" t="s">
        <v>76</v>
      </c>
      <c r="Q24" s="6"/>
      <c r="R24" s="6"/>
      <c r="S24" s="6"/>
      <c r="T24" s="6"/>
      <c r="U24" s="6"/>
      <c r="V24" s="6"/>
      <c r="W24" s="49"/>
    </row>
    <row r="25" spans="1:25" x14ac:dyDescent="0.2">
      <c r="A25" s="1">
        <v>24</v>
      </c>
      <c r="B25">
        <v>0</v>
      </c>
      <c r="C25">
        <v>0</v>
      </c>
      <c r="D25">
        <v>1</v>
      </c>
      <c r="E25">
        <v>12</v>
      </c>
      <c r="F25">
        <v>6</v>
      </c>
      <c r="G25">
        <v>1</v>
      </c>
      <c r="H25" s="37" t="s">
        <v>17</v>
      </c>
      <c r="Q25" s="6"/>
      <c r="R25" s="6"/>
      <c r="S25" s="6"/>
      <c r="T25" s="6"/>
      <c r="U25" s="6"/>
      <c r="V25" s="6"/>
      <c r="W25" s="6"/>
    </row>
    <row r="26" spans="1:25" x14ac:dyDescent="0.2">
      <c r="A26" s="1">
        <v>25</v>
      </c>
      <c r="B26">
        <v>0</v>
      </c>
      <c r="C26">
        <v>0</v>
      </c>
      <c r="D26">
        <v>3</v>
      </c>
      <c r="E26">
        <v>9</v>
      </c>
      <c r="F26">
        <v>1</v>
      </c>
      <c r="G26">
        <v>1</v>
      </c>
      <c r="H26">
        <v>8</v>
      </c>
    </row>
    <row r="27" spans="1:25" x14ac:dyDescent="0.2">
      <c r="A27" s="1">
        <v>26</v>
      </c>
      <c r="B27">
        <v>0</v>
      </c>
      <c r="C27">
        <v>0</v>
      </c>
      <c r="D27">
        <v>3</v>
      </c>
      <c r="E27">
        <v>2</v>
      </c>
      <c r="F27">
        <v>0</v>
      </c>
      <c r="G27">
        <v>0</v>
      </c>
      <c r="H27">
        <v>8</v>
      </c>
    </row>
    <row r="28" spans="1:25" x14ac:dyDescent="0.2">
      <c r="A28" s="1">
        <v>27</v>
      </c>
      <c r="B28">
        <v>0</v>
      </c>
      <c r="C28">
        <v>0</v>
      </c>
      <c r="D28">
        <v>3</v>
      </c>
      <c r="E28">
        <v>4</v>
      </c>
      <c r="F28">
        <v>0</v>
      </c>
      <c r="G28">
        <v>0</v>
      </c>
      <c r="H28">
        <v>15</v>
      </c>
    </row>
    <row r="29" spans="1:25" x14ac:dyDescent="0.2">
      <c r="A29" s="1">
        <v>28</v>
      </c>
      <c r="B29">
        <v>0</v>
      </c>
      <c r="C29">
        <v>0</v>
      </c>
      <c r="D29">
        <v>4</v>
      </c>
      <c r="E29">
        <v>5</v>
      </c>
      <c r="F29">
        <v>0</v>
      </c>
      <c r="G29">
        <v>1</v>
      </c>
      <c r="H29">
        <v>39</v>
      </c>
    </row>
    <row r="30" spans="1:25" x14ac:dyDescent="0.2">
      <c r="A30" s="1">
        <v>29</v>
      </c>
      <c r="B30">
        <v>0</v>
      </c>
      <c r="C30">
        <v>0</v>
      </c>
      <c r="D30">
        <v>0</v>
      </c>
      <c r="E30">
        <v>6</v>
      </c>
      <c r="F30">
        <v>0</v>
      </c>
      <c r="G30">
        <v>0</v>
      </c>
      <c r="H30">
        <v>84</v>
      </c>
    </row>
    <row r="31" spans="1:25" x14ac:dyDescent="0.2">
      <c r="A31" s="1">
        <v>30</v>
      </c>
      <c r="B31">
        <v>0</v>
      </c>
      <c r="C31">
        <v>0</v>
      </c>
      <c r="D31">
        <v>1</v>
      </c>
      <c r="E31">
        <v>2</v>
      </c>
      <c r="F31">
        <v>0</v>
      </c>
      <c r="G31">
        <v>1</v>
      </c>
      <c r="H31">
        <v>169</v>
      </c>
    </row>
    <row r="32" spans="1:25" x14ac:dyDescent="0.2">
      <c r="A32" s="1">
        <v>31</v>
      </c>
      <c r="E32">
        <v>1</v>
      </c>
      <c r="H32">
        <v>283</v>
      </c>
    </row>
    <row r="33" spans="1:12" x14ac:dyDescent="0.2">
      <c r="A33" s="1">
        <v>32</v>
      </c>
      <c r="D33">
        <v>2</v>
      </c>
      <c r="E33">
        <v>1</v>
      </c>
      <c r="H33">
        <v>136</v>
      </c>
    </row>
    <row r="34" spans="1:12" x14ac:dyDescent="0.2">
      <c r="A34" s="1">
        <v>33</v>
      </c>
      <c r="E34">
        <v>1</v>
      </c>
      <c r="H34">
        <v>303</v>
      </c>
    </row>
    <row r="35" spans="1:12" x14ac:dyDescent="0.2">
      <c r="A35" s="1">
        <v>34</v>
      </c>
      <c r="H35">
        <v>386</v>
      </c>
    </row>
    <row r="36" spans="1:12" x14ac:dyDescent="0.2">
      <c r="A36" s="1">
        <v>35</v>
      </c>
      <c r="H36">
        <v>477</v>
      </c>
      <c r="I36" s="37" t="s">
        <v>16</v>
      </c>
    </row>
    <row r="37" spans="1:12" x14ac:dyDescent="0.2">
      <c r="A37" s="1">
        <v>36</v>
      </c>
      <c r="H37">
        <v>101</v>
      </c>
      <c r="I37">
        <v>321</v>
      </c>
    </row>
    <row r="38" spans="1:12" x14ac:dyDescent="0.2">
      <c r="A38" s="1">
        <v>37</v>
      </c>
      <c r="H38">
        <v>73</v>
      </c>
      <c r="I38">
        <v>349</v>
      </c>
    </row>
    <row r="39" spans="1:12" x14ac:dyDescent="0.2">
      <c r="A39" s="1">
        <v>38</v>
      </c>
      <c r="H39">
        <v>8</v>
      </c>
      <c r="I39">
        <v>393</v>
      </c>
    </row>
    <row r="40" spans="1:12" x14ac:dyDescent="0.2">
      <c r="A40" s="1">
        <v>39</v>
      </c>
      <c r="H40">
        <v>31</v>
      </c>
      <c r="I40">
        <v>332</v>
      </c>
    </row>
    <row r="41" spans="1:12" x14ac:dyDescent="0.2">
      <c r="A41" s="1">
        <v>40</v>
      </c>
      <c r="H41">
        <v>124</v>
      </c>
      <c r="I41">
        <v>259</v>
      </c>
    </row>
    <row r="42" spans="1:12" x14ac:dyDescent="0.2">
      <c r="A42" s="1">
        <v>41</v>
      </c>
      <c r="H42">
        <v>170</v>
      </c>
      <c r="I42">
        <v>266</v>
      </c>
      <c r="J42" s="37" t="s">
        <v>18</v>
      </c>
    </row>
    <row r="43" spans="1:12" x14ac:dyDescent="0.2">
      <c r="A43" s="1">
        <v>42</v>
      </c>
      <c r="H43">
        <v>123</v>
      </c>
      <c r="I43">
        <v>331</v>
      </c>
    </row>
    <row r="44" spans="1:12" x14ac:dyDescent="0.2">
      <c r="A44" s="1">
        <v>43</v>
      </c>
      <c r="I44">
        <v>201</v>
      </c>
    </row>
    <row r="45" spans="1:12" x14ac:dyDescent="0.2">
      <c r="A45" s="1">
        <v>44</v>
      </c>
      <c r="I45">
        <v>128</v>
      </c>
      <c r="K45" s="37" t="s">
        <v>15</v>
      </c>
      <c r="L45" s="37"/>
    </row>
    <row r="46" spans="1:12" x14ac:dyDescent="0.2">
      <c r="A46" s="1">
        <v>45</v>
      </c>
      <c r="I46">
        <v>148</v>
      </c>
      <c r="K46">
        <v>2</v>
      </c>
    </row>
    <row r="47" spans="1:12" x14ac:dyDescent="0.2">
      <c r="A47" s="1">
        <v>46</v>
      </c>
      <c r="I47">
        <v>108</v>
      </c>
      <c r="K47">
        <v>22</v>
      </c>
    </row>
    <row r="48" spans="1:12" x14ac:dyDescent="0.2">
      <c r="A48" s="1">
        <v>47</v>
      </c>
      <c r="G48" s="39"/>
      <c r="H48" s="39"/>
      <c r="I48" s="39">
        <v>48</v>
      </c>
      <c r="K48">
        <v>6</v>
      </c>
    </row>
    <row r="49" spans="1:12" x14ac:dyDescent="0.2">
      <c r="A49" s="1">
        <v>48</v>
      </c>
      <c r="G49" s="39"/>
      <c r="H49" s="39"/>
      <c r="I49" s="39">
        <v>37</v>
      </c>
      <c r="K49">
        <v>2</v>
      </c>
    </row>
    <row r="50" spans="1:12" x14ac:dyDescent="0.2">
      <c r="A50" s="1">
        <v>49</v>
      </c>
      <c r="I50">
        <v>36</v>
      </c>
      <c r="K50">
        <v>2</v>
      </c>
    </row>
    <row r="51" spans="1:12" x14ac:dyDescent="0.2">
      <c r="A51" s="1">
        <v>50</v>
      </c>
      <c r="I51">
        <v>26</v>
      </c>
      <c r="K51">
        <v>5</v>
      </c>
    </row>
    <row r="52" spans="1:12" x14ac:dyDescent="0.2">
      <c r="A52" s="1">
        <v>51</v>
      </c>
      <c r="I52">
        <v>27</v>
      </c>
      <c r="K52">
        <v>7</v>
      </c>
    </row>
    <row r="53" spans="1:12" x14ac:dyDescent="0.2">
      <c r="A53" s="1">
        <v>52</v>
      </c>
      <c r="I53">
        <v>21</v>
      </c>
      <c r="K53">
        <v>13</v>
      </c>
    </row>
    <row r="54" spans="1:12" x14ac:dyDescent="0.2">
      <c r="A54" s="1">
        <v>53</v>
      </c>
      <c r="I54">
        <v>19</v>
      </c>
      <c r="K54">
        <v>11</v>
      </c>
    </row>
    <row r="55" spans="1:12" x14ac:dyDescent="0.2">
      <c r="A55" s="1">
        <v>54</v>
      </c>
      <c r="I55">
        <v>19</v>
      </c>
      <c r="K55">
        <v>19</v>
      </c>
    </row>
    <row r="56" spans="1:12" x14ac:dyDescent="0.2">
      <c r="A56" s="1">
        <v>55</v>
      </c>
      <c r="I56">
        <v>7</v>
      </c>
      <c r="K56">
        <v>19</v>
      </c>
    </row>
    <row r="57" spans="1:12" x14ac:dyDescent="0.2">
      <c r="A57" s="1">
        <v>56</v>
      </c>
      <c r="I57">
        <v>6</v>
      </c>
      <c r="J57">
        <v>1</v>
      </c>
      <c r="K57">
        <v>17</v>
      </c>
    </row>
    <row r="58" spans="1:12" x14ac:dyDescent="0.2">
      <c r="A58" s="1">
        <v>57</v>
      </c>
      <c r="I58">
        <v>9</v>
      </c>
      <c r="K58">
        <v>28</v>
      </c>
    </row>
    <row r="59" spans="1:12" x14ac:dyDescent="0.2">
      <c r="A59" s="1">
        <v>58</v>
      </c>
      <c r="I59">
        <v>9</v>
      </c>
      <c r="K59">
        <v>35</v>
      </c>
    </row>
    <row r="60" spans="1:12" x14ac:dyDescent="0.2">
      <c r="A60" s="1">
        <v>59</v>
      </c>
      <c r="I60">
        <v>9</v>
      </c>
      <c r="K60">
        <v>68</v>
      </c>
    </row>
    <row r="61" spans="1:12" x14ac:dyDescent="0.2">
      <c r="A61" s="1">
        <v>60</v>
      </c>
      <c r="I61">
        <v>7</v>
      </c>
      <c r="K61">
        <v>118</v>
      </c>
    </row>
    <row r="62" spans="1:12" x14ac:dyDescent="0.2">
      <c r="A62" s="1">
        <v>61</v>
      </c>
      <c r="I62">
        <v>5</v>
      </c>
      <c r="K62">
        <v>138</v>
      </c>
    </row>
    <row r="63" spans="1:12" x14ac:dyDescent="0.2">
      <c r="A63" s="1">
        <v>62</v>
      </c>
      <c r="K63">
        <v>125</v>
      </c>
      <c r="L63" s="52" t="s">
        <v>23</v>
      </c>
    </row>
    <row r="64" spans="1:12" x14ac:dyDescent="0.2">
      <c r="A64" s="1">
        <v>63</v>
      </c>
      <c r="I64">
        <v>3</v>
      </c>
      <c r="L64">
        <v>149</v>
      </c>
    </row>
    <row r="65" spans="1:14" x14ac:dyDescent="0.2">
      <c r="A65" s="1">
        <v>64</v>
      </c>
      <c r="I65">
        <v>1</v>
      </c>
      <c r="L65">
        <v>100</v>
      </c>
    </row>
    <row r="66" spans="1:14" x14ac:dyDescent="0.2">
      <c r="A66" s="1">
        <v>65</v>
      </c>
      <c r="L66">
        <v>40</v>
      </c>
    </row>
    <row r="67" spans="1:14" x14ac:dyDescent="0.2">
      <c r="A67" s="1">
        <v>66</v>
      </c>
      <c r="I67">
        <v>2</v>
      </c>
      <c r="L67">
        <v>11</v>
      </c>
      <c r="M67" s="37" t="s">
        <v>36</v>
      </c>
      <c r="N67" s="37" t="s">
        <v>34</v>
      </c>
    </row>
    <row r="68" spans="1:14" x14ac:dyDescent="0.2">
      <c r="A68" s="1">
        <v>67</v>
      </c>
      <c r="L68">
        <v>1</v>
      </c>
      <c r="M68">
        <v>3</v>
      </c>
      <c r="N68">
        <v>1</v>
      </c>
    </row>
    <row r="69" spans="1:14" x14ac:dyDescent="0.2">
      <c r="A69" s="1">
        <v>68</v>
      </c>
      <c r="L69">
        <v>1</v>
      </c>
      <c r="M69">
        <v>1</v>
      </c>
      <c r="N69">
        <v>1</v>
      </c>
    </row>
    <row r="70" spans="1:14" x14ac:dyDescent="0.2">
      <c r="A70" s="1">
        <v>69</v>
      </c>
      <c r="L70">
        <v>2</v>
      </c>
      <c r="M70">
        <v>6</v>
      </c>
      <c r="N70">
        <v>1</v>
      </c>
    </row>
    <row r="71" spans="1:14" x14ac:dyDescent="0.2">
      <c r="A71" s="1">
        <v>70</v>
      </c>
      <c r="M71">
        <v>18</v>
      </c>
    </row>
    <row r="72" spans="1:14" x14ac:dyDescent="0.2">
      <c r="A72" s="1">
        <v>71</v>
      </c>
      <c r="M72">
        <v>27</v>
      </c>
    </row>
    <row r="73" spans="1:14" x14ac:dyDescent="0.2">
      <c r="A73" s="1">
        <v>72</v>
      </c>
      <c r="I73">
        <v>1</v>
      </c>
      <c r="M73">
        <v>7</v>
      </c>
    </row>
    <row r="74" spans="1:14" x14ac:dyDescent="0.2">
      <c r="A74" s="1">
        <v>73</v>
      </c>
      <c r="I74">
        <v>1</v>
      </c>
      <c r="N74">
        <v>2</v>
      </c>
    </row>
    <row r="75" spans="1:14" x14ac:dyDescent="0.2">
      <c r="A75" s="1">
        <v>74</v>
      </c>
      <c r="N75">
        <v>2</v>
      </c>
    </row>
    <row r="76" spans="1:14" x14ac:dyDescent="0.2">
      <c r="A76" s="1">
        <v>75</v>
      </c>
      <c r="N76">
        <v>2</v>
      </c>
    </row>
    <row r="77" spans="1:14" x14ac:dyDescent="0.2">
      <c r="A77" s="1">
        <v>76</v>
      </c>
      <c r="N77">
        <v>1</v>
      </c>
    </row>
    <row r="78" spans="1:14" x14ac:dyDescent="0.2">
      <c r="A78" s="1">
        <v>77</v>
      </c>
    </row>
    <row r="79" spans="1:14" x14ac:dyDescent="0.2">
      <c r="A79" s="1">
        <v>78</v>
      </c>
      <c r="N79">
        <v>1</v>
      </c>
    </row>
    <row r="80" spans="1:14" x14ac:dyDescent="0.2">
      <c r="A80" s="1">
        <v>79</v>
      </c>
    </row>
    <row r="81" spans="1:14" x14ac:dyDescent="0.2">
      <c r="A81" s="1">
        <v>80</v>
      </c>
      <c r="N81">
        <v>1</v>
      </c>
    </row>
    <row r="82" spans="1:14" x14ac:dyDescent="0.2">
      <c r="A82" s="1">
        <v>81</v>
      </c>
    </row>
    <row r="83" spans="1:14" x14ac:dyDescent="0.2">
      <c r="A83" s="1">
        <v>82</v>
      </c>
    </row>
    <row r="84" spans="1:14" x14ac:dyDescent="0.2">
      <c r="A84" s="1">
        <v>83</v>
      </c>
    </row>
    <row r="85" spans="1:14" x14ac:dyDescent="0.2">
      <c r="A85" s="1">
        <v>84</v>
      </c>
    </row>
    <row r="86" spans="1:14" x14ac:dyDescent="0.2">
      <c r="A86" s="1">
        <v>85</v>
      </c>
    </row>
    <row r="87" spans="1:14" x14ac:dyDescent="0.2">
      <c r="A87" s="1">
        <v>86</v>
      </c>
    </row>
    <row r="88" spans="1:14" x14ac:dyDescent="0.2">
      <c r="A88" s="1">
        <v>87</v>
      </c>
      <c r="L88" s="16"/>
    </row>
    <row r="89" spans="1:14" x14ac:dyDescent="0.2">
      <c r="A89" s="1">
        <v>88</v>
      </c>
    </row>
    <row r="90" spans="1:14" x14ac:dyDescent="0.2">
      <c r="A90" s="1">
        <v>89</v>
      </c>
    </row>
    <row r="91" spans="1:14" x14ac:dyDescent="0.2">
      <c r="A91" s="1">
        <v>90</v>
      </c>
    </row>
    <row r="92" spans="1:14" x14ac:dyDescent="0.2">
      <c r="A92" s="1">
        <v>91</v>
      </c>
    </row>
    <row r="93" spans="1:14" x14ac:dyDescent="0.2">
      <c r="A93" s="1">
        <v>92</v>
      </c>
    </row>
    <row r="94" spans="1:14" x14ac:dyDescent="0.2">
      <c r="A94" s="1">
        <v>93</v>
      </c>
    </row>
    <row r="95" spans="1:14" x14ac:dyDescent="0.2">
      <c r="A95" s="1">
        <v>94</v>
      </c>
    </row>
    <row r="96" spans="1:14" x14ac:dyDescent="0.2">
      <c r="A96" s="1">
        <v>95</v>
      </c>
    </row>
    <row r="97" spans="1:16" x14ac:dyDescent="0.2">
      <c r="A97" s="1">
        <v>96</v>
      </c>
    </row>
    <row r="98" spans="1:16" x14ac:dyDescent="0.2">
      <c r="A98" s="1">
        <v>97</v>
      </c>
    </row>
    <row r="99" spans="1:16" x14ac:dyDescent="0.2">
      <c r="A99" s="1">
        <v>98</v>
      </c>
    </row>
    <row r="100" spans="1:16" x14ac:dyDescent="0.2">
      <c r="A100" s="1">
        <v>99</v>
      </c>
      <c r="O100" s="37" t="s">
        <v>26</v>
      </c>
    </row>
    <row r="101" spans="1:16" x14ac:dyDescent="0.2">
      <c r="A101" s="1">
        <v>100</v>
      </c>
      <c r="O101">
        <v>1</v>
      </c>
    </row>
    <row r="102" spans="1:16" x14ac:dyDescent="0.2">
      <c r="A102" s="1">
        <v>101</v>
      </c>
    </row>
    <row r="103" spans="1:16" x14ac:dyDescent="0.2">
      <c r="A103" s="1">
        <v>102</v>
      </c>
      <c r="O103">
        <v>1</v>
      </c>
    </row>
    <row r="104" spans="1:16" x14ac:dyDescent="0.2">
      <c r="A104" s="1">
        <v>103</v>
      </c>
      <c r="O104">
        <v>2</v>
      </c>
    </row>
    <row r="105" spans="1:16" x14ac:dyDescent="0.2">
      <c r="A105" s="1">
        <v>104</v>
      </c>
      <c r="O105">
        <v>1</v>
      </c>
    </row>
    <row r="106" spans="1:16" x14ac:dyDescent="0.2">
      <c r="A106" s="1">
        <v>105</v>
      </c>
      <c r="P106" s="37" t="s">
        <v>27</v>
      </c>
    </row>
    <row r="107" spans="1:16" x14ac:dyDescent="0.2">
      <c r="A107" s="1">
        <v>106</v>
      </c>
      <c r="P107">
        <v>1</v>
      </c>
    </row>
    <row r="108" spans="1:16" x14ac:dyDescent="0.2">
      <c r="A108" s="1">
        <v>107</v>
      </c>
      <c r="B108" t="s">
        <v>6</v>
      </c>
      <c r="C108" t="s">
        <v>78</v>
      </c>
    </row>
    <row r="109" spans="1:16" x14ac:dyDescent="0.2">
      <c r="A109" s="1" t="s">
        <v>79</v>
      </c>
      <c r="B109">
        <v>3</v>
      </c>
      <c r="C109">
        <v>23</v>
      </c>
    </row>
    <row r="110" spans="1:16" x14ac:dyDescent="0.2">
      <c r="A110" s="1" t="s">
        <v>80</v>
      </c>
      <c r="B110">
        <v>2</v>
      </c>
      <c r="C110">
        <v>23</v>
      </c>
    </row>
    <row r="111" spans="1:16" x14ac:dyDescent="0.2">
      <c r="A111" s="1" t="s">
        <v>81</v>
      </c>
      <c r="B111">
        <v>3</v>
      </c>
      <c r="C111">
        <v>18</v>
      </c>
    </row>
    <row r="112" spans="1:16" x14ac:dyDescent="0.2">
      <c r="A112" s="1">
        <v>111</v>
      </c>
    </row>
    <row r="113" spans="1:1" x14ac:dyDescent="0.2">
      <c r="A113" s="1">
        <v>112</v>
      </c>
    </row>
    <row r="114" spans="1:1" x14ac:dyDescent="0.2">
      <c r="A114" s="1">
        <v>113</v>
      </c>
    </row>
    <row r="115" spans="1:1" x14ac:dyDescent="0.2">
      <c r="A115" s="1">
        <v>114</v>
      </c>
    </row>
    <row r="116" spans="1:1" x14ac:dyDescent="0.2">
      <c r="A116" s="1">
        <v>115</v>
      </c>
    </row>
    <row r="117" spans="1:1" x14ac:dyDescent="0.2">
      <c r="A117" s="1">
        <v>116</v>
      </c>
    </row>
    <row r="118" spans="1:1" x14ac:dyDescent="0.2">
      <c r="A118" s="1">
        <v>117</v>
      </c>
    </row>
    <row r="119" spans="1:1" x14ac:dyDescent="0.2">
      <c r="A119" s="1">
        <v>118</v>
      </c>
    </row>
    <row r="120" spans="1:1" x14ac:dyDescent="0.2">
      <c r="A120" s="1">
        <v>119</v>
      </c>
    </row>
    <row r="121" spans="1:1" x14ac:dyDescent="0.2">
      <c r="A121" s="1">
        <v>120</v>
      </c>
    </row>
    <row r="122" spans="1:1" x14ac:dyDescent="0.2">
      <c r="A122" s="1">
        <v>121</v>
      </c>
    </row>
    <row r="123" spans="1:1" x14ac:dyDescent="0.2">
      <c r="A123" s="1">
        <v>122</v>
      </c>
    </row>
    <row r="124" spans="1:1" x14ac:dyDescent="0.2">
      <c r="A124" s="1">
        <v>123</v>
      </c>
    </row>
    <row r="125" spans="1:1" x14ac:dyDescent="0.2">
      <c r="A125" s="1">
        <v>124</v>
      </c>
    </row>
    <row r="126" spans="1:1" x14ac:dyDescent="0.2">
      <c r="A126" s="1">
        <v>125</v>
      </c>
    </row>
    <row r="127" spans="1:1" x14ac:dyDescent="0.2">
      <c r="A127" s="1">
        <v>126</v>
      </c>
    </row>
    <row r="128" spans="1:1" x14ac:dyDescent="0.2">
      <c r="A128" s="1">
        <v>127</v>
      </c>
    </row>
    <row r="129" spans="1:15" x14ac:dyDescent="0.2">
      <c r="A129" s="1">
        <v>128</v>
      </c>
      <c r="M129" s="10"/>
      <c r="N129" s="10"/>
      <c r="O129" s="10"/>
    </row>
    <row r="130" spans="1:15" x14ac:dyDescent="0.2">
      <c r="A130" s="1">
        <v>129</v>
      </c>
      <c r="M130" s="16"/>
      <c r="N130" s="10"/>
      <c r="O130" s="10"/>
    </row>
    <row r="131" spans="1:15" x14ac:dyDescent="0.2">
      <c r="A131" s="1">
        <v>130</v>
      </c>
      <c r="M131" s="10"/>
      <c r="N131" s="10"/>
      <c r="O131" s="10"/>
    </row>
    <row r="132" spans="1:15" x14ac:dyDescent="0.2">
      <c r="A132" s="1">
        <v>131</v>
      </c>
      <c r="M132" s="10"/>
      <c r="N132" s="10"/>
      <c r="O132" s="10"/>
    </row>
    <row r="133" spans="1:15" x14ac:dyDescent="0.2">
      <c r="A133" s="1">
        <v>132</v>
      </c>
      <c r="M133" s="10"/>
      <c r="N133" s="10"/>
      <c r="O133" s="10"/>
    </row>
    <row r="134" spans="1:15" x14ac:dyDescent="0.2">
      <c r="A134" s="1">
        <v>133</v>
      </c>
      <c r="M134" s="10"/>
      <c r="N134" s="10"/>
      <c r="O134" s="10"/>
    </row>
    <row r="135" spans="1:15" x14ac:dyDescent="0.2">
      <c r="A135" s="1">
        <v>134</v>
      </c>
      <c r="M135" s="10"/>
      <c r="N135" s="10"/>
      <c r="O135" s="10"/>
    </row>
    <row r="136" spans="1:15" x14ac:dyDescent="0.2">
      <c r="A136" s="1">
        <v>135</v>
      </c>
      <c r="M136" s="10"/>
      <c r="N136" s="10"/>
      <c r="O136" s="10"/>
    </row>
    <row r="137" spans="1:15" x14ac:dyDescent="0.2">
      <c r="A137" s="1">
        <v>136</v>
      </c>
      <c r="M137" s="10"/>
      <c r="N137" s="10"/>
      <c r="O137" s="10"/>
    </row>
    <row r="138" spans="1:15" x14ac:dyDescent="0.2">
      <c r="A138" s="1">
        <v>137</v>
      </c>
      <c r="M138" s="10"/>
      <c r="N138" s="10"/>
      <c r="O138" s="10"/>
    </row>
    <row r="139" spans="1:15" x14ac:dyDescent="0.2">
      <c r="A139" s="1">
        <v>138</v>
      </c>
      <c r="M139" s="10"/>
      <c r="N139" s="10"/>
      <c r="O139" s="10"/>
    </row>
    <row r="140" spans="1:15" x14ac:dyDescent="0.2">
      <c r="A140" s="1">
        <v>139</v>
      </c>
      <c r="M140" s="10"/>
      <c r="N140" s="10"/>
      <c r="O140" s="10"/>
    </row>
    <row r="141" spans="1:15" x14ac:dyDescent="0.2">
      <c r="A141" s="1">
        <v>140</v>
      </c>
      <c r="M141" s="10"/>
      <c r="N141" s="10"/>
      <c r="O141" s="10"/>
    </row>
    <row r="142" spans="1:15" x14ac:dyDescent="0.2">
      <c r="A142" s="1">
        <v>141</v>
      </c>
      <c r="M142" s="10"/>
      <c r="N142" s="16"/>
      <c r="O142" s="10"/>
    </row>
    <row r="143" spans="1:15" x14ac:dyDescent="0.2">
      <c r="A143" s="1">
        <v>142</v>
      </c>
      <c r="M143" s="10"/>
      <c r="N143" s="10"/>
      <c r="O143" s="10"/>
    </row>
    <row r="144" spans="1:15" x14ac:dyDescent="0.2">
      <c r="A144" s="1">
        <v>143</v>
      </c>
    </row>
    <row r="145" spans="1:1" x14ac:dyDescent="0.2">
      <c r="A145" s="1">
        <v>144</v>
      </c>
    </row>
    <row r="146" spans="1:1" x14ac:dyDescent="0.2">
      <c r="A146" s="1">
        <v>145</v>
      </c>
    </row>
    <row r="147" spans="1:1" x14ac:dyDescent="0.2">
      <c r="A147" s="1">
        <v>146</v>
      </c>
    </row>
    <row r="148" spans="1:1" x14ac:dyDescent="0.2">
      <c r="A148" s="1">
        <v>147</v>
      </c>
    </row>
    <row r="149" spans="1:1" x14ac:dyDescent="0.2">
      <c r="A149" s="1">
        <v>148</v>
      </c>
    </row>
    <row r="150" spans="1:1" x14ac:dyDescent="0.2">
      <c r="A150" s="1">
        <v>149</v>
      </c>
    </row>
    <row r="151" spans="1:1" x14ac:dyDescent="0.2">
      <c r="A151" s="1">
        <v>150</v>
      </c>
    </row>
    <row r="152" spans="1:1" x14ac:dyDescent="0.2">
      <c r="A152" s="1">
        <v>151</v>
      </c>
    </row>
    <row r="153" spans="1:1" x14ac:dyDescent="0.2">
      <c r="A153" s="1">
        <v>152</v>
      </c>
    </row>
    <row r="154" spans="1:1" x14ac:dyDescent="0.2">
      <c r="A154" s="1">
        <v>153</v>
      </c>
    </row>
    <row r="155" spans="1:1" x14ac:dyDescent="0.2">
      <c r="A155" s="1">
        <v>154</v>
      </c>
    </row>
    <row r="156" spans="1:1" x14ac:dyDescent="0.2">
      <c r="A156" s="1">
        <v>155</v>
      </c>
    </row>
    <row r="157" spans="1:1" x14ac:dyDescent="0.2">
      <c r="A157" s="1">
        <v>156</v>
      </c>
    </row>
    <row r="158" spans="1:1" x14ac:dyDescent="0.2">
      <c r="A158" s="1">
        <v>157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36"/>
  <sheetViews>
    <sheetView topLeftCell="A21" workbookViewId="0">
      <selection activeCell="F32" sqref="F32"/>
    </sheetView>
  </sheetViews>
  <sheetFormatPr baseColWidth="10" defaultColWidth="8.83203125" defaultRowHeight="15" x14ac:dyDescent="0.2"/>
  <sheetData>
    <row r="1" spans="1:12" x14ac:dyDescent="0.2">
      <c r="B1" s="20" t="s">
        <v>28</v>
      </c>
      <c r="C1" s="20"/>
      <c r="G1" t="s">
        <v>32</v>
      </c>
      <c r="H1" s="1" t="s">
        <v>82</v>
      </c>
    </row>
    <row r="2" spans="1:12" x14ac:dyDescent="0.2">
      <c r="A2" t="s">
        <v>30</v>
      </c>
      <c r="B2" t="s">
        <v>29</v>
      </c>
      <c r="C2" t="s">
        <v>2</v>
      </c>
      <c r="D2" t="s">
        <v>3</v>
      </c>
      <c r="E2" t="s">
        <v>4</v>
      </c>
      <c r="F2" t="s">
        <v>5</v>
      </c>
      <c r="G2" t="s">
        <v>33</v>
      </c>
      <c r="H2" t="s">
        <v>29</v>
      </c>
      <c r="I2" t="s">
        <v>83</v>
      </c>
      <c r="J2" t="s">
        <v>84</v>
      </c>
      <c r="K2" t="s">
        <v>85</v>
      </c>
      <c r="L2" t="s">
        <v>86</v>
      </c>
    </row>
    <row r="3" spans="1:12" x14ac:dyDescent="0.2">
      <c r="A3">
        <v>1</v>
      </c>
      <c r="B3">
        <v>1</v>
      </c>
      <c r="C3">
        <v>0</v>
      </c>
      <c r="D3">
        <v>0</v>
      </c>
      <c r="E3">
        <v>17</v>
      </c>
      <c r="F3">
        <v>12</v>
      </c>
      <c r="H3">
        <f>100*B3/MAX(B$3:B$32)</f>
        <v>1.8867924528301887</v>
      </c>
      <c r="I3">
        <f t="shared" ref="I3:L18" si="0">100*C3/MAX(C$3:C$32)</f>
        <v>0</v>
      </c>
      <c r="J3">
        <f t="shared" si="0"/>
        <v>0</v>
      </c>
      <c r="K3">
        <f t="shared" si="0"/>
        <v>7.5555555555555554</v>
      </c>
      <c r="L3">
        <f t="shared" si="0"/>
        <v>63.157894736842103</v>
      </c>
    </row>
    <row r="4" spans="1:12" x14ac:dyDescent="0.2">
      <c r="A4">
        <v>2</v>
      </c>
      <c r="B4">
        <v>2</v>
      </c>
      <c r="C4">
        <v>3</v>
      </c>
      <c r="D4">
        <v>17</v>
      </c>
      <c r="E4">
        <v>59</v>
      </c>
      <c r="F4">
        <v>6</v>
      </c>
      <c r="H4">
        <f t="shared" ref="H4:L32" si="1">100*B4/MAX(B$3:B$32)</f>
        <v>3.7735849056603774</v>
      </c>
      <c r="I4">
        <f t="shared" si="0"/>
        <v>10.714285714285714</v>
      </c>
      <c r="J4">
        <f t="shared" si="0"/>
        <v>16.037735849056602</v>
      </c>
      <c r="K4">
        <f t="shared" si="0"/>
        <v>26.222222222222221</v>
      </c>
      <c r="L4">
        <f t="shared" si="0"/>
        <v>31.578947368421051</v>
      </c>
    </row>
    <row r="5" spans="1:12" x14ac:dyDescent="0.2">
      <c r="A5">
        <v>3</v>
      </c>
      <c r="B5">
        <v>2</v>
      </c>
      <c r="C5">
        <v>4</v>
      </c>
      <c r="D5">
        <v>23</v>
      </c>
      <c r="E5">
        <v>102</v>
      </c>
      <c r="F5">
        <v>14</v>
      </c>
      <c r="H5">
        <f t="shared" si="1"/>
        <v>3.7735849056603774</v>
      </c>
      <c r="I5">
        <f t="shared" si="0"/>
        <v>14.285714285714286</v>
      </c>
      <c r="J5">
        <f t="shared" si="0"/>
        <v>21.69811320754717</v>
      </c>
      <c r="K5">
        <f t="shared" si="0"/>
        <v>45.333333333333336</v>
      </c>
      <c r="L5">
        <f t="shared" si="0"/>
        <v>73.684210526315795</v>
      </c>
    </row>
    <row r="6" spans="1:12" x14ac:dyDescent="0.2">
      <c r="A6">
        <v>4</v>
      </c>
      <c r="B6">
        <v>2</v>
      </c>
      <c r="C6">
        <v>7</v>
      </c>
      <c r="D6">
        <v>50</v>
      </c>
      <c r="E6">
        <v>106</v>
      </c>
      <c r="F6">
        <v>10</v>
      </c>
      <c r="H6">
        <f t="shared" si="1"/>
        <v>3.7735849056603774</v>
      </c>
      <c r="I6">
        <f t="shared" si="0"/>
        <v>25</v>
      </c>
      <c r="J6">
        <f t="shared" si="0"/>
        <v>47.169811320754718</v>
      </c>
      <c r="K6">
        <f t="shared" si="0"/>
        <v>47.111111111111114</v>
      </c>
      <c r="L6">
        <f t="shared" si="0"/>
        <v>52.631578947368418</v>
      </c>
    </row>
    <row r="7" spans="1:12" x14ac:dyDescent="0.2">
      <c r="A7">
        <v>5</v>
      </c>
      <c r="B7">
        <v>12</v>
      </c>
      <c r="C7">
        <v>8</v>
      </c>
      <c r="D7">
        <v>39</v>
      </c>
      <c r="E7">
        <v>125</v>
      </c>
      <c r="F7">
        <v>6</v>
      </c>
      <c r="H7">
        <f t="shared" si="1"/>
        <v>22.641509433962263</v>
      </c>
      <c r="I7">
        <f t="shared" si="0"/>
        <v>28.571428571428573</v>
      </c>
      <c r="J7">
        <f t="shared" si="0"/>
        <v>36.79245283018868</v>
      </c>
      <c r="K7">
        <f t="shared" si="0"/>
        <v>55.555555555555557</v>
      </c>
      <c r="L7">
        <f t="shared" si="0"/>
        <v>31.578947368421051</v>
      </c>
    </row>
    <row r="8" spans="1:12" x14ac:dyDescent="0.2">
      <c r="A8">
        <v>6</v>
      </c>
      <c r="B8">
        <v>22</v>
      </c>
      <c r="C8">
        <v>8</v>
      </c>
      <c r="D8">
        <v>49</v>
      </c>
      <c r="E8">
        <v>127</v>
      </c>
      <c r="F8">
        <v>3</v>
      </c>
      <c r="H8">
        <f t="shared" si="1"/>
        <v>41.509433962264154</v>
      </c>
      <c r="I8">
        <f t="shared" si="0"/>
        <v>28.571428571428573</v>
      </c>
      <c r="J8">
        <f t="shared" si="0"/>
        <v>46.226415094339622</v>
      </c>
      <c r="K8">
        <f t="shared" si="0"/>
        <v>56.444444444444443</v>
      </c>
      <c r="L8">
        <f t="shared" si="0"/>
        <v>15.789473684210526</v>
      </c>
    </row>
    <row r="9" spans="1:12" x14ac:dyDescent="0.2">
      <c r="A9">
        <v>7</v>
      </c>
      <c r="B9">
        <v>15</v>
      </c>
      <c r="C9">
        <v>12</v>
      </c>
      <c r="D9">
        <v>47</v>
      </c>
      <c r="E9">
        <v>130</v>
      </c>
      <c r="F9">
        <v>13</v>
      </c>
      <c r="H9">
        <f t="shared" si="1"/>
        <v>28.30188679245283</v>
      </c>
      <c r="I9">
        <f t="shared" si="0"/>
        <v>42.857142857142854</v>
      </c>
      <c r="J9">
        <f t="shared" si="0"/>
        <v>44.339622641509436</v>
      </c>
      <c r="K9">
        <f t="shared" si="0"/>
        <v>57.777777777777779</v>
      </c>
      <c r="L9">
        <f t="shared" si="0"/>
        <v>68.421052631578945</v>
      </c>
    </row>
    <row r="10" spans="1:12" x14ac:dyDescent="0.2">
      <c r="A10">
        <v>8</v>
      </c>
      <c r="B10">
        <v>22</v>
      </c>
      <c r="C10">
        <v>10</v>
      </c>
      <c r="D10">
        <v>55</v>
      </c>
      <c r="E10">
        <v>146</v>
      </c>
      <c r="F10">
        <v>19</v>
      </c>
      <c r="H10">
        <f t="shared" si="1"/>
        <v>41.509433962264154</v>
      </c>
      <c r="I10">
        <f t="shared" si="0"/>
        <v>35.714285714285715</v>
      </c>
      <c r="J10">
        <f t="shared" si="0"/>
        <v>51.886792452830186</v>
      </c>
      <c r="K10">
        <f t="shared" si="0"/>
        <v>64.888888888888886</v>
      </c>
      <c r="L10">
        <f t="shared" si="0"/>
        <v>100</v>
      </c>
    </row>
    <row r="11" spans="1:12" x14ac:dyDescent="0.2">
      <c r="A11">
        <v>9</v>
      </c>
      <c r="B11">
        <v>34</v>
      </c>
      <c r="C11">
        <v>15</v>
      </c>
      <c r="D11">
        <v>72</v>
      </c>
      <c r="E11">
        <v>177</v>
      </c>
      <c r="F11">
        <v>18</v>
      </c>
      <c r="H11">
        <f t="shared" si="1"/>
        <v>64.15094339622641</v>
      </c>
      <c r="I11">
        <f t="shared" si="0"/>
        <v>53.571428571428569</v>
      </c>
      <c r="J11">
        <f t="shared" si="0"/>
        <v>67.924528301886795</v>
      </c>
      <c r="K11">
        <f t="shared" si="0"/>
        <v>78.666666666666671</v>
      </c>
      <c r="L11">
        <f t="shared" si="0"/>
        <v>94.736842105263165</v>
      </c>
    </row>
    <row r="12" spans="1:12" x14ac:dyDescent="0.2">
      <c r="A12">
        <v>10</v>
      </c>
      <c r="B12">
        <v>35</v>
      </c>
      <c r="C12">
        <v>12</v>
      </c>
      <c r="D12">
        <v>92</v>
      </c>
      <c r="E12">
        <v>158</v>
      </c>
      <c r="F12">
        <v>8</v>
      </c>
      <c r="H12">
        <f t="shared" si="1"/>
        <v>66.037735849056602</v>
      </c>
      <c r="I12">
        <f t="shared" si="0"/>
        <v>42.857142857142854</v>
      </c>
      <c r="J12">
        <f t="shared" si="0"/>
        <v>86.79245283018868</v>
      </c>
      <c r="K12">
        <f t="shared" si="0"/>
        <v>70.222222222222229</v>
      </c>
      <c r="L12">
        <f t="shared" si="0"/>
        <v>42.10526315789474</v>
      </c>
    </row>
    <row r="13" spans="1:12" x14ac:dyDescent="0.2">
      <c r="A13">
        <v>11</v>
      </c>
      <c r="B13">
        <v>27</v>
      </c>
      <c r="C13">
        <v>19</v>
      </c>
      <c r="D13">
        <v>43</v>
      </c>
      <c r="E13">
        <v>147</v>
      </c>
      <c r="F13">
        <v>11</v>
      </c>
      <c r="H13">
        <f t="shared" si="1"/>
        <v>50.943396226415096</v>
      </c>
      <c r="I13">
        <f t="shared" si="0"/>
        <v>67.857142857142861</v>
      </c>
      <c r="J13">
        <f t="shared" si="0"/>
        <v>40.566037735849058</v>
      </c>
      <c r="K13">
        <f t="shared" si="0"/>
        <v>65.333333333333329</v>
      </c>
      <c r="L13">
        <f t="shared" si="0"/>
        <v>57.89473684210526</v>
      </c>
    </row>
    <row r="14" spans="1:12" x14ac:dyDescent="0.2">
      <c r="A14">
        <v>12</v>
      </c>
      <c r="B14">
        <v>33</v>
      </c>
      <c r="C14">
        <v>16</v>
      </c>
      <c r="D14">
        <v>90</v>
      </c>
      <c r="E14">
        <v>158</v>
      </c>
      <c r="F14">
        <v>14</v>
      </c>
      <c r="H14">
        <f t="shared" si="1"/>
        <v>62.264150943396224</v>
      </c>
      <c r="I14">
        <f t="shared" si="0"/>
        <v>57.142857142857146</v>
      </c>
      <c r="J14">
        <f t="shared" si="0"/>
        <v>84.905660377358487</v>
      </c>
      <c r="K14">
        <f t="shared" si="0"/>
        <v>70.222222222222229</v>
      </c>
      <c r="L14">
        <f t="shared" si="0"/>
        <v>73.684210526315795</v>
      </c>
    </row>
    <row r="15" spans="1:12" x14ac:dyDescent="0.2">
      <c r="A15">
        <v>13</v>
      </c>
      <c r="B15">
        <v>24</v>
      </c>
      <c r="C15">
        <v>18</v>
      </c>
      <c r="D15">
        <v>59</v>
      </c>
      <c r="E15">
        <v>183</v>
      </c>
      <c r="F15">
        <v>6</v>
      </c>
      <c r="H15">
        <f t="shared" si="1"/>
        <v>45.283018867924525</v>
      </c>
      <c r="I15">
        <f t="shared" si="0"/>
        <v>64.285714285714292</v>
      </c>
      <c r="J15">
        <f t="shared" si="0"/>
        <v>55.660377358490564</v>
      </c>
      <c r="K15">
        <f t="shared" si="0"/>
        <v>81.333333333333329</v>
      </c>
      <c r="L15">
        <f t="shared" si="0"/>
        <v>31.578947368421051</v>
      </c>
    </row>
    <row r="16" spans="1:12" x14ac:dyDescent="0.2">
      <c r="A16">
        <v>14</v>
      </c>
      <c r="B16">
        <v>42</v>
      </c>
      <c r="C16">
        <v>26</v>
      </c>
      <c r="D16">
        <v>73</v>
      </c>
      <c r="E16">
        <v>187</v>
      </c>
      <c r="F16">
        <v>11</v>
      </c>
      <c r="H16">
        <f t="shared" si="1"/>
        <v>79.245283018867923</v>
      </c>
      <c r="I16">
        <f t="shared" si="0"/>
        <v>92.857142857142861</v>
      </c>
      <c r="J16">
        <f t="shared" si="0"/>
        <v>68.867924528301884</v>
      </c>
      <c r="K16">
        <f t="shared" si="0"/>
        <v>83.111111111111114</v>
      </c>
      <c r="L16">
        <f t="shared" si="0"/>
        <v>57.89473684210526</v>
      </c>
    </row>
    <row r="17" spans="1:12" x14ac:dyDescent="0.2">
      <c r="A17">
        <v>15</v>
      </c>
      <c r="B17">
        <v>53</v>
      </c>
      <c r="C17">
        <v>9</v>
      </c>
      <c r="D17">
        <v>89</v>
      </c>
      <c r="E17">
        <v>166</v>
      </c>
      <c r="F17">
        <v>4</v>
      </c>
      <c r="H17">
        <f t="shared" si="1"/>
        <v>100</v>
      </c>
      <c r="I17">
        <f t="shared" si="0"/>
        <v>32.142857142857146</v>
      </c>
      <c r="J17">
        <f t="shared" si="0"/>
        <v>83.962264150943398</v>
      </c>
      <c r="K17">
        <f t="shared" si="0"/>
        <v>73.777777777777771</v>
      </c>
      <c r="L17">
        <f t="shared" si="0"/>
        <v>21.05263157894737</v>
      </c>
    </row>
    <row r="18" spans="1:12" x14ac:dyDescent="0.2">
      <c r="A18">
        <v>16</v>
      </c>
      <c r="B18">
        <v>44</v>
      </c>
      <c r="C18">
        <v>7</v>
      </c>
      <c r="D18">
        <v>106</v>
      </c>
      <c r="E18">
        <v>225</v>
      </c>
      <c r="F18">
        <v>6</v>
      </c>
      <c r="H18">
        <f t="shared" si="1"/>
        <v>83.018867924528308</v>
      </c>
      <c r="I18">
        <f t="shared" si="0"/>
        <v>25</v>
      </c>
      <c r="J18">
        <f t="shared" si="0"/>
        <v>100</v>
      </c>
      <c r="K18">
        <f t="shared" si="0"/>
        <v>100</v>
      </c>
      <c r="L18">
        <f t="shared" si="0"/>
        <v>31.578947368421051</v>
      </c>
    </row>
    <row r="19" spans="1:12" x14ac:dyDescent="0.2">
      <c r="A19">
        <v>17</v>
      </c>
      <c r="B19">
        <v>32</v>
      </c>
      <c r="C19">
        <v>18</v>
      </c>
      <c r="D19">
        <v>70</v>
      </c>
      <c r="E19">
        <v>191</v>
      </c>
      <c r="F19">
        <v>8</v>
      </c>
      <c r="H19">
        <f t="shared" si="1"/>
        <v>60.377358490566039</v>
      </c>
      <c r="I19">
        <f t="shared" si="1"/>
        <v>64.285714285714292</v>
      </c>
      <c r="J19">
        <f t="shared" si="1"/>
        <v>66.037735849056602</v>
      </c>
      <c r="K19">
        <f t="shared" si="1"/>
        <v>84.888888888888886</v>
      </c>
      <c r="L19">
        <f t="shared" si="1"/>
        <v>42.10526315789474</v>
      </c>
    </row>
    <row r="20" spans="1:12" x14ac:dyDescent="0.2">
      <c r="A20">
        <v>18</v>
      </c>
      <c r="B20">
        <v>21</v>
      </c>
      <c r="C20">
        <v>28</v>
      </c>
      <c r="D20">
        <v>83</v>
      </c>
      <c r="E20">
        <v>168</v>
      </c>
      <c r="F20">
        <v>2</v>
      </c>
      <c r="H20">
        <f t="shared" si="1"/>
        <v>39.622641509433961</v>
      </c>
      <c r="I20">
        <f t="shared" si="1"/>
        <v>100</v>
      </c>
      <c r="J20">
        <f t="shared" si="1"/>
        <v>78.301886792452834</v>
      </c>
      <c r="K20">
        <f t="shared" si="1"/>
        <v>74.666666666666671</v>
      </c>
      <c r="L20">
        <f t="shared" si="1"/>
        <v>10.526315789473685</v>
      </c>
    </row>
    <row r="21" spans="1:12" x14ac:dyDescent="0.2">
      <c r="A21">
        <v>19</v>
      </c>
      <c r="B21">
        <v>10</v>
      </c>
      <c r="C21">
        <v>20</v>
      </c>
      <c r="D21">
        <v>70</v>
      </c>
      <c r="E21">
        <v>132</v>
      </c>
      <c r="F21">
        <v>6</v>
      </c>
      <c r="H21">
        <f t="shared" si="1"/>
        <v>18.867924528301888</v>
      </c>
      <c r="I21">
        <f t="shared" si="1"/>
        <v>71.428571428571431</v>
      </c>
      <c r="J21">
        <f t="shared" si="1"/>
        <v>66.037735849056602</v>
      </c>
      <c r="K21">
        <f t="shared" si="1"/>
        <v>58.666666666666664</v>
      </c>
      <c r="L21">
        <f t="shared" si="1"/>
        <v>31.578947368421051</v>
      </c>
    </row>
    <row r="22" spans="1:12" x14ac:dyDescent="0.2">
      <c r="A22">
        <v>20</v>
      </c>
      <c r="B22">
        <v>11</v>
      </c>
      <c r="C22">
        <v>19</v>
      </c>
      <c r="D22">
        <v>64</v>
      </c>
      <c r="E22">
        <v>124</v>
      </c>
      <c r="F22">
        <v>4</v>
      </c>
      <c r="H22">
        <f t="shared" si="1"/>
        <v>20.754716981132077</v>
      </c>
      <c r="I22">
        <f t="shared" si="1"/>
        <v>67.857142857142861</v>
      </c>
      <c r="J22">
        <f t="shared" si="1"/>
        <v>60.377358490566039</v>
      </c>
      <c r="K22">
        <f t="shared" si="1"/>
        <v>55.111111111111114</v>
      </c>
      <c r="L22">
        <f t="shared" si="1"/>
        <v>21.05263157894737</v>
      </c>
    </row>
    <row r="23" spans="1:12" x14ac:dyDescent="0.2">
      <c r="A23">
        <v>21</v>
      </c>
      <c r="B23">
        <v>8</v>
      </c>
      <c r="C23">
        <v>14</v>
      </c>
      <c r="D23">
        <v>48</v>
      </c>
      <c r="E23">
        <v>93</v>
      </c>
      <c r="F23">
        <v>3</v>
      </c>
      <c r="G23" t="s">
        <v>31</v>
      </c>
      <c r="H23">
        <f t="shared" si="1"/>
        <v>15.09433962264151</v>
      </c>
      <c r="I23">
        <f t="shared" si="1"/>
        <v>50</v>
      </c>
      <c r="J23">
        <f t="shared" si="1"/>
        <v>45.283018867924525</v>
      </c>
      <c r="K23">
        <f t="shared" si="1"/>
        <v>41.333333333333336</v>
      </c>
      <c r="L23">
        <f t="shared" si="1"/>
        <v>15.789473684210526</v>
      </c>
    </row>
    <row r="24" spans="1:12" x14ac:dyDescent="0.2">
      <c r="A24">
        <v>22</v>
      </c>
      <c r="B24">
        <v>11</v>
      </c>
      <c r="C24">
        <v>7</v>
      </c>
      <c r="D24">
        <v>45</v>
      </c>
      <c r="E24">
        <v>45</v>
      </c>
      <c r="F24">
        <v>12</v>
      </c>
      <c r="H24">
        <f t="shared" si="1"/>
        <v>20.754716981132077</v>
      </c>
      <c r="I24">
        <f t="shared" si="1"/>
        <v>25</v>
      </c>
      <c r="J24">
        <f t="shared" si="1"/>
        <v>42.452830188679243</v>
      </c>
      <c r="K24">
        <f t="shared" si="1"/>
        <v>20</v>
      </c>
      <c r="L24">
        <f t="shared" si="1"/>
        <v>63.157894736842103</v>
      </c>
    </row>
    <row r="25" spans="1:12" x14ac:dyDescent="0.2">
      <c r="A25">
        <v>23</v>
      </c>
      <c r="B25">
        <v>5</v>
      </c>
      <c r="C25">
        <v>11</v>
      </c>
      <c r="D25">
        <v>46</v>
      </c>
      <c r="E25">
        <v>22</v>
      </c>
      <c r="F25">
        <v>14</v>
      </c>
      <c r="H25">
        <f t="shared" si="1"/>
        <v>9.433962264150944</v>
      </c>
      <c r="I25">
        <f t="shared" si="1"/>
        <v>39.285714285714285</v>
      </c>
      <c r="J25">
        <f t="shared" si="1"/>
        <v>43.39622641509434</v>
      </c>
      <c r="K25">
        <f t="shared" si="1"/>
        <v>9.7777777777777786</v>
      </c>
      <c r="L25">
        <f t="shared" si="1"/>
        <v>73.684210526315795</v>
      </c>
    </row>
    <row r="26" spans="1:12" x14ac:dyDescent="0.2">
      <c r="A26">
        <v>24</v>
      </c>
      <c r="B26">
        <v>0</v>
      </c>
      <c r="C26">
        <v>1</v>
      </c>
      <c r="D26">
        <v>12</v>
      </c>
      <c r="E26">
        <v>6</v>
      </c>
      <c r="F26">
        <v>1</v>
      </c>
      <c r="H26">
        <f t="shared" si="1"/>
        <v>0</v>
      </c>
      <c r="I26">
        <f t="shared" si="1"/>
        <v>3.5714285714285716</v>
      </c>
      <c r="J26">
        <f t="shared" si="1"/>
        <v>11.320754716981131</v>
      </c>
      <c r="K26">
        <f t="shared" si="1"/>
        <v>2.6666666666666665</v>
      </c>
      <c r="L26">
        <f t="shared" si="1"/>
        <v>5.2631578947368425</v>
      </c>
    </row>
    <row r="27" spans="1:12" x14ac:dyDescent="0.2">
      <c r="A27">
        <v>25</v>
      </c>
      <c r="B27">
        <v>0</v>
      </c>
      <c r="C27">
        <v>3</v>
      </c>
      <c r="D27">
        <v>9</v>
      </c>
      <c r="E27">
        <v>1</v>
      </c>
      <c r="F27">
        <v>1</v>
      </c>
      <c r="H27">
        <f t="shared" si="1"/>
        <v>0</v>
      </c>
      <c r="I27">
        <f t="shared" si="1"/>
        <v>10.714285714285714</v>
      </c>
      <c r="J27">
        <f t="shared" si="1"/>
        <v>8.4905660377358494</v>
      </c>
      <c r="K27">
        <f t="shared" si="1"/>
        <v>0.44444444444444442</v>
      </c>
      <c r="L27">
        <f t="shared" si="1"/>
        <v>5.2631578947368425</v>
      </c>
    </row>
    <row r="28" spans="1:12" x14ac:dyDescent="0.2">
      <c r="A28">
        <v>26</v>
      </c>
      <c r="B28">
        <v>0</v>
      </c>
      <c r="C28">
        <v>3</v>
      </c>
      <c r="D28">
        <v>2</v>
      </c>
      <c r="E28">
        <v>0</v>
      </c>
      <c r="F28">
        <v>0</v>
      </c>
      <c r="H28">
        <f t="shared" si="1"/>
        <v>0</v>
      </c>
      <c r="I28">
        <f t="shared" si="1"/>
        <v>10.714285714285714</v>
      </c>
      <c r="J28">
        <f t="shared" si="1"/>
        <v>1.8867924528301887</v>
      </c>
      <c r="K28">
        <f t="shared" si="1"/>
        <v>0</v>
      </c>
      <c r="L28">
        <f t="shared" si="1"/>
        <v>0</v>
      </c>
    </row>
    <row r="29" spans="1:12" x14ac:dyDescent="0.2">
      <c r="A29">
        <v>27</v>
      </c>
      <c r="B29">
        <v>0</v>
      </c>
      <c r="C29">
        <v>3</v>
      </c>
      <c r="D29">
        <v>4</v>
      </c>
      <c r="E29">
        <v>0</v>
      </c>
      <c r="F29">
        <v>0</v>
      </c>
      <c r="G29" t="s">
        <v>17</v>
      </c>
      <c r="H29">
        <f t="shared" si="1"/>
        <v>0</v>
      </c>
      <c r="I29">
        <f t="shared" si="1"/>
        <v>10.714285714285714</v>
      </c>
      <c r="J29">
        <f t="shared" si="1"/>
        <v>3.7735849056603774</v>
      </c>
      <c r="K29">
        <f t="shared" si="1"/>
        <v>0</v>
      </c>
      <c r="L29">
        <f t="shared" si="1"/>
        <v>0</v>
      </c>
    </row>
    <row r="30" spans="1:12" x14ac:dyDescent="0.2">
      <c r="A30">
        <v>28</v>
      </c>
      <c r="B30">
        <v>0</v>
      </c>
      <c r="C30">
        <v>4</v>
      </c>
      <c r="D30">
        <v>5</v>
      </c>
      <c r="E30">
        <v>0</v>
      </c>
      <c r="F30">
        <v>1</v>
      </c>
      <c r="H30">
        <f t="shared" si="1"/>
        <v>0</v>
      </c>
      <c r="I30">
        <f t="shared" si="1"/>
        <v>14.285714285714286</v>
      </c>
      <c r="J30">
        <f t="shared" si="1"/>
        <v>4.716981132075472</v>
      </c>
      <c r="K30">
        <f t="shared" si="1"/>
        <v>0</v>
      </c>
      <c r="L30">
        <f t="shared" si="1"/>
        <v>5.2631578947368425</v>
      </c>
    </row>
    <row r="31" spans="1:12" x14ac:dyDescent="0.2">
      <c r="A31">
        <v>29</v>
      </c>
      <c r="B31">
        <v>0</v>
      </c>
      <c r="C31">
        <v>0</v>
      </c>
      <c r="D31">
        <v>6</v>
      </c>
      <c r="E31">
        <v>0</v>
      </c>
      <c r="F31">
        <v>0</v>
      </c>
      <c r="H31">
        <f t="shared" si="1"/>
        <v>0</v>
      </c>
      <c r="I31">
        <f t="shared" si="1"/>
        <v>0</v>
      </c>
      <c r="J31">
        <f t="shared" si="1"/>
        <v>5.6603773584905657</v>
      </c>
      <c r="K31">
        <f t="shared" si="1"/>
        <v>0</v>
      </c>
      <c r="L31">
        <f t="shared" si="1"/>
        <v>0</v>
      </c>
    </row>
    <row r="32" spans="1:12" x14ac:dyDescent="0.2">
      <c r="A32">
        <v>30</v>
      </c>
      <c r="B32">
        <v>0</v>
      </c>
      <c r="C32">
        <v>1</v>
      </c>
      <c r="D32">
        <v>2</v>
      </c>
      <c r="E32">
        <v>0</v>
      </c>
      <c r="F32">
        <v>1</v>
      </c>
      <c r="H32">
        <f t="shared" si="1"/>
        <v>0</v>
      </c>
      <c r="I32">
        <f t="shared" si="1"/>
        <v>3.5714285714285716</v>
      </c>
      <c r="J32">
        <f t="shared" si="1"/>
        <v>1.8867924528301887</v>
      </c>
      <c r="K32">
        <f t="shared" si="1"/>
        <v>0</v>
      </c>
      <c r="L32">
        <f t="shared" si="1"/>
        <v>5.2631578947368425</v>
      </c>
    </row>
    <row r="33" spans="1:12" x14ac:dyDescent="0.2">
      <c r="A33">
        <v>31</v>
      </c>
      <c r="B33">
        <v>0</v>
      </c>
      <c r="D33">
        <v>1</v>
      </c>
      <c r="I33">
        <f t="shared" ref="I33:I36" si="2">100*C33/MAX(C$3:C$32)</f>
        <v>0</v>
      </c>
      <c r="J33">
        <f t="shared" ref="J33:J36" si="3">100*D33/MAX(D$3:D$32)</f>
        <v>0.94339622641509435</v>
      </c>
      <c r="K33">
        <f t="shared" ref="K33:K36" si="4">100*E33/MAX(E$3:E$32)</f>
        <v>0</v>
      </c>
      <c r="L33">
        <f t="shared" ref="L33:L36" si="5">100*F33/MAX(F$3:F$32)</f>
        <v>0</v>
      </c>
    </row>
    <row r="34" spans="1:12" x14ac:dyDescent="0.2">
      <c r="A34">
        <v>32</v>
      </c>
      <c r="B34">
        <v>0</v>
      </c>
      <c r="C34">
        <v>2</v>
      </c>
      <c r="D34">
        <v>1</v>
      </c>
      <c r="I34">
        <f t="shared" si="2"/>
        <v>7.1428571428571432</v>
      </c>
      <c r="J34">
        <f t="shared" si="3"/>
        <v>0.94339622641509435</v>
      </c>
      <c r="K34">
        <f t="shared" si="4"/>
        <v>0</v>
      </c>
      <c r="L34">
        <f t="shared" si="5"/>
        <v>0</v>
      </c>
    </row>
    <row r="35" spans="1:12" x14ac:dyDescent="0.2">
      <c r="A35">
        <v>33</v>
      </c>
      <c r="B35">
        <v>0</v>
      </c>
      <c r="D35">
        <v>1</v>
      </c>
      <c r="I35">
        <f t="shared" si="2"/>
        <v>0</v>
      </c>
      <c r="J35">
        <f t="shared" si="3"/>
        <v>0.94339622641509435</v>
      </c>
      <c r="K35">
        <f t="shared" si="4"/>
        <v>0</v>
      </c>
      <c r="L35">
        <f t="shared" si="5"/>
        <v>0</v>
      </c>
    </row>
    <row r="36" spans="1:12" x14ac:dyDescent="0.2">
      <c r="A36">
        <v>34</v>
      </c>
      <c r="B36">
        <v>0</v>
      </c>
      <c r="I36">
        <f t="shared" si="2"/>
        <v>0</v>
      </c>
      <c r="J36">
        <f t="shared" si="3"/>
        <v>0</v>
      </c>
      <c r="K36">
        <f t="shared" si="4"/>
        <v>0</v>
      </c>
      <c r="L36">
        <f t="shared" si="5"/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R158"/>
  <sheetViews>
    <sheetView topLeftCell="F1" workbookViewId="0">
      <selection activeCell="R8" sqref="R8:R14"/>
    </sheetView>
  </sheetViews>
  <sheetFormatPr baseColWidth="10" defaultColWidth="8.83203125" defaultRowHeight="15" x14ac:dyDescent="0.2"/>
  <cols>
    <col min="2" max="2" width="15.6640625" customWidth="1"/>
    <col min="3" max="3" width="13.5" customWidth="1"/>
    <col min="4" max="4" width="14.5" customWidth="1"/>
    <col min="5" max="5" width="16" customWidth="1"/>
    <col min="6" max="6" width="17.1640625" customWidth="1"/>
    <col min="7" max="7" width="14.5" customWidth="1"/>
  </cols>
  <sheetData>
    <row r="1" spans="1:18" x14ac:dyDescent="0.2">
      <c r="A1" s="1"/>
      <c r="B1" s="37" t="s">
        <v>0</v>
      </c>
      <c r="C1" s="37" t="s">
        <v>1</v>
      </c>
      <c r="D1" s="37" t="s">
        <v>2</v>
      </c>
      <c r="E1" s="37" t="s">
        <v>3</v>
      </c>
      <c r="F1" s="37" t="s">
        <v>4</v>
      </c>
      <c r="G1" s="37" t="s">
        <v>5</v>
      </c>
    </row>
    <row r="2" spans="1:18" x14ac:dyDescent="0.2">
      <c r="A2" s="1">
        <v>1</v>
      </c>
      <c r="B2">
        <v>0</v>
      </c>
      <c r="C2">
        <v>0</v>
      </c>
      <c r="D2">
        <v>0</v>
      </c>
      <c r="E2">
        <v>0</v>
      </c>
      <c r="F2">
        <v>15</v>
      </c>
      <c r="G2">
        <v>8</v>
      </c>
    </row>
    <row r="3" spans="1:18" x14ac:dyDescent="0.2">
      <c r="A3" s="1">
        <v>2</v>
      </c>
      <c r="B3">
        <v>0</v>
      </c>
      <c r="C3">
        <v>0</v>
      </c>
      <c r="D3">
        <v>5</v>
      </c>
      <c r="E3">
        <v>4</v>
      </c>
      <c r="F3">
        <v>22</v>
      </c>
      <c r="G3">
        <v>3</v>
      </c>
    </row>
    <row r="4" spans="1:18" x14ac:dyDescent="0.2">
      <c r="A4" s="1">
        <v>3</v>
      </c>
      <c r="B4">
        <v>0</v>
      </c>
      <c r="C4">
        <v>0</v>
      </c>
      <c r="D4">
        <v>5</v>
      </c>
      <c r="E4">
        <v>2</v>
      </c>
      <c r="F4">
        <v>39</v>
      </c>
      <c r="G4">
        <v>19</v>
      </c>
    </row>
    <row r="5" spans="1:18" x14ac:dyDescent="0.2">
      <c r="A5" s="1">
        <v>4</v>
      </c>
      <c r="B5">
        <v>0</v>
      </c>
      <c r="C5">
        <v>0</v>
      </c>
      <c r="D5">
        <v>0</v>
      </c>
      <c r="E5">
        <v>4</v>
      </c>
      <c r="F5">
        <v>53</v>
      </c>
      <c r="G5">
        <v>12</v>
      </c>
      <c r="P5" t="s">
        <v>93</v>
      </c>
    </row>
    <row r="6" spans="1:18" x14ac:dyDescent="0.2">
      <c r="A6" s="1">
        <v>5</v>
      </c>
      <c r="B6">
        <v>1</v>
      </c>
      <c r="C6">
        <v>1</v>
      </c>
      <c r="D6">
        <v>0</v>
      </c>
      <c r="E6">
        <v>5</v>
      </c>
      <c r="F6">
        <v>52</v>
      </c>
      <c r="G6">
        <v>8</v>
      </c>
      <c r="J6" s="6"/>
      <c r="K6" s="6"/>
      <c r="L6" s="6"/>
      <c r="M6" s="6"/>
      <c r="N6" s="6"/>
      <c r="O6" s="6"/>
      <c r="P6" s="49" t="s">
        <v>6</v>
      </c>
    </row>
    <row r="7" spans="1:18" x14ac:dyDescent="0.2">
      <c r="A7" s="1">
        <v>6</v>
      </c>
      <c r="B7">
        <v>5</v>
      </c>
      <c r="C7">
        <v>0</v>
      </c>
      <c r="D7">
        <v>3</v>
      </c>
      <c r="E7">
        <v>15</v>
      </c>
      <c r="F7">
        <v>59</v>
      </c>
      <c r="G7">
        <v>13</v>
      </c>
      <c r="J7" s="6"/>
      <c r="K7" s="6"/>
      <c r="L7" s="6"/>
      <c r="M7" s="6"/>
      <c r="N7" s="7" t="s">
        <v>7</v>
      </c>
      <c r="O7" s="7" t="s">
        <v>8</v>
      </c>
      <c r="P7" s="7" t="s">
        <v>9</v>
      </c>
    </row>
    <row r="8" spans="1:18" x14ac:dyDescent="0.2">
      <c r="A8" s="1">
        <v>7</v>
      </c>
      <c r="B8">
        <v>0</v>
      </c>
      <c r="C8">
        <v>2</v>
      </c>
      <c r="D8">
        <v>2</v>
      </c>
      <c r="E8">
        <v>17</v>
      </c>
      <c r="F8">
        <v>69</v>
      </c>
      <c r="G8">
        <v>14</v>
      </c>
      <c r="J8" s="6"/>
      <c r="K8" s="6"/>
      <c r="L8" s="6"/>
      <c r="M8" s="6"/>
      <c r="N8" s="6">
        <f>P8+O8</f>
        <v>83</v>
      </c>
      <c r="O8" s="6">
        <f>SUM(C2:C31)</f>
        <v>24</v>
      </c>
      <c r="P8" s="6">
        <f>SUM(B2:B21,B23)</f>
        <v>59</v>
      </c>
      <c r="R8">
        <v>83</v>
      </c>
    </row>
    <row r="9" spans="1:18" x14ac:dyDescent="0.2">
      <c r="A9" s="1">
        <v>8</v>
      </c>
      <c r="B9">
        <v>3</v>
      </c>
      <c r="C9">
        <v>3</v>
      </c>
      <c r="D9">
        <v>2</v>
      </c>
      <c r="E9">
        <v>18</v>
      </c>
      <c r="F9">
        <v>75</v>
      </c>
      <c r="G9">
        <v>36</v>
      </c>
      <c r="J9" s="6"/>
      <c r="K9" s="6"/>
      <c r="L9" s="6"/>
      <c r="M9" s="6"/>
      <c r="N9" s="6"/>
      <c r="O9" s="6"/>
      <c r="P9" s="49" t="s">
        <v>10</v>
      </c>
    </row>
    <row r="10" spans="1:18" x14ac:dyDescent="0.2">
      <c r="A10" s="1">
        <v>9</v>
      </c>
      <c r="B10">
        <v>1</v>
      </c>
      <c r="C10">
        <v>2</v>
      </c>
      <c r="D10">
        <v>2</v>
      </c>
      <c r="E10">
        <v>33</v>
      </c>
      <c r="F10">
        <v>74</v>
      </c>
      <c r="G10">
        <v>6</v>
      </c>
      <c r="J10" s="6"/>
      <c r="K10" s="6"/>
      <c r="L10" s="6"/>
      <c r="M10" s="7" t="s">
        <v>11</v>
      </c>
      <c r="N10" s="7" t="s">
        <v>12</v>
      </c>
      <c r="O10" s="7" t="s">
        <v>13</v>
      </c>
      <c r="P10" s="7" t="s">
        <v>9</v>
      </c>
    </row>
    <row r="11" spans="1:18" x14ac:dyDescent="0.2">
      <c r="A11" s="1">
        <v>10</v>
      </c>
      <c r="B11">
        <v>7</v>
      </c>
      <c r="C11">
        <v>5</v>
      </c>
      <c r="D11">
        <v>13</v>
      </c>
      <c r="E11">
        <v>30</v>
      </c>
      <c r="F11">
        <v>76</v>
      </c>
      <c r="G11">
        <v>8</v>
      </c>
      <c r="J11" s="6"/>
      <c r="K11" s="6"/>
      <c r="L11" s="6"/>
      <c r="M11" s="6">
        <f>SUM(G2:G39)</f>
        <v>178</v>
      </c>
      <c r="N11" s="6">
        <f>SUM(F2:F51)</f>
        <v>1372</v>
      </c>
      <c r="O11" s="6">
        <f>SUM(E2:E42)</f>
        <v>439</v>
      </c>
      <c r="P11" s="6">
        <f>SUM(D2:D43)</f>
        <v>158</v>
      </c>
      <c r="R11">
        <f>SUM(M11:Q11)</f>
        <v>2147</v>
      </c>
    </row>
    <row r="12" spans="1:18" x14ac:dyDescent="0.2">
      <c r="A12" s="1">
        <v>11</v>
      </c>
      <c r="B12">
        <v>4</v>
      </c>
      <c r="C12">
        <v>3</v>
      </c>
      <c r="D12">
        <v>5</v>
      </c>
      <c r="E12">
        <v>30</v>
      </c>
      <c r="F12">
        <v>93</v>
      </c>
      <c r="G12">
        <v>8</v>
      </c>
      <c r="J12" s="6"/>
      <c r="K12" s="6"/>
      <c r="L12" s="6"/>
      <c r="M12" s="6"/>
      <c r="N12" s="6"/>
      <c r="O12" s="6"/>
      <c r="P12" s="49" t="s">
        <v>14</v>
      </c>
    </row>
    <row r="13" spans="1:18" x14ac:dyDescent="0.2">
      <c r="A13" s="1">
        <v>12</v>
      </c>
      <c r="B13">
        <v>9</v>
      </c>
      <c r="C13">
        <v>4</v>
      </c>
      <c r="D13">
        <v>14</v>
      </c>
      <c r="E13">
        <v>43</v>
      </c>
      <c r="F13">
        <v>83</v>
      </c>
      <c r="G13">
        <v>2</v>
      </c>
      <c r="J13" s="26"/>
      <c r="K13" t="s">
        <v>25</v>
      </c>
      <c r="L13" s="51" t="s">
        <v>23</v>
      </c>
      <c r="M13" s="26" t="s">
        <v>26</v>
      </c>
      <c r="N13" s="26" t="s">
        <v>15</v>
      </c>
      <c r="O13" s="26" t="s">
        <v>16</v>
      </c>
      <c r="P13" s="26" t="s">
        <v>17</v>
      </c>
    </row>
    <row r="14" spans="1:18" x14ac:dyDescent="0.2">
      <c r="A14" s="1">
        <v>13</v>
      </c>
      <c r="B14">
        <v>9</v>
      </c>
      <c r="C14">
        <v>3</v>
      </c>
      <c r="D14">
        <v>9</v>
      </c>
      <c r="E14">
        <v>47</v>
      </c>
      <c r="F14">
        <v>83</v>
      </c>
      <c r="G14">
        <v>4</v>
      </c>
      <c r="J14" s="6"/>
      <c r="K14">
        <v>3</v>
      </c>
      <c r="L14">
        <f>SUM(K68:K72)</f>
        <v>30</v>
      </c>
      <c r="M14" s="6">
        <f>SUM(M115)</f>
        <v>1</v>
      </c>
      <c r="N14" s="6">
        <f>SUM(J50:J67)</f>
        <v>70</v>
      </c>
      <c r="O14" s="6">
        <f>SUM(I43:I94)</f>
        <v>317</v>
      </c>
      <c r="P14" s="6">
        <f>SUM(H30:H81)</f>
        <v>390</v>
      </c>
      <c r="R14">
        <f>SUM(A14:Q14)</f>
        <v>979</v>
      </c>
    </row>
    <row r="15" spans="1:18" x14ac:dyDescent="0.2">
      <c r="A15" s="1">
        <v>14</v>
      </c>
      <c r="B15">
        <v>9</v>
      </c>
      <c r="C15">
        <v>0</v>
      </c>
      <c r="D15">
        <v>10</v>
      </c>
      <c r="E15">
        <v>22</v>
      </c>
      <c r="F15">
        <v>109</v>
      </c>
      <c r="G15">
        <v>7</v>
      </c>
      <c r="L15" s="6"/>
      <c r="M15" s="6"/>
      <c r="N15" s="6"/>
      <c r="O15" s="6"/>
    </row>
    <row r="16" spans="1:18" x14ac:dyDescent="0.2">
      <c r="A16" s="1">
        <v>15</v>
      </c>
      <c r="B16">
        <v>8</v>
      </c>
      <c r="C16">
        <v>1</v>
      </c>
      <c r="D16">
        <v>12</v>
      </c>
      <c r="E16">
        <v>23</v>
      </c>
      <c r="F16">
        <v>108</v>
      </c>
      <c r="G16">
        <v>4</v>
      </c>
    </row>
    <row r="17" spans="1:8" x14ac:dyDescent="0.2">
      <c r="A17" s="1">
        <v>16</v>
      </c>
      <c r="B17">
        <v>3</v>
      </c>
      <c r="C17">
        <v>0</v>
      </c>
      <c r="D17">
        <v>10</v>
      </c>
      <c r="E17">
        <v>35</v>
      </c>
      <c r="F17">
        <v>70</v>
      </c>
      <c r="G17">
        <v>4</v>
      </c>
    </row>
    <row r="18" spans="1:8" x14ac:dyDescent="0.2">
      <c r="A18" s="1">
        <v>17</v>
      </c>
      <c r="B18">
        <v>0</v>
      </c>
      <c r="C18">
        <v>0</v>
      </c>
      <c r="D18">
        <v>4</v>
      </c>
      <c r="E18">
        <v>26</v>
      </c>
      <c r="F18">
        <v>69</v>
      </c>
      <c r="G18">
        <v>5</v>
      </c>
    </row>
    <row r="19" spans="1:8" x14ac:dyDescent="0.2">
      <c r="A19" s="1">
        <v>18</v>
      </c>
      <c r="B19">
        <v>0</v>
      </c>
      <c r="C19">
        <v>0</v>
      </c>
      <c r="D19">
        <v>4</v>
      </c>
      <c r="E19">
        <v>4</v>
      </c>
      <c r="F19">
        <v>52</v>
      </c>
      <c r="G19">
        <v>1</v>
      </c>
    </row>
    <row r="20" spans="1:8" x14ac:dyDescent="0.2">
      <c r="A20" s="1">
        <v>19</v>
      </c>
      <c r="B20">
        <v>0</v>
      </c>
      <c r="C20">
        <v>0</v>
      </c>
      <c r="D20">
        <v>9</v>
      </c>
      <c r="E20">
        <v>10</v>
      </c>
      <c r="F20">
        <v>48</v>
      </c>
      <c r="G20">
        <v>1</v>
      </c>
    </row>
    <row r="21" spans="1:8" x14ac:dyDescent="0.2">
      <c r="A21" s="1">
        <v>20</v>
      </c>
      <c r="B21">
        <v>0</v>
      </c>
      <c r="C21">
        <v>0</v>
      </c>
      <c r="D21">
        <v>12</v>
      </c>
      <c r="E21">
        <v>13</v>
      </c>
      <c r="F21">
        <v>30</v>
      </c>
      <c r="G21">
        <v>6</v>
      </c>
    </row>
    <row r="22" spans="1:8" x14ac:dyDescent="0.2">
      <c r="A22" s="1">
        <v>21</v>
      </c>
      <c r="D22">
        <v>17</v>
      </c>
      <c r="E22">
        <v>11</v>
      </c>
      <c r="F22">
        <v>42</v>
      </c>
      <c r="G22">
        <v>1</v>
      </c>
    </row>
    <row r="23" spans="1:8" x14ac:dyDescent="0.2">
      <c r="A23" s="1">
        <v>22</v>
      </c>
      <c r="B23">
        <v>0</v>
      </c>
      <c r="C23">
        <v>0</v>
      </c>
      <c r="D23">
        <v>2</v>
      </c>
      <c r="E23">
        <v>14</v>
      </c>
      <c r="F23">
        <v>7</v>
      </c>
      <c r="G23">
        <v>0</v>
      </c>
    </row>
    <row r="24" spans="1:8" x14ac:dyDescent="0.2">
      <c r="A24" s="1">
        <v>23</v>
      </c>
      <c r="D24">
        <v>5</v>
      </c>
      <c r="E24">
        <v>12</v>
      </c>
      <c r="F24">
        <v>25</v>
      </c>
      <c r="G24">
        <v>2</v>
      </c>
    </row>
    <row r="25" spans="1:8" x14ac:dyDescent="0.2">
      <c r="A25" s="1">
        <v>24</v>
      </c>
      <c r="B25">
        <v>0</v>
      </c>
      <c r="C25">
        <v>0</v>
      </c>
      <c r="D25">
        <v>6</v>
      </c>
      <c r="E25">
        <v>7</v>
      </c>
      <c r="F25">
        <v>12</v>
      </c>
      <c r="G25">
        <v>3</v>
      </c>
    </row>
    <row r="26" spans="1:8" x14ac:dyDescent="0.2">
      <c r="A26" s="1">
        <v>25</v>
      </c>
      <c r="B26">
        <v>0</v>
      </c>
      <c r="C26">
        <v>0</v>
      </c>
      <c r="D26">
        <v>6</v>
      </c>
      <c r="E26">
        <v>2</v>
      </c>
      <c r="F26">
        <v>5</v>
      </c>
      <c r="G26">
        <v>2</v>
      </c>
    </row>
    <row r="27" spans="1:8" x14ac:dyDescent="0.2">
      <c r="A27" s="1">
        <v>26</v>
      </c>
      <c r="B27">
        <v>0</v>
      </c>
      <c r="C27">
        <v>0</v>
      </c>
      <c r="D27">
        <v>1</v>
      </c>
      <c r="E27">
        <v>3</v>
      </c>
      <c r="F27">
        <v>2</v>
      </c>
      <c r="G27">
        <v>1</v>
      </c>
    </row>
    <row r="28" spans="1:8" x14ac:dyDescent="0.2">
      <c r="A28" s="1">
        <v>27</v>
      </c>
      <c r="E28">
        <v>3</v>
      </c>
    </row>
    <row r="29" spans="1:8" x14ac:dyDescent="0.2">
      <c r="A29" s="1">
        <v>28</v>
      </c>
      <c r="E29">
        <v>3</v>
      </c>
      <c r="H29" s="37" t="s">
        <v>17</v>
      </c>
    </row>
    <row r="30" spans="1:8" x14ac:dyDescent="0.2">
      <c r="A30" s="1">
        <v>29</v>
      </c>
      <c r="E30">
        <v>1</v>
      </c>
      <c r="H30">
        <v>1</v>
      </c>
    </row>
    <row r="31" spans="1:8" x14ac:dyDescent="0.2">
      <c r="A31" s="1">
        <v>30</v>
      </c>
    </row>
    <row r="32" spans="1:8" x14ac:dyDescent="0.2">
      <c r="A32" s="1">
        <v>31</v>
      </c>
      <c r="H32">
        <v>1</v>
      </c>
    </row>
    <row r="33" spans="1:9" x14ac:dyDescent="0.2">
      <c r="A33" s="1">
        <v>32</v>
      </c>
      <c r="H33">
        <v>4</v>
      </c>
    </row>
    <row r="34" spans="1:9" x14ac:dyDescent="0.2">
      <c r="A34" s="1">
        <v>33</v>
      </c>
      <c r="H34">
        <v>5</v>
      </c>
    </row>
    <row r="35" spans="1:9" x14ac:dyDescent="0.2">
      <c r="A35" s="1">
        <v>34</v>
      </c>
      <c r="E35">
        <v>1</v>
      </c>
      <c r="H35">
        <v>19</v>
      </c>
    </row>
    <row r="36" spans="1:9" x14ac:dyDescent="0.2">
      <c r="A36" s="1">
        <v>35</v>
      </c>
      <c r="E36">
        <v>1</v>
      </c>
      <c r="H36">
        <v>15</v>
      </c>
    </row>
    <row r="37" spans="1:9" x14ac:dyDescent="0.2">
      <c r="A37" s="1">
        <v>36</v>
      </c>
      <c r="H37">
        <v>29</v>
      </c>
    </row>
    <row r="38" spans="1:9" x14ac:dyDescent="0.2">
      <c r="A38" s="1">
        <v>37</v>
      </c>
      <c r="H38">
        <v>44</v>
      </c>
    </row>
    <row r="39" spans="1:9" x14ac:dyDescent="0.2">
      <c r="A39" s="1">
        <v>38</v>
      </c>
      <c r="H39">
        <v>46</v>
      </c>
    </row>
    <row r="40" spans="1:9" x14ac:dyDescent="0.2">
      <c r="A40" s="1">
        <v>39</v>
      </c>
      <c r="H40">
        <v>40</v>
      </c>
    </row>
    <row r="41" spans="1:9" x14ac:dyDescent="0.2">
      <c r="A41" s="1">
        <v>40</v>
      </c>
      <c r="H41">
        <v>47</v>
      </c>
    </row>
    <row r="42" spans="1:9" x14ac:dyDescent="0.2">
      <c r="A42" s="1">
        <v>41</v>
      </c>
      <c r="H42">
        <v>68</v>
      </c>
      <c r="I42" s="37" t="s">
        <v>16</v>
      </c>
    </row>
    <row r="43" spans="1:9" x14ac:dyDescent="0.2">
      <c r="A43" s="1">
        <v>42</v>
      </c>
      <c r="H43">
        <v>2</v>
      </c>
      <c r="I43">
        <v>82</v>
      </c>
    </row>
    <row r="44" spans="1:9" x14ac:dyDescent="0.2">
      <c r="A44" s="1">
        <v>43</v>
      </c>
      <c r="H44">
        <v>9</v>
      </c>
      <c r="I44">
        <v>60</v>
      </c>
    </row>
    <row r="45" spans="1:9" x14ac:dyDescent="0.2">
      <c r="A45" s="1">
        <v>44</v>
      </c>
      <c r="H45">
        <v>8</v>
      </c>
      <c r="I45">
        <v>49</v>
      </c>
    </row>
    <row r="46" spans="1:9" x14ac:dyDescent="0.2">
      <c r="A46" s="1">
        <v>45</v>
      </c>
      <c r="H46">
        <v>13</v>
      </c>
      <c r="I46">
        <v>55</v>
      </c>
    </row>
    <row r="47" spans="1:9" x14ac:dyDescent="0.2">
      <c r="A47" s="1">
        <v>46</v>
      </c>
      <c r="H47">
        <v>18</v>
      </c>
      <c r="I47">
        <v>25</v>
      </c>
    </row>
    <row r="48" spans="1:9" x14ac:dyDescent="0.2">
      <c r="A48" s="1">
        <v>47</v>
      </c>
      <c r="G48" s="39"/>
      <c r="H48" s="39">
        <v>20</v>
      </c>
      <c r="I48" s="39">
        <v>6</v>
      </c>
    </row>
    <row r="49" spans="1:11" x14ac:dyDescent="0.2">
      <c r="A49" s="1">
        <v>48</v>
      </c>
      <c r="G49" s="39"/>
      <c r="H49" s="39">
        <v>1</v>
      </c>
      <c r="I49" s="39">
        <v>13</v>
      </c>
      <c r="J49" s="37" t="s">
        <v>15</v>
      </c>
    </row>
    <row r="50" spans="1:11" x14ac:dyDescent="0.2">
      <c r="A50" s="1">
        <v>49</v>
      </c>
      <c r="I50">
        <v>8</v>
      </c>
      <c r="J50">
        <v>1</v>
      </c>
    </row>
    <row r="51" spans="1:11" x14ac:dyDescent="0.2">
      <c r="A51" s="1">
        <v>50</v>
      </c>
      <c r="I51">
        <v>6</v>
      </c>
      <c r="J51">
        <v>1</v>
      </c>
      <c r="K51" s="37" t="s">
        <v>23</v>
      </c>
    </row>
    <row r="52" spans="1:11" x14ac:dyDescent="0.2">
      <c r="A52" s="1">
        <v>51</v>
      </c>
      <c r="I52">
        <v>1</v>
      </c>
    </row>
    <row r="53" spans="1:11" x14ac:dyDescent="0.2">
      <c r="A53" s="1">
        <v>52</v>
      </c>
      <c r="I53">
        <v>5</v>
      </c>
    </row>
    <row r="54" spans="1:11" x14ac:dyDescent="0.2">
      <c r="A54" s="1">
        <v>53</v>
      </c>
      <c r="I54">
        <v>2</v>
      </c>
    </row>
    <row r="55" spans="1:11" x14ac:dyDescent="0.2">
      <c r="A55" s="1">
        <v>54</v>
      </c>
      <c r="I55">
        <v>2</v>
      </c>
    </row>
    <row r="56" spans="1:11" x14ac:dyDescent="0.2">
      <c r="A56" s="1">
        <v>55</v>
      </c>
    </row>
    <row r="57" spans="1:11" x14ac:dyDescent="0.2">
      <c r="A57" s="1">
        <v>56</v>
      </c>
      <c r="I57">
        <v>1</v>
      </c>
    </row>
    <row r="58" spans="1:11" x14ac:dyDescent="0.2">
      <c r="A58" s="1">
        <v>57</v>
      </c>
      <c r="J58">
        <v>1</v>
      </c>
    </row>
    <row r="59" spans="1:11" x14ac:dyDescent="0.2">
      <c r="A59" s="1">
        <v>58</v>
      </c>
    </row>
    <row r="60" spans="1:11" x14ac:dyDescent="0.2">
      <c r="A60" s="1">
        <v>59</v>
      </c>
      <c r="I60">
        <v>2</v>
      </c>
      <c r="J60">
        <v>1</v>
      </c>
    </row>
    <row r="61" spans="1:11" x14ac:dyDescent="0.2">
      <c r="A61" s="1">
        <v>60</v>
      </c>
      <c r="J61">
        <v>3</v>
      </c>
    </row>
    <row r="62" spans="1:11" x14ac:dyDescent="0.2">
      <c r="A62" s="1">
        <v>61</v>
      </c>
      <c r="J62">
        <v>3</v>
      </c>
    </row>
    <row r="63" spans="1:11" x14ac:dyDescent="0.2">
      <c r="A63" s="1">
        <v>62</v>
      </c>
      <c r="J63">
        <v>6</v>
      </c>
    </row>
    <row r="64" spans="1:11" x14ac:dyDescent="0.2">
      <c r="A64" s="1">
        <v>63</v>
      </c>
      <c r="J64">
        <v>8</v>
      </c>
    </row>
    <row r="65" spans="1:12" x14ac:dyDescent="0.2">
      <c r="A65" s="1">
        <v>64</v>
      </c>
      <c r="J65">
        <v>10</v>
      </c>
      <c r="L65" s="52" t="s">
        <v>25</v>
      </c>
    </row>
    <row r="66" spans="1:12" x14ac:dyDescent="0.2">
      <c r="A66" s="1">
        <v>65</v>
      </c>
      <c r="J66">
        <v>13</v>
      </c>
    </row>
    <row r="67" spans="1:12" x14ac:dyDescent="0.2">
      <c r="A67" s="1">
        <v>66</v>
      </c>
      <c r="J67">
        <v>23</v>
      </c>
      <c r="L67">
        <v>1</v>
      </c>
    </row>
    <row r="68" spans="1:12" x14ac:dyDescent="0.2">
      <c r="A68" s="1">
        <v>67</v>
      </c>
      <c r="K68">
        <v>17</v>
      </c>
    </row>
    <row r="69" spans="1:12" x14ac:dyDescent="0.2">
      <c r="A69" s="1">
        <v>68</v>
      </c>
      <c r="K69">
        <v>12</v>
      </c>
    </row>
    <row r="70" spans="1:12" x14ac:dyDescent="0.2">
      <c r="A70" s="1">
        <v>69</v>
      </c>
      <c r="K70">
        <v>0</v>
      </c>
    </row>
    <row r="71" spans="1:12" x14ac:dyDescent="0.2">
      <c r="A71" s="1">
        <v>70</v>
      </c>
      <c r="K71">
        <v>1</v>
      </c>
    </row>
    <row r="72" spans="1:12" x14ac:dyDescent="0.2">
      <c r="A72" s="1">
        <v>71</v>
      </c>
      <c r="K72">
        <v>0</v>
      </c>
    </row>
    <row r="73" spans="1:12" x14ac:dyDescent="0.2">
      <c r="A73" s="1">
        <v>72</v>
      </c>
    </row>
    <row r="74" spans="1:12" x14ac:dyDescent="0.2">
      <c r="A74" s="1">
        <v>73</v>
      </c>
    </row>
    <row r="75" spans="1:12" x14ac:dyDescent="0.2">
      <c r="A75" s="1">
        <v>74</v>
      </c>
    </row>
    <row r="76" spans="1:12" x14ac:dyDescent="0.2">
      <c r="A76" s="1">
        <v>75</v>
      </c>
      <c r="L76">
        <v>1</v>
      </c>
    </row>
    <row r="77" spans="1:12" x14ac:dyDescent="0.2">
      <c r="A77" s="1">
        <v>76</v>
      </c>
    </row>
    <row r="78" spans="1:12" x14ac:dyDescent="0.2">
      <c r="A78" s="1">
        <v>77</v>
      </c>
    </row>
    <row r="79" spans="1:12" x14ac:dyDescent="0.2">
      <c r="A79" s="1">
        <v>78</v>
      </c>
    </row>
    <row r="80" spans="1:12" x14ac:dyDescent="0.2">
      <c r="A80" s="1">
        <v>79</v>
      </c>
    </row>
    <row r="81" spans="1:12" x14ac:dyDescent="0.2">
      <c r="A81" s="1">
        <v>80</v>
      </c>
    </row>
    <row r="82" spans="1:12" x14ac:dyDescent="0.2">
      <c r="A82" s="1">
        <v>81</v>
      </c>
      <c r="L82">
        <v>2</v>
      </c>
    </row>
    <row r="83" spans="1:12" x14ac:dyDescent="0.2">
      <c r="A83" s="1">
        <v>82</v>
      </c>
    </row>
    <row r="84" spans="1:12" x14ac:dyDescent="0.2">
      <c r="A84" s="1">
        <v>83</v>
      </c>
    </row>
    <row r="85" spans="1:12" x14ac:dyDescent="0.2">
      <c r="A85" s="1">
        <v>84</v>
      </c>
    </row>
    <row r="86" spans="1:12" x14ac:dyDescent="0.2">
      <c r="A86" s="1">
        <v>85</v>
      </c>
    </row>
    <row r="87" spans="1:12" x14ac:dyDescent="0.2">
      <c r="A87" s="1">
        <v>86</v>
      </c>
    </row>
    <row r="88" spans="1:12" x14ac:dyDescent="0.2">
      <c r="A88" s="1">
        <v>87</v>
      </c>
      <c r="L88" s="37" t="s">
        <v>34</v>
      </c>
    </row>
    <row r="89" spans="1:12" x14ac:dyDescent="0.2">
      <c r="A89" s="1">
        <v>88</v>
      </c>
    </row>
    <row r="90" spans="1:12" x14ac:dyDescent="0.2">
      <c r="A90" s="1">
        <v>89</v>
      </c>
    </row>
    <row r="91" spans="1:12" x14ac:dyDescent="0.2">
      <c r="A91" s="1">
        <v>90</v>
      </c>
    </row>
    <row r="92" spans="1:12" x14ac:dyDescent="0.2">
      <c r="A92" s="1">
        <v>91</v>
      </c>
    </row>
    <row r="93" spans="1:12" x14ac:dyDescent="0.2">
      <c r="A93" s="1">
        <v>92</v>
      </c>
    </row>
    <row r="94" spans="1:12" x14ac:dyDescent="0.2">
      <c r="A94" s="1">
        <v>93</v>
      </c>
    </row>
    <row r="95" spans="1:12" x14ac:dyDescent="0.2">
      <c r="A95" s="1">
        <v>94</v>
      </c>
    </row>
    <row r="96" spans="1:12" x14ac:dyDescent="0.2">
      <c r="A96" s="1">
        <v>95</v>
      </c>
    </row>
    <row r="97" spans="1:1" x14ac:dyDescent="0.2">
      <c r="A97" s="1">
        <v>96</v>
      </c>
    </row>
    <row r="98" spans="1:1" x14ac:dyDescent="0.2">
      <c r="A98" s="1">
        <v>97</v>
      </c>
    </row>
    <row r="99" spans="1:1" x14ac:dyDescent="0.2">
      <c r="A99" s="1">
        <v>98</v>
      </c>
    </row>
    <row r="100" spans="1:1" x14ac:dyDescent="0.2">
      <c r="A100" s="1">
        <v>99</v>
      </c>
    </row>
    <row r="101" spans="1:1" x14ac:dyDescent="0.2">
      <c r="A101" s="1">
        <v>100</v>
      </c>
    </row>
    <row r="102" spans="1:1" x14ac:dyDescent="0.2">
      <c r="A102" s="1">
        <v>101</v>
      </c>
    </row>
    <row r="103" spans="1:1" x14ac:dyDescent="0.2">
      <c r="A103" s="1">
        <v>102</v>
      </c>
    </row>
    <row r="104" spans="1:1" x14ac:dyDescent="0.2">
      <c r="A104" s="1">
        <v>103</v>
      </c>
    </row>
    <row r="105" spans="1:1" x14ac:dyDescent="0.2">
      <c r="A105" s="1">
        <v>104</v>
      </c>
    </row>
    <row r="106" spans="1:1" x14ac:dyDescent="0.2">
      <c r="A106" s="1">
        <v>105</v>
      </c>
    </row>
    <row r="107" spans="1:1" x14ac:dyDescent="0.2">
      <c r="A107" s="1">
        <v>106</v>
      </c>
    </row>
    <row r="108" spans="1:1" x14ac:dyDescent="0.2">
      <c r="A108" s="1">
        <v>107</v>
      </c>
    </row>
    <row r="109" spans="1:1" x14ac:dyDescent="0.2">
      <c r="A109" s="1">
        <v>108</v>
      </c>
    </row>
    <row r="110" spans="1:1" x14ac:dyDescent="0.2">
      <c r="A110" s="1">
        <v>109</v>
      </c>
    </row>
    <row r="111" spans="1:1" x14ac:dyDescent="0.2">
      <c r="A111" s="1">
        <v>110</v>
      </c>
    </row>
    <row r="112" spans="1:1" x14ac:dyDescent="0.2">
      <c r="A112" s="1">
        <v>111</v>
      </c>
    </row>
    <row r="113" spans="1:13" x14ac:dyDescent="0.2">
      <c r="A113" s="1">
        <v>112</v>
      </c>
    </row>
    <row r="114" spans="1:13" x14ac:dyDescent="0.2">
      <c r="A114" s="1">
        <v>113</v>
      </c>
      <c r="M114" s="37" t="s">
        <v>26</v>
      </c>
    </row>
    <row r="115" spans="1:13" x14ac:dyDescent="0.2">
      <c r="A115" s="1">
        <v>114</v>
      </c>
      <c r="M115">
        <v>1</v>
      </c>
    </row>
    <row r="116" spans="1:13" x14ac:dyDescent="0.2">
      <c r="A116" s="1">
        <v>115</v>
      </c>
    </row>
    <row r="117" spans="1:13" x14ac:dyDescent="0.2">
      <c r="A117" s="1">
        <v>116</v>
      </c>
    </row>
    <row r="118" spans="1:13" x14ac:dyDescent="0.2">
      <c r="A118" s="1">
        <v>117</v>
      </c>
    </row>
    <row r="119" spans="1:13" x14ac:dyDescent="0.2">
      <c r="A119" s="1">
        <v>118</v>
      </c>
    </row>
    <row r="120" spans="1:13" x14ac:dyDescent="0.2">
      <c r="A120" s="1">
        <v>119</v>
      </c>
    </row>
    <row r="121" spans="1:13" x14ac:dyDescent="0.2">
      <c r="A121" s="1">
        <v>120</v>
      </c>
    </row>
    <row r="122" spans="1:13" x14ac:dyDescent="0.2">
      <c r="A122" s="1">
        <v>121</v>
      </c>
    </row>
    <row r="123" spans="1:13" x14ac:dyDescent="0.2">
      <c r="A123" s="1">
        <v>122</v>
      </c>
    </row>
    <row r="124" spans="1:13" x14ac:dyDescent="0.2">
      <c r="A124" s="1">
        <v>123</v>
      </c>
    </row>
    <row r="125" spans="1:13" x14ac:dyDescent="0.2">
      <c r="A125" s="1">
        <v>124</v>
      </c>
    </row>
    <row r="126" spans="1:13" x14ac:dyDescent="0.2">
      <c r="A126" s="1">
        <v>125</v>
      </c>
    </row>
    <row r="127" spans="1:13" x14ac:dyDescent="0.2">
      <c r="A127" s="1">
        <v>126</v>
      </c>
    </row>
    <row r="128" spans="1:13" x14ac:dyDescent="0.2">
      <c r="A128" s="1">
        <v>127</v>
      </c>
    </row>
    <row r="129" spans="1:14" x14ac:dyDescent="0.2">
      <c r="A129" s="1">
        <v>128</v>
      </c>
    </row>
    <row r="130" spans="1:14" x14ac:dyDescent="0.2">
      <c r="A130" s="1">
        <v>129</v>
      </c>
    </row>
    <row r="131" spans="1:14" x14ac:dyDescent="0.2">
      <c r="A131" s="1">
        <v>130</v>
      </c>
    </row>
    <row r="132" spans="1:14" x14ac:dyDescent="0.2">
      <c r="A132" s="1">
        <v>131</v>
      </c>
    </row>
    <row r="133" spans="1:14" x14ac:dyDescent="0.2">
      <c r="A133" s="1">
        <v>132</v>
      </c>
    </row>
    <row r="134" spans="1:14" x14ac:dyDescent="0.2">
      <c r="A134" s="1">
        <v>133</v>
      </c>
    </row>
    <row r="135" spans="1:14" x14ac:dyDescent="0.2">
      <c r="A135" s="1">
        <v>134</v>
      </c>
    </row>
    <row r="136" spans="1:14" x14ac:dyDescent="0.2">
      <c r="A136" s="1">
        <v>135</v>
      </c>
    </row>
    <row r="137" spans="1:14" x14ac:dyDescent="0.2">
      <c r="A137" s="1">
        <v>136</v>
      </c>
    </row>
    <row r="138" spans="1:14" x14ac:dyDescent="0.2">
      <c r="A138" s="1">
        <v>137</v>
      </c>
    </row>
    <row r="139" spans="1:14" x14ac:dyDescent="0.2">
      <c r="A139" s="1">
        <v>138</v>
      </c>
    </row>
    <row r="140" spans="1:14" x14ac:dyDescent="0.2">
      <c r="A140" s="1">
        <v>139</v>
      </c>
    </row>
    <row r="141" spans="1:14" x14ac:dyDescent="0.2">
      <c r="A141" s="1">
        <v>140</v>
      </c>
    </row>
    <row r="142" spans="1:14" x14ac:dyDescent="0.2">
      <c r="A142" s="1">
        <v>141</v>
      </c>
      <c r="N142" s="37" t="s">
        <v>27</v>
      </c>
    </row>
    <row r="143" spans="1:14" x14ac:dyDescent="0.2">
      <c r="A143" s="1">
        <v>142</v>
      </c>
    </row>
    <row r="144" spans="1:14" x14ac:dyDescent="0.2">
      <c r="A144" s="1">
        <v>143</v>
      </c>
    </row>
    <row r="145" spans="1:1" x14ac:dyDescent="0.2">
      <c r="A145" s="1">
        <v>144</v>
      </c>
    </row>
    <row r="146" spans="1:1" x14ac:dyDescent="0.2">
      <c r="A146" s="1">
        <v>145</v>
      </c>
    </row>
    <row r="147" spans="1:1" x14ac:dyDescent="0.2">
      <c r="A147" s="1">
        <v>146</v>
      </c>
    </row>
    <row r="148" spans="1:1" x14ac:dyDescent="0.2">
      <c r="A148" s="1">
        <v>147</v>
      </c>
    </row>
    <row r="149" spans="1:1" x14ac:dyDescent="0.2">
      <c r="A149" s="1">
        <v>148</v>
      </c>
    </row>
    <row r="150" spans="1:1" x14ac:dyDescent="0.2">
      <c r="A150" s="1">
        <v>149</v>
      </c>
    </row>
    <row r="151" spans="1:1" x14ac:dyDescent="0.2">
      <c r="A151" s="1">
        <v>150</v>
      </c>
    </row>
    <row r="152" spans="1:1" x14ac:dyDescent="0.2">
      <c r="A152" s="1">
        <v>151</v>
      </c>
    </row>
    <row r="153" spans="1:1" x14ac:dyDescent="0.2">
      <c r="A153" s="1">
        <v>152</v>
      </c>
    </row>
    <row r="154" spans="1:1" x14ac:dyDescent="0.2">
      <c r="A154" s="1">
        <v>153</v>
      </c>
    </row>
    <row r="155" spans="1:1" x14ac:dyDescent="0.2">
      <c r="A155" s="1">
        <v>154</v>
      </c>
    </row>
    <row r="156" spans="1:1" x14ac:dyDescent="0.2">
      <c r="A156" s="1">
        <v>155</v>
      </c>
    </row>
    <row r="157" spans="1:1" x14ac:dyDescent="0.2">
      <c r="A157" s="1">
        <v>156</v>
      </c>
    </row>
    <row r="158" spans="1:1" x14ac:dyDescent="0.2">
      <c r="A158" s="1">
        <v>157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38"/>
  <sheetViews>
    <sheetView topLeftCell="A21" workbookViewId="0">
      <selection activeCell="F34" sqref="F34"/>
    </sheetView>
  </sheetViews>
  <sheetFormatPr baseColWidth="10" defaultColWidth="8.83203125" defaultRowHeight="15" x14ac:dyDescent="0.2"/>
  <sheetData>
    <row r="1" spans="1:12" x14ac:dyDescent="0.2">
      <c r="B1" s="20" t="s">
        <v>28</v>
      </c>
      <c r="C1" s="20"/>
      <c r="G1" t="s">
        <v>32</v>
      </c>
      <c r="H1" s="1" t="s">
        <v>82</v>
      </c>
    </row>
    <row r="2" spans="1:12" x14ac:dyDescent="0.2">
      <c r="A2" t="s">
        <v>30</v>
      </c>
      <c r="B2" t="s">
        <v>29</v>
      </c>
      <c r="C2" t="s">
        <v>2</v>
      </c>
      <c r="D2" t="s">
        <v>3</v>
      </c>
      <c r="E2" t="s">
        <v>4</v>
      </c>
      <c r="F2" t="s">
        <v>5</v>
      </c>
      <c r="G2" t="s">
        <v>33</v>
      </c>
      <c r="H2" t="s">
        <v>29</v>
      </c>
      <c r="I2" t="s">
        <v>83</v>
      </c>
      <c r="J2" t="s">
        <v>84</v>
      </c>
      <c r="K2" t="s">
        <v>85</v>
      </c>
      <c r="L2" t="s">
        <v>86</v>
      </c>
    </row>
    <row r="3" spans="1:12" x14ac:dyDescent="0.2">
      <c r="A3">
        <v>1</v>
      </c>
      <c r="B3">
        <v>0</v>
      </c>
      <c r="C3">
        <v>0</v>
      </c>
      <c r="D3">
        <v>0</v>
      </c>
      <c r="E3">
        <v>15</v>
      </c>
      <c r="F3">
        <v>8</v>
      </c>
      <c r="H3">
        <f>100*B3/MAX(B$3:B$32)</f>
        <v>0</v>
      </c>
      <c r="I3">
        <f t="shared" ref="I3:L18" si="0">100*C3/MAX(C$3:C$32)</f>
        <v>0</v>
      </c>
      <c r="J3">
        <f t="shared" si="0"/>
        <v>0</v>
      </c>
      <c r="K3">
        <f t="shared" si="0"/>
        <v>13.761467889908257</v>
      </c>
      <c r="L3">
        <f t="shared" si="0"/>
        <v>22.222222222222221</v>
      </c>
    </row>
    <row r="4" spans="1:12" x14ac:dyDescent="0.2">
      <c r="A4">
        <v>2</v>
      </c>
      <c r="B4">
        <v>0</v>
      </c>
      <c r="C4">
        <v>5</v>
      </c>
      <c r="D4">
        <v>4</v>
      </c>
      <c r="E4">
        <v>22</v>
      </c>
      <c r="F4">
        <v>3</v>
      </c>
      <c r="H4">
        <f t="shared" ref="H4:L32" si="1">100*B4/MAX(B$3:B$32)</f>
        <v>0</v>
      </c>
      <c r="I4">
        <f t="shared" si="0"/>
        <v>29.411764705882351</v>
      </c>
      <c r="J4">
        <f t="shared" si="0"/>
        <v>8.5106382978723403</v>
      </c>
      <c r="K4">
        <f t="shared" si="0"/>
        <v>20.183486238532112</v>
      </c>
      <c r="L4">
        <f t="shared" si="0"/>
        <v>8.3333333333333339</v>
      </c>
    </row>
    <row r="5" spans="1:12" x14ac:dyDescent="0.2">
      <c r="A5">
        <v>3</v>
      </c>
      <c r="B5">
        <v>0</v>
      </c>
      <c r="C5">
        <v>5</v>
      </c>
      <c r="D5">
        <v>2</v>
      </c>
      <c r="E5">
        <v>39</v>
      </c>
      <c r="F5">
        <v>19</v>
      </c>
      <c r="H5">
        <f t="shared" si="1"/>
        <v>0</v>
      </c>
      <c r="I5">
        <f t="shared" si="0"/>
        <v>29.411764705882351</v>
      </c>
      <c r="J5">
        <f t="shared" si="0"/>
        <v>4.2553191489361701</v>
      </c>
      <c r="K5">
        <f t="shared" si="0"/>
        <v>35.779816513761467</v>
      </c>
      <c r="L5">
        <f t="shared" si="0"/>
        <v>52.777777777777779</v>
      </c>
    </row>
    <row r="6" spans="1:12" x14ac:dyDescent="0.2">
      <c r="A6">
        <v>4</v>
      </c>
      <c r="B6">
        <v>0</v>
      </c>
      <c r="C6">
        <v>0</v>
      </c>
      <c r="D6">
        <v>4</v>
      </c>
      <c r="E6">
        <v>53</v>
      </c>
      <c r="F6">
        <v>12</v>
      </c>
      <c r="H6">
        <f t="shared" si="1"/>
        <v>0</v>
      </c>
      <c r="I6">
        <f t="shared" si="0"/>
        <v>0</v>
      </c>
      <c r="J6">
        <f t="shared" si="0"/>
        <v>8.5106382978723403</v>
      </c>
      <c r="K6">
        <f t="shared" si="0"/>
        <v>48.623853211009177</v>
      </c>
      <c r="L6">
        <f t="shared" si="0"/>
        <v>33.333333333333336</v>
      </c>
    </row>
    <row r="7" spans="1:12" x14ac:dyDescent="0.2">
      <c r="A7">
        <v>5</v>
      </c>
      <c r="B7">
        <v>2</v>
      </c>
      <c r="C7">
        <v>0</v>
      </c>
      <c r="D7">
        <v>5</v>
      </c>
      <c r="E7">
        <v>52</v>
      </c>
      <c r="F7">
        <v>8</v>
      </c>
      <c r="H7">
        <f t="shared" si="1"/>
        <v>15.384615384615385</v>
      </c>
      <c r="I7">
        <f t="shared" si="0"/>
        <v>0</v>
      </c>
      <c r="J7">
        <f t="shared" si="0"/>
        <v>10.638297872340425</v>
      </c>
      <c r="K7">
        <f t="shared" si="0"/>
        <v>47.706422018348626</v>
      </c>
      <c r="L7">
        <f t="shared" si="0"/>
        <v>22.222222222222221</v>
      </c>
    </row>
    <row r="8" spans="1:12" x14ac:dyDescent="0.2">
      <c r="A8">
        <v>6</v>
      </c>
      <c r="B8">
        <v>5</v>
      </c>
      <c r="C8">
        <v>3</v>
      </c>
      <c r="D8">
        <v>15</v>
      </c>
      <c r="E8">
        <v>59</v>
      </c>
      <c r="F8">
        <v>13</v>
      </c>
      <c r="H8">
        <f t="shared" si="1"/>
        <v>38.46153846153846</v>
      </c>
      <c r="I8">
        <f t="shared" si="0"/>
        <v>17.647058823529413</v>
      </c>
      <c r="J8">
        <f t="shared" si="0"/>
        <v>31.914893617021278</v>
      </c>
      <c r="K8">
        <f t="shared" si="0"/>
        <v>54.128440366972477</v>
      </c>
      <c r="L8">
        <f t="shared" si="0"/>
        <v>36.111111111111114</v>
      </c>
    </row>
    <row r="9" spans="1:12" x14ac:dyDescent="0.2">
      <c r="A9">
        <v>7</v>
      </c>
      <c r="B9">
        <v>2</v>
      </c>
      <c r="C9">
        <v>2</v>
      </c>
      <c r="D9">
        <v>17</v>
      </c>
      <c r="E9">
        <v>69</v>
      </c>
      <c r="F9">
        <v>14</v>
      </c>
      <c r="H9">
        <f t="shared" si="1"/>
        <v>15.384615384615385</v>
      </c>
      <c r="I9">
        <f t="shared" si="0"/>
        <v>11.764705882352942</v>
      </c>
      <c r="J9">
        <f t="shared" si="0"/>
        <v>36.170212765957444</v>
      </c>
      <c r="K9">
        <f t="shared" si="0"/>
        <v>63.302752293577981</v>
      </c>
      <c r="L9">
        <f t="shared" si="0"/>
        <v>38.888888888888886</v>
      </c>
    </row>
    <row r="10" spans="1:12" x14ac:dyDescent="0.2">
      <c r="A10">
        <v>8</v>
      </c>
      <c r="B10">
        <v>6</v>
      </c>
      <c r="C10">
        <v>2</v>
      </c>
      <c r="D10">
        <v>18</v>
      </c>
      <c r="E10">
        <v>75</v>
      </c>
      <c r="F10">
        <v>36</v>
      </c>
      <c r="H10">
        <f t="shared" si="1"/>
        <v>46.153846153846153</v>
      </c>
      <c r="I10">
        <f t="shared" si="0"/>
        <v>11.764705882352942</v>
      </c>
      <c r="J10">
        <f t="shared" si="0"/>
        <v>38.297872340425535</v>
      </c>
      <c r="K10">
        <f t="shared" si="0"/>
        <v>68.807339449541288</v>
      </c>
      <c r="L10">
        <f t="shared" si="0"/>
        <v>100</v>
      </c>
    </row>
    <row r="11" spans="1:12" x14ac:dyDescent="0.2">
      <c r="A11">
        <v>9</v>
      </c>
      <c r="B11">
        <v>3</v>
      </c>
      <c r="C11">
        <v>2</v>
      </c>
      <c r="D11">
        <v>33</v>
      </c>
      <c r="E11">
        <v>74</v>
      </c>
      <c r="F11">
        <v>6</v>
      </c>
      <c r="H11">
        <f t="shared" si="1"/>
        <v>23.076923076923077</v>
      </c>
      <c r="I11">
        <f t="shared" si="0"/>
        <v>11.764705882352942</v>
      </c>
      <c r="J11">
        <f t="shared" si="0"/>
        <v>70.212765957446805</v>
      </c>
      <c r="K11">
        <f t="shared" si="0"/>
        <v>67.88990825688073</v>
      </c>
      <c r="L11">
        <f t="shared" si="0"/>
        <v>16.666666666666668</v>
      </c>
    </row>
    <row r="12" spans="1:12" x14ac:dyDescent="0.2">
      <c r="A12">
        <v>10</v>
      </c>
      <c r="B12">
        <v>12</v>
      </c>
      <c r="C12">
        <v>13</v>
      </c>
      <c r="D12">
        <v>30</v>
      </c>
      <c r="E12">
        <v>76</v>
      </c>
      <c r="F12">
        <v>8</v>
      </c>
      <c r="H12">
        <f t="shared" si="1"/>
        <v>92.307692307692307</v>
      </c>
      <c r="I12">
        <f t="shared" si="0"/>
        <v>76.470588235294116</v>
      </c>
      <c r="J12">
        <f t="shared" si="0"/>
        <v>63.829787234042556</v>
      </c>
      <c r="K12">
        <f t="shared" si="0"/>
        <v>69.724770642201833</v>
      </c>
      <c r="L12">
        <f t="shared" si="0"/>
        <v>22.222222222222221</v>
      </c>
    </row>
    <row r="13" spans="1:12" x14ac:dyDescent="0.2">
      <c r="A13">
        <v>11</v>
      </c>
      <c r="B13">
        <v>7</v>
      </c>
      <c r="C13">
        <v>5</v>
      </c>
      <c r="D13">
        <v>30</v>
      </c>
      <c r="E13">
        <v>93</v>
      </c>
      <c r="F13">
        <v>8</v>
      </c>
      <c r="H13">
        <f t="shared" si="1"/>
        <v>53.846153846153847</v>
      </c>
      <c r="I13">
        <f t="shared" si="0"/>
        <v>29.411764705882351</v>
      </c>
      <c r="J13">
        <f t="shared" si="0"/>
        <v>63.829787234042556</v>
      </c>
      <c r="K13">
        <f t="shared" si="0"/>
        <v>85.321100917431195</v>
      </c>
      <c r="L13">
        <f t="shared" si="0"/>
        <v>22.222222222222221</v>
      </c>
    </row>
    <row r="14" spans="1:12" x14ac:dyDescent="0.2">
      <c r="A14">
        <v>12</v>
      </c>
      <c r="B14">
        <v>13</v>
      </c>
      <c r="C14">
        <v>14</v>
      </c>
      <c r="D14">
        <v>43</v>
      </c>
      <c r="E14">
        <v>83</v>
      </c>
      <c r="F14">
        <v>2</v>
      </c>
      <c r="H14">
        <f t="shared" si="1"/>
        <v>100</v>
      </c>
      <c r="I14">
        <f t="shared" si="0"/>
        <v>82.352941176470594</v>
      </c>
      <c r="J14">
        <f t="shared" si="0"/>
        <v>91.489361702127653</v>
      </c>
      <c r="K14">
        <f t="shared" si="0"/>
        <v>76.146788990825684</v>
      </c>
      <c r="L14">
        <f t="shared" si="0"/>
        <v>5.5555555555555554</v>
      </c>
    </row>
    <row r="15" spans="1:12" x14ac:dyDescent="0.2">
      <c r="A15">
        <v>13</v>
      </c>
      <c r="B15">
        <v>12</v>
      </c>
      <c r="C15">
        <v>9</v>
      </c>
      <c r="D15">
        <v>47</v>
      </c>
      <c r="E15">
        <v>83</v>
      </c>
      <c r="F15">
        <v>4</v>
      </c>
      <c r="H15">
        <f t="shared" si="1"/>
        <v>92.307692307692307</v>
      </c>
      <c r="I15">
        <f t="shared" si="0"/>
        <v>52.941176470588232</v>
      </c>
      <c r="J15">
        <f t="shared" si="0"/>
        <v>100</v>
      </c>
      <c r="K15">
        <f t="shared" si="0"/>
        <v>76.146788990825684</v>
      </c>
      <c r="L15">
        <f t="shared" si="0"/>
        <v>11.111111111111111</v>
      </c>
    </row>
    <row r="16" spans="1:12" x14ac:dyDescent="0.2">
      <c r="A16">
        <v>14</v>
      </c>
      <c r="B16">
        <v>9</v>
      </c>
      <c r="C16">
        <v>10</v>
      </c>
      <c r="D16">
        <v>22</v>
      </c>
      <c r="E16">
        <v>109</v>
      </c>
      <c r="F16">
        <v>7</v>
      </c>
      <c r="H16">
        <f t="shared" si="1"/>
        <v>69.230769230769226</v>
      </c>
      <c r="I16">
        <f t="shared" si="0"/>
        <v>58.823529411764703</v>
      </c>
      <c r="J16">
        <f t="shared" si="0"/>
        <v>46.808510638297875</v>
      </c>
      <c r="K16">
        <f t="shared" si="0"/>
        <v>100</v>
      </c>
      <c r="L16">
        <f t="shared" si="0"/>
        <v>19.444444444444443</v>
      </c>
    </row>
    <row r="17" spans="1:12" x14ac:dyDescent="0.2">
      <c r="A17">
        <v>15</v>
      </c>
      <c r="B17">
        <v>9</v>
      </c>
      <c r="C17">
        <v>12</v>
      </c>
      <c r="D17">
        <v>23</v>
      </c>
      <c r="E17">
        <v>108</v>
      </c>
      <c r="F17">
        <v>4</v>
      </c>
      <c r="H17">
        <f t="shared" si="1"/>
        <v>69.230769230769226</v>
      </c>
      <c r="I17">
        <f t="shared" si="0"/>
        <v>70.588235294117652</v>
      </c>
      <c r="J17">
        <f t="shared" si="0"/>
        <v>48.936170212765958</v>
      </c>
      <c r="K17">
        <f t="shared" si="0"/>
        <v>99.082568807339456</v>
      </c>
      <c r="L17">
        <f t="shared" si="0"/>
        <v>11.111111111111111</v>
      </c>
    </row>
    <row r="18" spans="1:12" x14ac:dyDescent="0.2">
      <c r="A18">
        <v>16</v>
      </c>
      <c r="B18">
        <v>3</v>
      </c>
      <c r="C18">
        <v>10</v>
      </c>
      <c r="D18">
        <v>35</v>
      </c>
      <c r="E18">
        <v>70</v>
      </c>
      <c r="F18">
        <v>4</v>
      </c>
      <c r="H18">
        <f t="shared" si="1"/>
        <v>23.076923076923077</v>
      </c>
      <c r="I18">
        <f t="shared" si="0"/>
        <v>58.823529411764703</v>
      </c>
      <c r="J18">
        <f t="shared" si="0"/>
        <v>74.468085106382972</v>
      </c>
      <c r="K18">
        <f t="shared" si="0"/>
        <v>64.220183486238525</v>
      </c>
      <c r="L18">
        <f t="shared" si="0"/>
        <v>11.111111111111111</v>
      </c>
    </row>
    <row r="19" spans="1:12" x14ac:dyDescent="0.2">
      <c r="A19">
        <v>17</v>
      </c>
      <c r="B19">
        <v>0</v>
      </c>
      <c r="C19">
        <v>4</v>
      </c>
      <c r="D19">
        <v>26</v>
      </c>
      <c r="E19">
        <v>69</v>
      </c>
      <c r="F19">
        <v>5</v>
      </c>
      <c r="H19">
        <f t="shared" si="1"/>
        <v>0</v>
      </c>
      <c r="I19">
        <f t="shared" si="1"/>
        <v>23.529411764705884</v>
      </c>
      <c r="J19">
        <f t="shared" si="1"/>
        <v>55.319148936170215</v>
      </c>
      <c r="K19">
        <f t="shared" si="1"/>
        <v>63.302752293577981</v>
      </c>
      <c r="L19">
        <f t="shared" si="1"/>
        <v>13.888888888888889</v>
      </c>
    </row>
    <row r="20" spans="1:12" x14ac:dyDescent="0.2">
      <c r="A20">
        <v>18</v>
      </c>
      <c r="B20">
        <v>0</v>
      </c>
      <c r="C20">
        <v>4</v>
      </c>
      <c r="D20">
        <v>4</v>
      </c>
      <c r="E20">
        <v>52</v>
      </c>
      <c r="F20">
        <v>1</v>
      </c>
      <c r="H20">
        <f t="shared" si="1"/>
        <v>0</v>
      </c>
      <c r="I20">
        <f t="shared" si="1"/>
        <v>23.529411764705884</v>
      </c>
      <c r="J20">
        <f t="shared" si="1"/>
        <v>8.5106382978723403</v>
      </c>
      <c r="K20">
        <f t="shared" si="1"/>
        <v>47.706422018348626</v>
      </c>
      <c r="L20">
        <f t="shared" si="1"/>
        <v>2.7777777777777777</v>
      </c>
    </row>
    <row r="21" spans="1:12" x14ac:dyDescent="0.2">
      <c r="A21">
        <v>19</v>
      </c>
      <c r="B21">
        <v>0</v>
      </c>
      <c r="C21">
        <v>9</v>
      </c>
      <c r="D21">
        <v>10</v>
      </c>
      <c r="E21">
        <v>48</v>
      </c>
      <c r="F21">
        <v>1</v>
      </c>
      <c r="H21">
        <f t="shared" si="1"/>
        <v>0</v>
      </c>
      <c r="I21">
        <f t="shared" si="1"/>
        <v>52.941176470588232</v>
      </c>
      <c r="J21">
        <f t="shared" si="1"/>
        <v>21.276595744680851</v>
      </c>
      <c r="K21">
        <f t="shared" si="1"/>
        <v>44.036697247706421</v>
      </c>
      <c r="L21">
        <f t="shared" si="1"/>
        <v>2.7777777777777777</v>
      </c>
    </row>
    <row r="22" spans="1:12" x14ac:dyDescent="0.2">
      <c r="A22">
        <v>20</v>
      </c>
      <c r="B22">
        <v>0</v>
      </c>
      <c r="C22">
        <v>12</v>
      </c>
      <c r="D22">
        <v>13</v>
      </c>
      <c r="E22">
        <v>30</v>
      </c>
      <c r="F22">
        <v>6</v>
      </c>
      <c r="H22">
        <f t="shared" si="1"/>
        <v>0</v>
      </c>
      <c r="I22">
        <f t="shared" si="1"/>
        <v>70.588235294117652</v>
      </c>
      <c r="J22">
        <f t="shared" si="1"/>
        <v>27.659574468085108</v>
      </c>
      <c r="K22">
        <f t="shared" si="1"/>
        <v>27.522935779816514</v>
      </c>
      <c r="L22">
        <f t="shared" si="1"/>
        <v>16.666666666666668</v>
      </c>
    </row>
    <row r="23" spans="1:12" x14ac:dyDescent="0.2">
      <c r="A23">
        <v>21</v>
      </c>
      <c r="B23">
        <v>0</v>
      </c>
      <c r="C23">
        <v>17</v>
      </c>
      <c r="D23">
        <v>11</v>
      </c>
      <c r="E23">
        <v>42</v>
      </c>
      <c r="F23">
        <v>1</v>
      </c>
      <c r="H23">
        <f t="shared" si="1"/>
        <v>0</v>
      </c>
      <c r="I23">
        <f t="shared" si="1"/>
        <v>100</v>
      </c>
      <c r="J23">
        <f t="shared" si="1"/>
        <v>23.404255319148938</v>
      </c>
      <c r="K23">
        <f t="shared" si="1"/>
        <v>38.532110091743121</v>
      </c>
      <c r="L23">
        <f t="shared" si="1"/>
        <v>2.7777777777777777</v>
      </c>
    </row>
    <row r="24" spans="1:12" x14ac:dyDescent="0.2">
      <c r="A24">
        <v>22</v>
      </c>
      <c r="B24">
        <v>0</v>
      </c>
      <c r="C24">
        <v>2</v>
      </c>
      <c r="D24">
        <v>14</v>
      </c>
      <c r="E24">
        <v>7</v>
      </c>
      <c r="F24">
        <v>0</v>
      </c>
      <c r="H24">
        <f t="shared" si="1"/>
        <v>0</v>
      </c>
      <c r="I24">
        <f t="shared" si="1"/>
        <v>11.764705882352942</v>
      </c>
      <c r="J24">
        <f t="shared" si="1"/>
        <v>29.787234042553191</v>
      </c>
      <c r="K24">
        <f t="shared" si="1"/>
        <v>6.4220183486238529</v>
      </c>
      <c r="L24">
        <f t="shared" si="1"/>
        <v>0</v>
      </c>
    </row>
    <row r="25" spans="1:12" x14ac:dyDescent="0.2">
      <c r="A25">
        <v>23</v>
      </c>
      <c r="B25">
        <v>0</v>
      </c>
      <c r="C25">
        <v>5</v>
      </c>
      <c r="D25">
        <v>12</v>
      </c>
      <c r="E25">
        <v>25</v>
      </c>
      <c r="F25">
        <v>2</v>
      </c>
      <c r="G25" t="s">
        <v>31</v>
      </c>
      <c r="H25">
        <f t="shared" si="1"/>
        <v>0</v>
      </c>
      <c r="I25">
        <f t="shared" si="1"/>
        <v>29.411764705882351</v>
      </c>
      <c r="J25">
        <f t="shared" si="1"/>
        <v>25.531914893617021</v>
      </c>
      <c r="K25">
        <f t="shared" si="1"/>
        <v>22.935779816513762</v>
      </c>
      <c r="L25">
        <f t="shared" si="1"/>
        <v>5.5555555555555554</v>
      </c>
    </row>
    <row r="26" spans="1:12" x14ac:dyDescent="0.2">
      <c r="A26">
        <v>24</v>
      </c>
      <c r="B26">
        <v>0</v>
      </c>
      <c r="C26">
        <v>6</v>
      </c>
      <c r="D26">
        <v>7</v>
      </c>
      <c r="E26">
        <v>12</v>
      </c>
      <c r="F26">
        <v>3</v>
      </c>
      <c r="H26">
        <f t="shared" si="1"/>
        <v>0</v>
      </c>
      <c r="I26">
        <f t="shared" si="1"/>
        <v>35.294117647058826</v>
      </c>
      <c r="J26">
        <f t="shared" si="1"/>
        <v>14.893617021276595</v>
      </c>
      <c r="K26">
        <f t="shared" si="1"/>
        <v>11.009174311926605</v>
      </c>
      <c r="L26">
        <f t="shared" si="1"/>
        <v>8.3333333333333339</v>
      </c>
    </row>
    <row r="27" spans="1:12" x14ac:dyDescent="0.2">
      <c r="A27">
        <v>25</v>
      </c>
      <c r="B27">
        <v>0</v>
      </c>
      <c r="C27">
        <v>6</v>
      </c>
      <c r="D27">
        <v>2</v>
      </c>
      <c r="E27">
        <v>5</v>
      </c>
      <c r="F27">
        <v>2</v>
      </c>
      <c r="H27">
        <f t="shared" si="1"/>
        <v>0</v>
      </c>
      <c r="I27">
        <f t="shared" si="1"/>
        <v>35.294117647058826</v>
      </c>
      <c r="J27">
        <f t="shared" si="1"/>
        <v>4.2553191489361701</v>
      </c>
      <c r="K27">
        <f t="shared" si="1"/>
        <v>4.5871559633027523</v>
      </c>
      <c r="L27">
        <f t="shared" si="1"/>
        <v>5.5555555555555554</v>
      </c>
    </row>
    <row r="28" spans="1:12" x14ac:dyDescent="0.2">
      <c r="A28">
        <v>26</v>
      </c>
      <c r="B28">
        <v>0</v>
      </c>
      <c r="C28">
        <v>1</v>
      </c>
      <c r="D28">
        <v>3</v>
      </c>
      <c r="E28">
        <v>2</v>
      </c>
      <c r="F28">
        <v>1</v>
      </c>
      <c r="H28">
        <f t="shared" si="1"/>
        <v>0</v>
      </c>
      <c r="I28">
        <f t="shared" si="1"/>
        <v>5.882352941176471</v>
      </c>
      <c r="J28">
        <f t="shared" si="1"/>
        <v>6.3829787234042552</v>
      </c>
      <c r="K28">
        <f t="shared" si="1"/>
        <v>1.834862385321101</v>
      </c>
      <c r="L28">
        <f t="shared" si="1"/>
        <v>2.7777777777777777</v>
      </c>
    </row>
    <row r="29" spans="1:12" x14ac:dyDescent="0.2">
      <c r="A29">
        <v>27</v>
      </c>
      <c r="D29">
        <v>3</v>
      </c>
      <c r="H29">
        <f t="shared" si="1"/>
        <v>0</v>
      </c>
      <c r="I29">
        <f t="shared" si="1"/>
        <v>0</v>
      </c>
      <c r="J29">
        <f t="shared" si="1"/>
        <v>6.3829787234042552</v>
      </c>
      <c r="K29">
        <f t="shared" si="1"/>
        <v>0</v>
      </c>
      <c r="L29">
        <f t="shared" si="1"/>
        <v>0</v>
      </c>
    </row>
    <row r="30" spans="1:12" x14ac:dyDescent="0.2">
      <c r="A30">
        <v>28</v>
      </c>
      <c r="D30">
        <v>3</v>
      </c>
      <c r="H30">
        <f t="shared" si="1"/>
        <v>0</v>
      </c>
      <c r="I30">
        <f t="shared" si="1"/>
        <v>0</v>
      </c>
      <c r="J30">
        <f t="shared" si="1"/>
        <v>6.3829787234042552</v>
      </c>
      <c r="K30">
        <f t="shared" si="1"/>
        <v>0</v>
      </c>
      <c r="L30">
        <f t="shared" si="1"/>
        <v>0</v>
      </c>
    </row>
    <row r="31" spans="1:12" x14ac:dyDescent="0.2">
      <c r="A31">
        <v>29</v>
      </c>
      <c r="D31">
        <v>1</v>
      </c>
      <c r="H31">
        <f t="shared" si="1"/>
        <v>0</v>
      </c>
      <c r="I31">
        <f t="shared" si="1"/>
        <v>0</v>
      </c>
      <c r="J31">
        <f t="shared" si="1"/>
        <v>2.1276595744680851</v>
      </c>
      <c r="K31">
        <f t="shared" si="1"/>
        <v>0</v>
      </c>
      <c r="L31">
        <f t="shared" si="1"/>
        <v>0</v>
      </c>
    </row>
    <row r="32" spans="1:12" x14ac:dyDescent="0.2">
      <c r="A32">
        <v>30</v>
      </c>
      <c r="H32">
        <f t="shared" si="1"/>
        <v>0</v>
      </c>
      <c r="I32">
        <f t="shared" si="1"/>
        <v>0</v>
      </c>
      <c r="J32">
        <f t="shared" si="1"/>
        <v>0</v>
      </c>
      <c r="K32">
        <f t="shared" si="1"/>
        <v>0</v>
      </c>
      <c r="L32">
        <f t="shared" si="1"/>
        <v>0</v>
      </c>
    </row>
    <row r="33" spans="1:12" x14ac:dyDescent="0.2">
      <c r="A33">
        <v>31</v>
      </c>
      <c r="G33" t="s">
        <v>17</v>
      </c>
      <c r="I33">
        <f t="shared" ref="I33:I38" si="2">100*C33/MAX(C$3:C$32)</f>
        <v>0</v>
      </c>
      <c r="J33">
        <f t="shared" ref="J33:J38" si="3">100*D33/MAX(D$3:D$32)</f>
        <v>0</v>
      </c>
      <c r="K33">
        <f t="shared" ref="K33:K38" si="4">100*E33/MAX(E$3:E$32)</f>
        <v>0</v>
      </c>
      <c r="L33">
        <f t="shared" ref="L33:L38" si="5">100*F33/MAX(F$3:F$32)</f>
        <v>0</v>
      </c>
    </row>
    <row r="34" spans="1:12" x14ac:dyDescent="0.2">
      <c r="A34">
        <v>32</v>
      </c>
      <c r="I34">
        <f t="shared" si="2"/>
        <v>0</v>
      </c>
      <c r="J34">
        <f t="shared" si="3"/>
        <v>0</v>
      </c>
      <c r="K34">
        <f t="shared" si="4"/>
        <v>0</v>
      </c>
      <c r="L34">
        <f t="shared" si="5"/>
        <v>0</v>
      </c>
    </row>
    <row r="35" spans="1:12" x14ac:dyDescent="0.2">
      <c r="A35">
        <v>33</v>
      </c>
      <c r="I35">
        <f t="shared" si="2"/>
        <v>0</v>
      </c>
      <c r="J35">
        <f t="shared" si="3"/>
        <v>0</v>
      </c>
      <c r="K35">
        <f t="shared" si="4"/>
        <v>0</v>
      </c>
      <c r="L35">
        <f t="shared" si="5"/>
        <v>0</v>
      </c>
    </row>
    <row r="36" spans="1:12" x14ac:dyDescent="0.2">
      <c r="D36">
        <v>1</v>
      </c>
      <c r="I36">
        <f t="shared" si="2"/>
        <v>0</v>
      </c>
      <c r="J36">
        <f t="shared" si="3"/>
        <v>2.1276595744680851</v>
      </c>
      <c r="K36">
        <f t="shared" si="4"/>
        <v>0</v>
      </c>
      <c r="L36">
        <f t="shared" si="5"/>
        <v>0</v>
      </c>
    </row>
    <row r="37" spans="1:12" x14ac:dyDescent="0.2">
      <c r="D37">
        <v>1</v>
      </c>
      <c r="I37">
        <f t="shared" si="2"/>
        <v>0</v>
      </c>
      <c r="J37">
        <f t="shared" si="3"/>
        <v>2.1276595744680851</v>
      </c>
      <c r="K37">
        <f t="shared" si="4"/>
        <v>0</v>
      </c>
      <c r="L37">
        <f t="shared" si="5"/>
        <v>0</v>
      </c>
    </row>
    <row r="38" spans="1:12" x14ac:dyDescent="0.2">
      <c r="I38">
        <f t="shared" si="2"/>
        <v>0</v>
      </c>
      <c r="J38">
        <f t="shared" si="3"/>
        <v>0</v>
      </c>
      <c r="K38">
        <f t="shared" si="4"/>
        <v>0</v>
      </c>
      <c r="L38">
        <f t="shared" si="5"/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S86"/>
  <sheetViews>
    <sheetView topLeftCell="A3" zoomScale="60" zoomScaleNormal="60" zoomScaleSheetLayoutView="50" workbookViewId="0">
      <selection activeCell="R86" sqref="R86:U86"/>
    </sheetView>
  </sheetViews>
  <sheetFormatPr baseColWidth="10" defaultColWidth="8.83203125" defaultRowHeight="15" x14ac:dyDescent="0.2"/>
  <sheetData>
    <row r="1" spans="1:45" x14ac:dyDescent="0.2">
      <c r="A1" t="s">
        <v>6</v>
      </c>
      <c r="N1" t="s">
        <v>87</v>
      </c>
      <c r="R1" t="s">
        <v>88</v>
      </c>
      <c r="V1" t="s">
        <v>89</v>
      </c>
      <c r="Z1" t="s">
        <v>90</v>
      </c>
      <c r="AD1" t="s">
        <v>38</v>
      </c>
      <c r="AH1" t="s">
        <v>91</v>
      </c>
      <c r="AL1" t="s">
        <v>92</v>
      </c>
      <c r="AP1" t="s">
        <v>93</v>
      </c>
    </row>
    <row r="2" spans="1:45" x14ac:dyDescent="0.2">
      <c r="A2" t="s">
        <v>87</v>
      </c>
      <c r="B2" t="s">
        <v>88</v>
      </c>
      <c r="C2" t="s">
        <v>89</v>
      </c>
      <c r="D2" t="s">
        <v>90</v>
      </c>
      <c r="E2" t="s">
        <v>38</v>
      </c>
      <c r="F2" t="s">
        <v>91</v>
      </c>
      <c r="G2" t="s">
        <v>92</v>
      </c>
      <c r="H2" t="s">
        <v>93</v>
      </c>
      <c r="I2" t="s">
        <v>94</v>
      </c>
      <c r="J2" t="s">
        <v>95</v>
      </c>
      <c r="K2" t="s">
        <v>96</v>
      </c>
      <c r="L2" t="s">
        <v>97</v>
      </c>
      <c r="N2" t="s">
        <v>83</v>
      </c>
      <c r="O2" t="s">
        <v>84</v>
      </c>
      <c r="P2" t="s">
        <v>85</v>
      </c>
      <c r="Q2" t="s">
        <v>86</v>
      </c>
      <c r="R2" t="s">
        <v>83</v>
      </c>
      <c r="S2" t="s">
        <v>84</v>
      </c>
      <c r="T2" t="s">
        <v>85</v>
      </c>
      <c r="U2" t="s">
        <v>86</v>
      </c>
      <c r="V2" t="s">
        <v>83</v>
      </c>
      <c r="W2" t="s">
        <v>84</v>
      </c>
      <c r="X2" t="s">
        <v>85</v>
      </c>
      <c r="Y2" t="s">
        <v>86</v>
      </c>
      <c r="Z2" t="s">
        <v>83</v>
      </c>
      <c r="AA2" t="s">
        <v>84</v>
      </c>
      <c r="AB2" t="s">
        <v>85</v>
      </c>
      <c r="AC2" t="s">
        <v>86</v>
      </c>
      <c r="AD2" t="s">
        <v>83</v>
      </c>
      <c r="AE2" t="s">
        <v>84</v>
      </c>
      <c r="AF2" t="s">
        <v>85</v>
      </c>
      <c r="AG2" t="s">
        <v>86</v>
      </c>
      <c r="AH2" t="s">
        <v>83</v>
      </c>
      <c r="AI2" t="s">
        <v>84</v>
      </c>
      <c r="AJ2" t="s">
        <v>85</v>
      </c>
      <c r="AK2" t="s">
        <v>86</v>
      </c>
      <c r="AL2" t="s">
        <v>83</v>
      </c>
      <c r="AM2" t="s">
        <v>84</v>
      </c>
      <c r="AN2" t="s">
        <v>85</v>
      </c>
      <c r="AO2" t="s">
        <v>86</v>
      </c>
      <c r="AP2" t="s">
        <v>83</v>
      </c>
      <c r="AQ2" t="s">
        <v>84</v>
      </c>
      <c r="AR2" t="s">
        <v>85</v>
      </c>
      <c r="AS2" t="s">
        <v>86</v>
      </c>
    </row>
    <row r="3" spans="1:45" x14ac:dyDescent="0.2">
      <c r="A3">
        <v>5.882352941176471</v>
      </c>
      <c r="B3">
        <v>0</v>
      </c>
      <c r="C3">
        <v>0</v>
      </c>
      <c r="D3">
        <v>0</v>
      </c>
      <c r="E3">
        <v>0</v>
      </c>
      <c r="F3">
        <v>0</v>
      </c>
      <c r="G3">
        <f>100*A3/MAX(A$3:A$32)</f>
        <v>5.882352941176471</v>
      </c>
      <c r="H3">
        <f>100*B3/MAX(B$3:B$32)</f>
        <v>0</v>
      </c>
      <c r="I3">
        <f>AVERAGE(A3:H3)</f>
        <v>1.4705882352941178</v>
      </c>
      <c r="J3">
        <f>100*I3/MAX(I$3:I$32)</f>
        <v>2.1385799828913603</v>
      </c>
      <c r="K3">
        <f>STDEV(A3:H3)</f>
        <v>2.7230002934486812</v>
      </c>
      <c r="L3">
        <f>K3/SQRT(8)</f>
        <v>0.96272598633526063</v>
      </c>
      <c r="N3">
        <v>10</v>
      </c>
      <c r="O3">
        <v>10</v>
      </c>
      <c r="P3">
        <v>37.179487179487182</v>
      </c>
      <c r="Q3">
        <v>27.272727272727273</v>
      </c>
      <c r="R3">
        <v>6.0606060606060606</v>
      </c>
      <c r="S3">
        <v>7.6086956521739131</v>
      </c>
      <c r="T3">
        <v>25.423728813559322</v>
      </c>
      <c r="U3">
        <v>10.144927536231885</v>
      </c>
      <c r="V3">
        <v>0</v>
      </c>
      <c r="W3">
        <v>14.634146341463415</v>
      </c>
      <c r="X3">
        <v>32</v>
      </c>
      <c r="Y3">
        <v>32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28.571428571428573</v>
      </c>
      <c r="AH3">
        <v>17.391304347826086</v>
      </c>
      <c r="AI3">
        <v>7.0175438596491224</v>
      </c>
      <c r="AJ3">
        <v>1.941747572815534</v>
      </c>
      <c r="AK3">
        <v>0</v>
      </c>
      <c r="AL3">
        <v>0</v>
      </c>
      <c r="AM3">
        <v>0</v>
      </c>
      <c r="AN3">
        <v>7.5555555555555554</v>
      </c>
      <c r="AO3">
        <v>63.157894736842103</v>
      </c>
      <c r="AP3">
        <v>0</v>
      </c>
      <c r="AQ3">
        <v>0</v>
      </c>
      <c r="AR3">
        <v>13.761467889908257</v>
      </c>
      <c r="AS3">
        <v>22.222222222222221</v>
      </c>
    </row>
    <row r="4" spans="1:45" x14ac:dyDescent="0.2">
      <c r="A4">
        <v>52.941176470588232</v>
      </c>
      <c r="B4">
        <v>1.5384615384615385</v>
      </c>
      <c r="C4">
        <v>4</v>
      </c>
      <c r="D4">
        <v>0</v>
      </c>
      <c r="E4">
        <v>0</v>
      </c>
      <c r="F4">
        <v>0</v>
      </c>
      <c r="G4">
        <f t="shared" ref="G4:H32" si="0">100*A4/MAX(A$3:A$32)</f>
        <v>52.941176470588232</v>
      </c>
      <c r="H4">
        <f t="shared" si="0"/>
        <v>1.5384615384615388</v>
      </c>
      <c r="I4">
        <f t="shared" ref="I4:I32" si="1">AVERAGE(A4:H4)</f>
        <v>14.119909502262443</v>
      </c>
      <c r="J4">
        <f t="shared" ref="J4:J32" si="2">100*I4/MAX(I$3:I$32)</f>
        <v>20.533657958807655</v>
      </c>
      <c r="K4">
        <f t="shared" ref="K4:K32" si="3">STDEV(A4:H4)</f>
        <v>23.997902602322597</v>
      </c>
      <c r="L4">
        <f t="shared" ref="L4:L31" si="4">K4/SQRT(8)</f>
        <v>8.4845398321783012</v>
      </c>
      <c r="N4">
        <v>50</v>
      </c>
      <c r="O4">
        <v>12</v>
      </c>
      <c r="P4">
        <v>55.128205128205131</v>
      </c>
      <c r="Q4">
        <v>40.909090909090907</v>
      </c>
      <c r="R4">
        <v>27.272727272727273</v>
      </c>
      <c r="S4">
        <v>16.304347826086957</v>
      </c>
      <c r="T4">
        <v>42.93785310734463</v>
      </c>
      <c r="U4">
        <v>47.826086956521742</v>
      </c>
      <c r="V4">
        <v>1.6129032258064515</v>
      </c>
      <c r="W4">
        <v>40.650406504065039</v>
      </c>
      <c r="X4">
        <v>20</v>
      </c>
      <c r="Y4">
        <v>20</v>
      </c>
      <c r="Z4">
        <v>0</v>
      </c>
      <c r="AA4">
        <v>0</v>
      </c>
      <c r="AB4">
        <v>0.352112676056338</v>
      </c>
      <c r="AC4">
        <v>5.1282051282051286</v>
      </c>
      <c r="AD4">
        <v>0</v>
      </c>
      <c r="AE4">
        <v>0</v>
      </c>
      <c r="AF4">
        <v>25.974025974025974</v>
      </c>
      <c r="AG4">
        <v>85.714285714285708</v>
      </c>
      <c r="AH4">
        <v>17.391304347826086</v>
      </c>
      <c r="AI4">
        <v>7.0175438596491224</v>
      </c>
      <c r="AJ4">
        <v>16.50485436893204</v>
      </c>
      <c r="AK4">
        <v>4.166666666666667</v>
      </c>
      <c r="AL4">
        <v>10.714285714285714</v>
      </c>
      <c r="AM4">
        <v>16.037735849056602</v>
      </c>
      <c r="AN4">
        <v>26.222222222222221</v>
      </c>
      <c r="AO4">
        <v>31.578947368421051</v>
      </c>
      <c r="AP4">
        <v>29.411764705882351</v>
      </c>
      <c r="AQ4">
        <v>8.5106382978723403</v>
      </c>
      <c r="AR4">
        <v>20.183486238532112</v>
      </c>
      <c r="AS4">
        <v>8.3333333333333339</v>
      </c>
    </row>
    <row r="5" spans="1:45" x14ac:dyDescent="0.2">
      <c r="A5">
        <v>52.941176470588232</v>
      </c>
      <c r="B5">
        <v>4.615384615384615</v>
      </c>
      <c r="C5">
        <v>8</v>
      </c>
      <c r="D5">
        <v>0</v>
      </c>
      <c r="E5">
        <v>18.181818181818183</v>
      </c>
      <c r="F5">
        <v>0</v>
      </c>
      <c r="G5">
        <f t="shared" si="0"/>
        <v>52.941176470588232</v>
      </c>
      <c r="H5">
        <f t="shared" si="0"/>
        <v>4.615384615384615</v>
      </c>
      <c r="I5">
        <f t="shared" si="1"/>
        <v>17.661867544220485</v>
      </c>
      <c r="J5">
        <f t="shared" si="2"/>
        <v>25.684495145572988</v>
      </c>
      <c r="K5">
        <f t="shared" si="3"/>
        <v>22.510904892885556</v>
      </c>
      <c r="L5">
        <f t="shared" si="4"/>
        <v>7.9588067502024042</v>
      </c>
      <c r="N5">
        <v>20</v>
      </c>
      <c r="O5">
        <v>18</v>
      </c>
      <c r="P5">
        <v>56.410256410256409</v>
      </c>
      <c r="Q5">
        <v>50</v>
      </c>
      <c r="R5">
        <v>36.363636363636367</v>
      </c>
      <c r="S5">
        <v>33.695652173913047</v>
      </c>
      <c r="T5">
        <v>35.028248587570623</v>
      </c>
      <c r="U5">
        <v>97.101449275362313</v>
      </c>
      <c r="V5">
        <v>61.29032258064516</v>
      </c>
      <c r="W5">
        <v>54.471544715447152</v>
      </c>
      <c r="X5">
        <v>52</v>
      </c>
      <c r="Y5">
        <v>52</v>
      </c>
      <c r="Z5">
        <v>0</v>
      </c>
      <c r="AA5">
        <v>0</v>
      </c>
      <c r="AB5">
        <v>2.464788732394366</v>
      </c>
      <c r="AC5">
        <v>0</v>
      </c>
      <c r="AD5">
        <v>13.636363636363637</v>
      </c>
      <c r="AE5">
        <v>7.2289156626506026</v>
      </c>
      <c r="AF5">
        <v>32.467532467532465</v>
      </c>
      <c r="AG5">
        <v>57.142857142857146</v>
      </c>
      <c r="AH5">
        <v>56.521739130434781</v>
      </c>
      <c r="AI5">
        <v>14.035087719298245</v>
      </c>
      <c r="AJ5">
        <v>42.71844660194175</v>
      </c>
      <c r="AK5">
        <v>16.666666666666668</v>
      </c>
      <c r="AL5">
        <v>14.285714285714286</v>
      </c>
      <c r="AM5">
        <v>21.69811320754717</v>
      </c>
      <c r="AN5">
        <v>45.333333333333336</v>
      </c>
      <c r="AO5">
        <v>73.684210526315795</v>
      </c>
      <c r="AP5">
        <v>29.411764705882351</v>
      </c>
      <c r="AQ5">
        <v>4.2553191489361701</v>
      </c>
      <c r="AR5">
        <v>35.779816513761467</v>
      </c>
      <c r="AS5">
        <v>52.777777777777779</v>
      </c>
    </row>
    <row r="6" spans="1:45" x14ac:dyDescent="0.2">
      <c r="A6">
        <v>94.117647058823536</v>
      </c>
      <c r="B6">
        <v>15.384615384615385</v>
      </c>
      <c r="C6">
        <v>12</v>
      </c>
      <c r="D6">
        <v>0.69930069930069927</v>
      </c>
      <c r="E6">
        <v>22.727272727272727</v>
      </c>
      <c r="F6">
        <v>0</v>
      </c>
      <c r="G6">
        <f t="shared" si="0"/>
        <v>94.117647058823536</v>
      </c>
      <c r="H6">
        <f t="shared" si="0"/>
        <v>15.384615384615385</v>
      </c>
      <c r="I6">
        <f t="shared" si="1"/>
        <v>31.803887289181407</v>
      </c>
      <c r="J6">
        <f t="shared" si="2"/>
        <v>46.250306579647898</v>
      </c>
      <c r="K6">
        <f t="shared" si="3"/>
        <v>39.204146519592754</v>
      </c>
      <c r="L6">
        <f t="shared" si="4"/>
        <v>13.86075892731751</v>
      </c>
      <c r="N6">
        <v>10</v>
      </c>
      <c r="O6">
        <v>30</v>
      </c>
      <c r="P6">
        <v>76.92307692307692</v>
      </c>
      <c r="Q6">
        <v>40.909090909090907</v>
      </c>
      <c r="R6">
        <v>33.333333333333336</v>
      </c>
      <c r="S6">
        <v>42.391304347826086</v>
      </c>
      <c r="T6">
        <v>60.451977401129945</v>
      </c>
      <c r="U6">
        <v>23.188405797101449</v>
      </c>
      <c r="V6">
        <v>50</v>
      </c>
      <c r="W6">
        <v>58.536585365853661</v>
      </c>
      <c r="X6">
        <v>44</v>
      </c>
      <c r="Y6">
        <v>44</v>
      </c>
      <c r="Z6">
        <v>3.4482758620689653</v>
      </c>
      <c r="AA6">
        <v>6.1224489795918364</v>
      </c>
      <c r="AB6">
        <v>3.8732394366197185</v>
      </c>
      <c r="AC6">
        <v>33.333333333333336</v>
      </c>
      <c r="AD6">
        <v>13.636363636363637</v>
      </c>
      <c r="AE6">
        <v>30.120481927710845</v>
      </c>
      <c r="AF6">
        <v>36.363636363636367</v>
      </c>
      <c r="AG6">
        <v>42.857142857142854</v>
      </c>
      <c r="AH6">
        <v>52.173913043478258</v>
      </c>
      <c r="AI6">
        <v>28.07017543859649</v>
      </c>
      <c r="AJ6">
        <v>73.786407766990294</v>
      </c>
      <c r="AK6">
        <v>16.666666666666668</v>
      </c>
      <c r="AL6">
        <v>25</v>
      </c>
      <c r="AM6">
        <v>47.169811320754718</v>
      </c>
      <c r="AN6">
        <v>47.111111111111114</v>
      </c>
      <c r="AO6">
        <v>52.631578947368418</v>
      </c>
      <c r="AP6">
        <v>0</v>
      </c>
      <c r="AQ6">
        <v>8.5106382978723403</v>
      </c>
      <c r="AR6">
        <v>48.623853211009177</v>
      </c>
      <c r="AS6">
        <v>33.333333333333336</v>
      </c>
    </row>
    <row r="7" spans="1:45" x14ac:dyDescent="0.2">
      <c r="A7">
        <v>82.352941176470594</v>
      </c>
      <c r="B7">
        <v>46.153846153846153</v>
      </c>
      <c r="C7">
        <v>12</v>
      </c>
      <c r="D7">
        <v>2.7972027972027971</v>
      </c>
      <c r="E7">
        <v>36.363636363636367</v>
      </c>
      <c r="F7">
        <v>36</v>
      </c>
      <c r="G7">
        <f t="shared" si="0"/>
        <v>82.352941176470594</v>
      </c>
      <c r="H7">
        <f t="shared" si="0"/>
        <v>46.153846153846153</v>
      </c>
      <c r="I7">
        <f t="shared" si="1"/>
        <v>43.021801727684078</v>
      </c>
      <c r="J7">
        <f t="shared" si="2"/>
        <v>62.56378352186735</v>
      </c>
      <c r="K7">
        <f t="shared" si="3"/>
        <v>28.753891344905508</v>
      </c>
      <c r="L7">
        <f t="shared" si="4"/>
        <v>10.16603577774193</v>
      </c>
      <c r="N7">
        <v>50</v>
      </c>
      <c r="O7">
        <v>36</v>
      </c>
      <c r="P7">
        <v>80.769230769230774</v>
      </c>
      <c r="Q7">
        <v>100</v>
      </c>
      <c r="R7">
        <v>30.303030303030305</v>
      </c>
      <c r="S7">
        <v>41.304347826086953</v>
      </c>
      <c r="T7">
        <v>57.627118644067799</v>
      </c>
      <c r="U7">
        <v>100</v>
      </c>
      <c r="V7">
        <v>53.225806451612904</v>
      </c>
      <c r="W7">
        <v>60.975609756097562</v>
      </c>
      <c r="X7">
        <v>24</v>
      </c>
      <c r="Y7">
        <v>24</v>
      </c>
      <c r="Z7">
        <v>7.7586206896551726</v>
      </c>
      <c r="AA7">
        <v>2.0408163265306123</v>
      </c>
      <c r="AB7">
        <v>16.197183098591548</v>
      </c>
      <c r="AC7">
        <v>48.717948717948715</v>
      </c>
      <c r="AD7">
        <v>9.0909090909090917</v>
      </c>
      <c r="AE7">
        <v>36.144578313253014</v>
      </c>
      <c r="AF7">
        <v>49.350649350649348</v>
      </c>
      <c r="AG7">
        <v>57.142857142857146</v>
      </c>
      <c r="AH7">
        <v>100</v>
      </c>
      <c r="AI7">
        <v>66.666666666666671</v>
      </c>
      <c r="AJ7">
        <v>94.174757281553397</v>
      </c>
      <c r="AK7">
        <v>100</v>
      </c>
      <c r="AL7">
        <v>28.571428571428573</v>
      </c>
      <c r="AM7">
        <v>36.79245283018868</v>
      </c>
      <c r="AN7">
        <v>55.555555555555557</v>
      </c>
      <c r="AO7">
        <v>31.578947368421051</v>
      </c>
      <c r="AP7">
        <v>0</v>
      </c>
      <c r="AQ7">
        <v>10.638297872340425</v>
      </c>
      <c r="AR7">
        <v>47.706422018348626</v>
      </c>
      <c r="AS7">
        <v>22.222222222222221</v>
      </c>
    </row>
    <row r="8" spans="1:45" x14ac:dyDescent="0.2">
      <c r="A8">
        <v>100</v>
      </c>
      <c r="B8">
        <v>46.153846153846153</v>
      </c>
      <c r="C8">
        <v>64</v>
      </c>
      <c r="D8">
        <v>7.6923076923076925</v>
      </c>
      <c r="E8">
        <v>45.454545454545453</v>
      </c>
      <c r="F8">
        <v>32</v>
      </c>
      <c r="G8">
        <f t="shared" si="0"/>
        <v>100</v>
      </c>
      <c r="H8">
        <f t="shared" si="0"/>
        <v>46.153846153846153</v>
      </c>
      <c r="I8">
        <f t="shared" si="1"/>
        <v>55.18181818181818</v>
      </c>
      <c r="J8">
        <f t="shared" si="2"/>
        <v>80.247297612567067</v>
      </c>
      <c r="K8">
        <f t="shared" si="3"/>
        <v>31.949464263088</v>
      </c>
      <c r="L8">
        <f t="shared" si="4"/>
        <v>11.295841417853392</v>
      </c>
      <c r="N8">
        <v>40</v>
      </c>
      <c r="O8">
        <v>52</v>
      </c>
      <c r="P8">
        <v>80.769230769230774</v>
      </c>
      <c r="Q8">
        <v>9.0909090909090917</v>
      </c>
      <c r="R8">
        <v>36.363636363636367</v>
      </c>
      <c r="S8">
        <v>54.347826086956523</v>
      </c>
      <c r="T8">
        <v>67.79661016949153</v>
      </c>
      <c r="U8">
        <v>28.985507246376812</v>
      </c>
      <c r="V8">
        <v>79.032258064516128</v>
      </c>
      <c r="W8">
        <v>92.682926829268297</v>
      </c>
      <c r="X8">
        <v>96</v>
      </c>
      <c r="Y8">
        <v>96</v>
      </c>
      <c r="Z8">
        <v>29.310344827586206</v>
      </c>
      <c r="AA8">
        <v>8.1632653061224492</v>
      </c>
      <c r="AB8">
        <v>16.549295774647888</v>
      </c>
      <c r="AC8">
        <v>82.051282051282058</v>
      </c>
      <c r="AD8">
        <v>13.636363636363637</v>
      </c>
      <c r="AE8">
        <v>30.120481927710845</v>
      </c>
      <c r="AF8">
        <v>61.688311688311686</v>
      </c>
      <c r="AG8">
        <v>50</v>
      </c>
      <c r="AH8">
        <v>39.130434782608695</v>
      </c>
      <c r="AI8">
        <v>40.350877192982459</v>
      </c>
      <c r="AJ8">
        <v>70.873786407766985</v>
      </c>
      <c r="AK8">
        <v>29.166666666666668</v>
      </c>
      <c r="AL8">
        <v>28.571428571428573</v>
      </c>
      <c r="AM8">
        <v>46.226415094339622</v>
      </c>
      <c r="AN8">
        <v>56.444444444444443</v>
      </c>
      <c r="AO8">
        <v>15.789473684210526</v>
      </c>
      <c r="AP8">
        <v>17.647058823529413</v>
      </c>
      <c r="AQ8">
        <v>31.914893617021278</v>
      </c>
      <c r="AR8">
        <v>54.128440366972477</v>
      </c>
      <c r="AS8">
        <v>36.111111111111114</v>
      </c>
    </row>
    <row r="9" spans="1:45" x14ac:dyDescent="0.2">
      <c r="A9">
        <v>82.352941176470594</v>
      </c>
      <c r="B9">
        <v>72.307692307692307</v>
      </c>
      <c r="C9">
        <v>96</v>
      </c>
      <c r="D9">
        <v>12.587412587412587</v>
      </c>
      <c r="E9">
        <v>70.454545454545453</v>
      </c>
      <c r="F9">
        <v>60</v>
      </c>
      <c r="G9">
        <f t="shared" si="0"/>
        <v>82.352941176470594</v>
      </c>
      <c r="H9">
        <f t="shared" si="0"/>
        <v>72.307692307692307</v>
      </c>
      <c r="I9">
        <f t="shared" si="1"/>
        <v>68.545403126285478</v>
      </c>
      <c r="J9">
        <f t="shared" si="2"/>
        <v>99.681082390663235</v>
      </c>
      <c r="K9">
        <f t="shared" si="3"/>
        <v>24.989501188215392</v>
      </c>
      <c r="L9">
        <f t="shared" si="4"/>
        <v>8.835122874328194</v>
      </c>
      <c r="N9">
        <v>60</v>
      </c>
      <c r="O9">
        <v>64</v>
      </c>
      <c r="P9">
        <v>85.897435897435898</v>
      </c>
      <c r="Q9">
        <v>36.363636363636367</v>
      </c>
      <c r="R9">
        <v>57.575757575757578</v>
      </c>
      <c r="S9">
        <v>71.739130434782609</v>
      </c>
      <c r="T9">
        <v>72.316384180790962</v>
      </c>
      <c r="U9">
        <v>66.666666666666671</v>
      </c>
      <c r="V9">
        <v>82.258064516129039</v>
      </c>
      <c r="W9">
        <v>78.048780487804876</v>
      </c>
      <c r="X9">
        <v>100</v>
      </c>
      <c r="Y9">
        <v>100</v>
      </c>
      <c r="Z9">
        <v>31.03448275862069</v>
      </c>
      <c r="AA9">
        <v>14.285714285714286</v>
      </c>
      <c r="AB9">
        <v>38.380281690140848</v>
      </c>
      <c r="AC9">
        <v>64.102564102564102</v>
      </c>
      <c r="AD9">
        <v>22.727272727272727</v>
      </c>
      <c r="AE9">
        <v>51.807228915662648</v>
      </c>
      <c r="AF9">
        <v>64.935064935064929</v>
      </c>
      <c r="AG9">
        <v>42.857142857142854</v>
      </c>
      <c r="AH9">
        <v>69.565217391304344</v>
      </c>
      <c r="AI9">
        <v>63.157894736842103</v>
      </c>
      <c r="AJ9">
        <v>99.029126213592235</v>
      </c>
      <c r="AK9">
        <v>58.333333333333336</v>
      </c>
      <c r="AL9">
        <v>42.857142857142854</v>
      </c>
      <c r="AM9">
        <v>44.339622641509436</v>
      </c>
      <c r="AN9">
        <v>57.777777777777779</v>
      </c>
      <c r="AO9">
        <v>68.421052631578945</v>
      </c>
      <c r="AP9">
        <v>11.764705882352942</v>
      </c>
      <c r="AQ9">
        <v>36.170212765957444</v>
      </c>
      <c r="AR9">
        <v>63.302752293577981</v>
      </c>
      <c r="AS9">
        <v>38.888888888888886</v>
      </c>
    </row>
    <row r="10" spans="1:45" x14ac:dyDescent="0.2">
      <c r="A10">
        <v>47.058823529411768</v>
      </c>
      <c r="B10">
        <v>98.461538461538467</v>
      </c>
      <c r="C10">
        <v>100</v>
      </c>
      <c r="D10">
        <v>23.076923076923077</v>
      </c>
      <c r="E10">
        <v>100</v>
      </c>
      <c r="F10">
        <v>36</v>
      </c>
      <c r="G10">
        <f t="shared" si="0"/>
        <v>47.058823529411768</v>
      </c>
      <c r="H10">
        <f t="shared" si="0"/>
        <v>98.461538461538481</v>
      </c>
      <c r="I10">
        <f t="shared" si="1"/>
        <v>68.764705882352942</v>
      </c>
      <c r="J10">
        <f t="shared" si="2"/>
        <v>100</v>
      </c>
      <c r="K10">
        <f t="shared" si="3"/>
        <v>33.420013324732025</v>
      </c>
      <c r="L10">
        <f t="shared" si="4"/>
        <v>11.815759024631394</v>
      </c>
      <c r="N10">
        <v>100</v>
      </c>
      <c r="O10">
        <v>58</v>
      </c>
      <c r="P10">
        <v>100</v>
      </c>
      <c r="Q10">
        <v>45.454545454545453</v>
      </c>
      <c r="R10">
        <v>63.636363636363633</v>
      </c>
      <c r="S10">
        <v>100</v>
      </c>
      <c r="T10">
        <v>83.615819209039543</v>
      </c>
      <c r="U10">
        <v>39.130434782608695</v>
      </c>
      <c r="V10">
        <v>74.193548387096769</v>
      </c>
      <c r="W10">
        <v>72.357723577235774</v>
      </c>
      <c r="X10">
        <v>52</v>
      </c>
      <c r="Y10">
        <v>52</v>
      </c>
      <c r="Z10">
        <v>29.310344827586206</v>
      </c>
      <c r="AA10">
        <v>14.285714285714286</v>
      </c>
      <c r="AB10">
        <v>38.732394366197184</v>
      </c>
      <c r="AC10">
        <v>30.76923076923077</v>
      </c>
      <c r="AD10">
        <v>9.0909090909090917</v>
      </c>
      <c r="AE10">
        <v>48.192771084337352</v>
      </c>
      <c r="AF10">
        <v>48.051948051948052</v>
      </c>
      <c r="AG10">
        <v>50</v>
      </c>
      <c r="AH10">
        <v>52.173913043478258</v>
      </c>
      <c r="AI10">
        <v>100</v>
      </c>
      <c r="AJ10">
        <v>100</v>
      </c>
      <c r="AK10">
        <v>41.666666666666664</v>
      </c>
      <c r="AL10">
        <v>35.714285714285715</v>
      </c>
      <c r="AM10">
        <v>51.886792452830186</v>
      </c>
      <c r="AN10">
        <v>64.888888888888886</v>
      </c>
      <c r="AO10">
        <v>100</v>
      </c>
      <c r="AP10">
        <v>11.764705882352942</v>
      </c>
      <c r="AQ10">
        <v>38.297872340425535</v>
      </c>
      <c r="AR10">
        <v>68.807339449541288</v>
      </c>
      <c r="AS10">
        <v>100</v>
      </c>
    </row>
    <row r="11" spans="1:45" x14ac:dyDescent="0.2">
      <c r="A11">
        <v>41.176470588235297</v>
      </c>
      <c r="B11">
        <v>69.230769230769226</v>
      </c>
      <c r="C11">
        <v>80</v>
      </c>
      <c r="D11">
        <v>22.377622377622377</v>
      </c>
      <c r="E11">
        <v>75</v>
      </c>
      <c r="F11">
        <v>68</v>
      </c>
      <c r="G11">
        <f t="shared" si="0"/>
        <v>41.176470588235297</v>
      </c>
      <c r="H11">
        <f t="shared" si="0"/>
        <v>69.230769230769226</v>
      </c>
      <c r="I11">
        <f t="shared" si="1"/>
        <v>58.274012751953933</v>
      </c>
      <c r="J11">
        <f t="shared" si="2"/>
        <v>84.744073291977486</v>
      </c>
      <c r="K11">
        <f t="shared" si="3"/>
        <v>20.562364241260934</v>
      </c>
      <c r="L11">
        <f t="shared" si="4"/>
        <v>7.2698935961116913</v>
      </c>
      <c r="N11">
        <v>60</v>
      </c>
      <c r="O11">
        <v>100</v>
      </c>
      <c r="P11">
        <v>85.897435897435898</v>
      </c>
      <c r="Q11">
        <v>54.545454545454547</v>
      </c>
      <c r="R11">
        <v>100</v>
      </c>
      <c r="S11">
        <v>94.565217391304344</v>
      </c>
      <c r="T11">
        <v>83.050847457627114</v>
      </c>
      <c r="U11">
        <v>47.826086956521742</v>
      </c>
      <c r="V11">
        <v>100</v>
      </c>
      <c r="W11">
        <v>100</v>
      </c>
      <c r="X11">
        <v>76</v>
      </c>
      <c r="Y11">
        <v>76</v>
      </c>
      <c r="Z11">
        <v>50.862068965517238</v>
      </c>
      <c r="AA11">
        <v>16.326530612244898</v>
      </c>
      <c r="AB11">
        <v>53.87323943661972</v>
      </c>
      <c r="AC11">
        <v>61.53846153846154</v>
      </c>
      <c r="AD11">
        <v>36.363636363636367</v>
      </c>
      <c r="AE11">
        <v>44.578313253012048</v>
      </c>
      <c r="AF11">
        <v>52.597402597402599</v>
      </c>
      <c r="AG11">
        <v>35.714285714285715</v>
      </c>
      <c r="AH11">
        <v>60.869565217391305</v>
      </c>
      <c r="AI11">
        <v>66.666666666666671</v>
      </c>
      <c r="AJ11">
        <v>88.349514563106794</v>
      </c>
      <c r="AK11">
        <v>37.5</v>
      </c>
      <c r="AL11">
        <v>53.571428571428569</v>
      </c>
      <c r="AM11">
        <v>67.924528301886795</v>
      </c>
      <c r="AN11">
        <v>78.666666666666671</v>
      </c>
      <c r="AO11">
        <v>94.736842105263165</v>
      </c>
      <c r="AP11">
        <v>11.764705882352942</v>
      </c>
      <c r="AQ11">
        <v>70.212765957446805</v>
      </c>
      <c r="AR11">
        <v>67.88990825688073</v>
      </c>
      <c r="AS11">
        <v>16.666666666666668</v>
      </c>
    </row>
    <row r="12" spans="1:45" x14ac:dyDescent="0.2">
      <c r="A12">
        <v>17.647058823529413</v>
      </c>
      <c r="B12">
        <v>70.769230769230774</v>
      </c>
      <c r="C12">
        <v>44</v>
      </c>
      <c r="D12">
        <v>27.972027972027973</v>
      </c>
      <c r="E12">
        <v>100</v>
      </c>
      <c r="F12">
        <v>100</v>
      </c>
      <c r="G12">
        <f t="shared" si="0"/>
        <v>17.647058823529413</v>
      </c>
      <c r="H12">
        <f t="shared" si="0"/>
        <v>70.769230769230774</v>
      </c>
      <c r="I12">
        <f t="shared" si="1"/>
        <v>56.100575894693542</v>
      </c>
      <c r="J12">
        <f t="shared" si="2"/>
        <v>81.583386673207031</v>
      </c>
      <c r="K12">
        <f t="shared" si="3"/>
        <v>34.183627745117249</v>
      </c>
      <c r="L12">
        <f t="shared" si="4"/>
        <v>12.085737492064508</v>
      </c>
      <c r="N12">
        <v>50</v>
      </c>
      <c r="O12">
        <v>82</v>
      </c>
      <c r="P12">
        <v>73.07692307692308</v>
      </c>
      <c r="Q12">
        <v>22.727272727272727</v>
      </c>
      <c r="R12">
        <v>60.606060606060609</v>
      </c>
      <c r="S12">
        <v>76.086956521739125</v>
      </c>
      <c r="T12">
        <v>76.271186440677965</v>
      </c>
      <c r="U12">
        <v>36.231884057971016</v>
      </c>
      <c r="V12">
        <v>69.354838709677423</v>
      </c>
      <c r="W12">
        <v>89.430894308943095</v>
      </c>
      <c r="X12">
        <v>56</v>
      </c>
      <c r="Y12">
        <v>56</v>
      </c>
      <c r="Z12">
        <v>47.413793103448278</v>
      </c>
      <c r="AA12">
        <v>40.816326530612244</v>
      </c>
      <c r="AB12">
        <v>67.605633802816897</v>
      </c>
      <c r="AC12">
        <v>82.051282051282058</v>
      </c>
      <c r="AD12">
        <v>50</v>
      </c>
      <c r="AE12">
        <v>44.578313253012048</v>
      </c>
      <c r="AF12">
        <v>58.441558441558442</v>
      </c>
      <c r="AG12">
        <v>7.1428571428571432</v>
      </c>
      <c r="AH12">
        <v>30.434782608695652</v>
      </c>
      <c r="AI12">
        <v>64.912280701754383</v>
      </c>
      <c r="AJ12">
        <v>90.291262135922324</v>
      </c>
      <c r="AK12">
        <v>37.5</v>
      </c>
      <c r="AL12">
        <v>42.857142857142854</v>
      </c>
      <c r="AM12">
        <v>86.79245283018868</v>
      </c>
      <c r="AN12">
        <v>70.222222222222229</v>
      </c>
      <c r="AO12">
        <v>42.10526315789474</v>
      </c>
      <c r="AP12">
        <v>76.470588235294116</v>
      </c>
      <c r="AQ12">
        <v>63.829787234042556</v>
      </c>
      <c r="AR12">
        <v>69.724770642201833</v>
      </c>
      <c r="AS12">
        <v>22.222222222222221</v>
      </c>
    </row>
    <row r="13" spans="1:45" x14ac:dyDescent="0.2">
      <c r="A13">
        <v>29.411764705882351</v>
      </c>
      <c r="B13">
        <v>96.92307692307692</v>
      </c>
      <c r="C13">
        <v>12</v>
      </c>
      <c r="D13">
        <v>36.363636363636367</v>
      </c>
      <c r="E13">
        <v>79.545454545454547</v>
      </c>
      <c r="F13">
        <v>72</v>
      </c>
      <c r="G13">
        <f t="shared" si="0"/>
        <v>29.411764705882351</v>
      </c>
      <c r="H13">
        <f t="shared" si="0"/>
        <v>96.92307692307692</v>
      </c>
      <c r="I13">
        <f t="shared" si="1"/>
        <v>56.572346770876187</v>
      </c>
      <c r="J13">
        <f t="shared" si="2"/>
        <v>82.26945210478145</v>
      </c>
      <c r="K13">
        <f t="shared" si="3"/>
        <v>33.578521029749638</v>
      </c>
      <c r="L13">
        <f t="shared" si="4"/>
        <v>11.87179996117553</v>
      </c>
      <c r="N13">
        <v>20</v>
      </c>
      <c r="O13">
        <v>52</v>
      </c>
      <c r="P13">
        <v>80.769230769230774</v>
      </c>
      <c r="Q13">
        <v>4.5454545454545459</v>
      </c>
      <c r="R13">
        <v>60.606060606060609</v>
      </c>
      <c r="S13">
        <v>80.434782608695656</v>
      </c>
      <c r="T13">
        <v>90.960451977401135</v>
      </c>
      <c r="U13">
        <v>42.028985507246375</v>
      </c>
      <c r="V13">
        <v>69.354838709677423</v>
      </c>
      <c r="W13">
        <v>86.17886178861788</v>
      </c>
      <c r="X13">
        <v>88</v>
      </c>
      <c r="Y13">
        <v>88</v>
      </c>
      <c r="Z13">
        <v>31.03448275862069</v>
      </c>
      <c r="AA13">
        <v>26.530612244897959</v>
      </c>
      <c r="AB13">
        <v>44.718309859154928</v>
      </c>
      <c r="AC13">
        <v>43.589743589743591</v>
      </c>
      <c r="AD13">
        <v>45.454545454545453</v>
      </c>
      <c r="AE13">
        <v>61.445783132530117</v>
      </c>
      <c r="AF13">
        <v>73.376623376623371</v>
      </c>
      <c r="AG13">
        <v>57.142857142857146</v>
      </c>
      <c r="AH13">
        <v>47.826086956521742</v>
      </c>
      <c r="AI13">
        <v>70.175438596491233</v>
      </c>
      <c r="AJ13">
        <v>94.174757281553397</v>
      </c>
      <c r="AK13">
        <v>29.166666666666668</v>
      </c>
      <c r="AL13">
        <v>67.857142857142861</v>
      </c>
      <c r="AM13">
        <v>40.566037735849058</v>
      </c>
      <c r="AN13">
        <v>65.333333333333329</v>
      </c>
      <c r="AO13">
        <v>57.89473684210526</v>
      </c>
      <c r="AP13">
        <v>29.411764705882351</v>
      </c>
      <c r="AQ13">
        <v>63.829787234042556</v>
      </c>
      <c r="AR13">
        <v>85.321100917431195</v>
      </c>
      <c r="AS13">
        <v>22.222222222222221</v>
      </c>
    </row>
    <row r="14" spans="1:45" x14ac:dyDescent="0.2">
      <c r="A14">
        <v>11.764705882352942</v>
      </c>
      <c r="B14">
        <v>100</v>
      </c>
      <c r="C14">
        <v>8</v>
      </c>
      <c r="D14">
        <v>39.86013986013986</v>
      </c>
      <c r="E14">
        <v>72.727272727272734</v>
      </c>
      <c r="F14">
        <v>28</v>
      </c>
      <c r="G14">
        <f t="shared" si="0"/>
        <v>11.764705882352942</v>
      </c>
      <c r="H14">
        <f t="shared" si="0"/>
        <v>100</v>
      </c>
      <c r="I14">
        <f t="shared" si="1"/>
        <v>46.514603044014805</v>
      </c>
      <c r="J14">
        <f t="shared" si="2"/>
        <v>67.643135307805963</v>
      </c>
      <c r="K14">
        <f t="shared" si="3"/>
        <v>39.086053753728336</v>
      </c>
      <c r="L14">
        <f t="shared" si="4"/>
        <v>13.819006829541607</v>
      </c>
      <c r="N14">
        <v>40</v>
      </c>
      <c r="O14">
        <v>62</v>
      </c>
      <c r="P14">
        <v>61.53846153846154</v>
      </c>
      <c r="Q14">
        <v>9.0909090909090917</v>
      </c>
      <c r="R14">
        <v>66.666666666666671</v>
      </c>
      <c r="S14">
        <v>90.217391304347828</v>
      </c>
      <c r="T14">
        <v>81.355932203389827</v>
      </c>
      <c r="U14">
        <v>31.884057971014492</v>
      </c>
      <c r="V14">
        <v>58.064516129032256</v>
      </c>
      <c r="W14">
        <v>78.861788617886177</v>
      </c>
      <c r="X14">
        <v>64</v>
      </c>
      <c r="Y14">
        <v>64</v>
      </c>
      <c r="Z14">
        <v>51.724137931034484</v>
      </c>
      <c r="AA14">
        <v>48.979591836734691</v>
      </c>
      <c r="AB14">
        <v>63.028169014084504</v>
      </c>
      <c r="AC14">
        <v>79.487179487179489</v>
      </c>
      <c r="AD14">
        <v>50</v>
      </c>
      <c r="AE14">
        <v>45.783132530120483</v>
      </c>
      <c r="AF14">
        <v>70.779220779220779</v>
      </c>
      <c r="AG14">
        <v>71.428571428571431</v>
      </c>
      <c r="AH14">
        <v>86.956521739130437</v>
      </c>
      <c r="AI14">
        <v>57.89473684210526</v>
      </c>
      <c r="AJ14">
        <v>53.398058252427184</v>
      </c>
      <c r="AK14">
        <v>16.666666666666668</v>
      </c>
      <c r="AL14">
        <v>57.142857142857146</v>
      </c>
      <c r="AM14">
        <v>84.905660377358487</v>
      </c>
      <c r="AN14">
        <v>70.222222222222229</v>
      </c>
      <c r="AO14">
        <v>73.684210526315795</v>
      </c>
      <c r="AP14">
        <v>82.352941176470594</v>
      </c>
      <c r="AQ14">
        <v>91.489361702127653</v>
      </c>
      <c r="AR14">
        <v>76.146788990825684</v>
      </c>
      <c r="AS14">
        <v>5.5555555555555554</v>
      </c>
    </row>
    <row r="15" spans="1:45" x14ac:dyDescent="0.2">
      <c r="A15">
        <v>11.764705882352942</v>
      </c>
      <c r="B15">
        <v>46.153846153846153</v>
      </c>
      <c r="C15">
        <v>16</v>
      </c>
      <c r="D15">
        <v>42.65734265734266</v>
      </c>
      <c r="E15">
        <v>81.818181818181813</v>
      </c>
      <c r="F15">
        <v>16</v>
      </c>
      <c r="G15">
        <f t="shared" si="0"/>
        <v>11.764705882352942</v>
      </c>
      <c r="H15">
        <f t="shared" si="0"/>
        <v>46.153846153846153</v>
      </c>
      <c r="I15">
        <f t="shared" si="1"/>
        <v>34.039078568490332</v>
      </c>
      <c r="J15">
        <f t="shared" si="2"/>
        <v>49.500798602595005</v>
      </c>
      <c r="K15">
        <f t="shared" si="3"/>
        <v>24.766810853197647</v>
      </c>
      <c r="L15">
        <f t="shared" si="4"/>
        <v>8.7563899513303198</v>
      </c>
      <c r="N15">
        <v>90</v>
      </c>
      <c r="O15">
        <v>46</v>
      </c>
      <c r="P15">
        <v>53.846153846153847</v>
      </c>
      <c r="Q15">
        <v>31.818181818181817</v>
      </c>
      <c r="R15">
        <v>36.363636363636367</v>
      </c>
      <c r="S15">
        <v>61.956521739130437</v>
      </c>
      <c r="T15">
        <v>100</v>
      </c>
      <c r="U15">
        <v>14.492753623188406</v>
      </c>
      <c r="V15">
        <v>51.612903225806448</v>
      </c>
      <c r="W15">
        <v>62.601626016260163</v>
      </c>
      <c r="X15">
        <v>4</v>
      </c>
      <c r="Y15">
        <v>4</v>
      </c>
      <c r="Z15">
        <v>55.172413793103445</v>
      </c>
      <c r="AA15">
        <v>41.836734693877553</v>
      </c>
      <c r="AB15">
        <v>45.422535211267608</v>
      </c>
      <c r="AC15">
        <v>56.410256410256409</v>
      </c>
      <c r="AD15">
        <v>45.454545454545453</v>
      </c>
      <c r="AE15">
        <v>68.674698795180717</v>
      </c>
      <c r="AF15">
        <v>87.662337662337663</v>
      </c>
      <c r="AG15">
        <v>35.714285714285715</v>
      </c>
      <c r="AH15">
        <v>60.869565217391305</v>
      </c>
      <c r="AI15">
        <v>54.385964912280699</v>
      </c>
      <c r="AJ15">
        <v>70.873786407766985</v>
      </c>
      <c r="AK15">
        <v>25</v>
      </c>
      <c r="AL15">
        <v>64.285714285714292</v>
      </c>
      <c r="AM15">
        <v>55.660377358490564</v>
      </c>
      <c r="AN15">
        <v>81.333333333333329</v>
      </c>
      <c r="AO15">
        <v>31.578947368421051</v>
      </c>
      <c r="AP15">
        <v>52.941176470588232</v>
      </c>
      <c r="AQ15">
        <v>100</v>
      </c>
      <c r="AR15">
        <v>76.146788990825684</v>
      </c>
      <c r="AS15">
        <v>11.111111111111111</v>
      </c>
    </row>
    <row r="16" spans="1:45" x14ac:dyDescent="0.2">
      <c r="A16">
        <v>11.764705882352942</v>
      </c>
      <c r="B16">
        <v>50.769230769230766</v>
      </c>
      <c r="C16">
        <v>0</v>
      </c>
      <c r="D16">
        <v>57.34265734265734</v>
      </c>
      <c r="E16">
        <v>43.18181818181818</v>
      </c>
      <c r="F16">
        <v>24</v>
      </c>
      <c r="G16">
        <f t="shared" si="0"/>
        <v>11.764705882352942</v>
      </c>
      <c r="H16">
        <f t="shared" si="0"/>
        <v>50.769230769230759</v>
      </c>
      <c r="I16">
        <f t="shared" si="1"/>
        <v>31.199043603455365</v>
      </c>
      <c r="J16">
        <f t="shared" si="2"/>
        <v>45.370722092278974</v>
      </c>
      <c r="K16">
        <f t="shared" si="3"/>
        <v>21.953370692180087</v>
      </c>
      <c r="L16">
        <f t="shared" si="4"/>
        <v>7.7616886431712748</v>
      </c>
      <c r="N16">
        <v>70</v>
      </c>
      <c r="O16">
        <v>40</v>
      </c>
      <c r="P16">
        <v>47.435897435897438</v>
      </c>
      <c r="Q16">
        <v>40.909090909090907</v>
      </c>
      <c r="R16">
        <v>33.333333333333336</v>
      </c>
      <c r="S16">
        <v>61.956521739130437</v>
      </c>
      <c r="T16">
        <v>80.225988700564969</v>
      </c>
      <c r="U16">
        <v>15.942028985507246</v>
      </c>
      <c r="V16">
        <v>50</v>
      </c>
      <c r="W16">
        <v>75.609756097560975</v>
      </c>
      <c r="X16">
        <v>28</v>
      </c>
      <c r="Y16">
        <v>28</v>
      </c>
      <c r="Z16">
        <v>82.758620689655174</v>
      </c>
      <c r="AA16">
        <v>75.510204081632651</v>
      </c>
      <c r="AB16">
        <v>69.014084507042256</v>
      </c>
      <c r="AC16">
        <v>100</v>
      </c>
      <c r="AD16">
        <v>100</v>
      </c>
      <c r="AE16">
        <v>62.650602409638552</v>
      </c>
      <c r="AF16">
        <v>92.857142857142861</v>
      </c>
      <c r="AG16">
        <v>100</v>
      </c>
      <c r="AH16">
        <v>73.913043478260875</v>
      </c>
      <c r="AI16">
        <v>57.89473684210526</v>
      </c>
      <c r="AJ16">
        <v>71.84466019417475</v>
      </c>
      <c r="AK16">
        <v>8.3333333333333339</v>
      </c>
      <c r="AL16">
        <v>92.857142857142861</v>
      </c>
      <c r="AM16">
        <v>68.867924528301884</v>
      </c>
      <c r="AN16">
        <v>83.111111111111114</v>
      </c>
      <c r="AO16">
        <v>57.89473684210526</v>
      </c>
      <c r="AP16">
        <v>58.823529411764703</v>
      </c>
      <c r="AQ16">
        <v>46.808510638297875</v>
      </c>
      <c r="AR16">
        <v>100</v>
      </c>
      <c r="AS16">
        <v>19.444444444444443</v>
      </c>
    </row>
    <row r="17" spans="1:45" x14ac:dyDescent="0.2">
      <c r="A17">
        <v>0</v>
      </c>
      <c r="B17">
        <v>56.92307692307692</v>
      </c>
      <c r="C17">
        <v>0</v>
      </c>
      <c r="D17">
        <v>39.86013986013986</v>
      </c>
      <c r="E17">
        <v>50</v>
      </c>
      <c r="F17">
        <v>8</v>
      </c>
      <c r="G17">
        <f t="shared" si="0"/>
        <v>0</v>
      </c>
      <c r="H17">
        <f t="shared" si="0"/>
        <v>56.923076923076927</v>
      </c>
      <c r="I17">
        <f t="shared" si="1"/>
        <v>26.463286713286713</v>
      </c>
      <c r="J17">
        <f t="shared" si="2"/>
        <v>38.483821567653898</v>
      </c>
      <c r="K17">
        <f t="shared" si="3"/>
        <v>26.808473535416905</v>
      </c>
      <c r="L17">
        <f t="shared" si="4"/>
        <v>9.4782267150766959</v>
      </c>
      <c r="N17">
        <v>60</v>
      </c>
      <c r="O17">
        <v>32</v>
      </c>
      <c r="P17">
        <v>32.051282051282051</v>
      </c>
      <c r="Q17">
        <v>27.272727272727273</v>
      </c>
      <c r="R17">
        <v>51.515151515151516</v>
      </c>
      <c r="S17">
        <v>59.782608695652172</v>
      </c>
      <c r="T17">
        <v>81.355932203389827</v>
      </c>
      <c r="U17">
        <v>10.144927536231885</v>
      </c>
      <c r="V17">
        <v>64.516129032258064</v>
      </c>
      <c r="W17">
        <v>33.333333333333336</v>
      </c>
      <c r="X17">
        <v>8</v>
      </c>
      <c r="Y17">
        <v>8</v>
      </c>
      <c r="Z17">
        <v>55.172413793103445</v>
      </c>
      <c r="AA17">
        <v>77.551020408163268</v>
      </c>
      <c r="AB17">
        <v>70.422535211267601</v>
      </c>
      <c r="AC17">
        <v>74.358974358974365</v>
      </c>
      <c r="AD17">
        <v>50</v>
      </c>
      <c r="AE17">
        <v>71.084337349397586</v>
      </c>
      <c r="AF17">
        <v>83.766233766233768</v>
      </c>
      <c r="AG17">
        <v>21.428571428571427</v>
      </c>
      <c r="AH17">
        <v>60.869565217391305</v>
      </c>
      <c r="AI17">
        <v>40.350877192982459</v>
      </c>
      <c r="AJ17">
        <v>38.834951456310677</v>
      </c>
      <c r="AK17">
        <v>8.3333333333333339</v>
      </c>
      <c r="AL17">
        <v>32.142857142857146</v>
      </c>
      <c r="AM17">
        <v>83.962264150943398</v>
      </c>
      <c r="AN17">
        <v>73.777777777777771</v>
      </c>
      <c r="AO17">
        <v>21.05263157894737</v>
      </c>
      <c r="AP17">
        <v>70.588235294117652</v>
      </c>
      <c r="AQ17">
        <v>48.936170212765958</v>
      </c>
      <c r="AR17">
        <v>99.082568807339456</v>
      </c>
      <c r="AS17">
        <v>11.111111111111111</v>
      </c>
    </row>
    <row r="18" spans="1:45" x14ac:dyDescent="0.2">
      <c r="A18">
        <v>0</v>
      </c>
      <c r="B18">
        <v>75.384615384615387</v>
      </c>
      <c r="C18">
        <v>0</v>
      </c>
      <c r="D18">
        <v>73.426573426573427</v>
      </c>
      <c r="E18">
        <v>36.363636363636367</v>
      </c>
      <c r="F18">
        <v>8</v>
      </c>
      <c r="G18">
        <f t="shared" si="0"/>
        <v>0</v>
      </c>
      <c r="H18">
        <f t="shared" si="0"/>
        <v>75.384615384615387</v>
      </c>
      <c r="I18">
        <f t="shared" si="1"/>
        <v>33.569930069930066</v>
      </c>
      <c r="J18">
        <f t="shared" si="2"/>
        <v>48.818546722738333</v>
      </c>
      <c r="K18">
        <f t="shared" si="3"/>
        <v>36.110810745591692</v>
      </c>
      <c r="L18">
        <f t="shared" si="4"/>
        <v>12.767099576175966</v>
      </c>
      <c r="N18">
        <v>50</v>
      </c>
      <c r="O18">
        <v>22</v>
      </c>
      <c r="P18">
        <v>16.666666666666668</v>
      </c>
      <c r="Q18">
        <v>9.0909090909090917</v>
      </c>
      <c r="R18">
        <v>60.606060606060609</v>
      </c>
      <c r="S18">
        <v>58.695652173913047</v>
      </c>
      <c r="T18">
        <v>74.576271186440678</v>
      </c>
      <c r="U18">
        <v>14.492753623188406</v>
      </c>
      <c r="V18">
        <v>48.387096774193552</v>
      </c>
      <c r="W18">
        <v>30.894308943089431</v>
      </c>
      <c r="X18">
        <v>4</v>
      </c>
      <c r="Y18">
        <v>4</v>
      </c>
      <c r="Z18">
        <v>69.827586206896555</v>
      </c>
      <c r="AA18">
        <v>75.510204081632651</v>
      </c>
      <c r="AB18">
        <v>71.126760563380287</v>
      </c>
      <c r="AC18">
        <v>71.794871794871796</v>
      </c>
      <c r="AD18">
        <v>45.454545454545453</v>
      </c>
      <c r="AE18">
        <v>60.24096385542169</v>
      </c>
      <c r="AF18">
        <v>85.714285714285708</v>
      </c>
      <c r="AG18">
        <v>42.857142857142854</v>
      </c>
      <c r="AH18">
        <v>65.217391304347828</v>
      </c>
      <c r="AI18">
        <v>47.368421052631582</v>
      </c>
      <c r="AJ18">
        <v>33.009708737864081</v>
      </c>
      <c r="AK18">
        <v>16.666666666666668</v>
      </c>
      <c r="AL18">
        <v>25</v>
      </c>
      <c r="AM18">
        <v>100</v>
      </c>
      <c r="AN18">
        <v>100</v>
      </c>
      <c r="AO18">
        <v>31.578947368421051</v>
      </c>
      <c r="AP18">
        <v>58.823529411764703</v>
      </c>
      <c r="AQ18">
        <v>74.468085106382972</v>
      </c>
      <c r="AR18">
        <v>64.220183486238525</v>
      </c>
      <c r="AS18">
        <v>11.111111111111111</v>
      </c>
    </row>
    <row r="19" spans="1:45" x14ac:dyDescent="0.2">
      <c r="A19">
        <v>0</v>
      </c>
      <c r="B19">
        <v>61.53846153846154</v>
      </c>
      <c r="C19">
        <v>0</v>
      </c>
      <c r="D19">
        <v>100</v>
      </c>
      <c r="E19">
        <v>13.636363636363637</v>
      </c>
      <c r="F19">
        <v>0</v>
      </c>
      <c r="G19">
        <f t="shared" si="0"/>
        <v>0</v>
      </c>
      <c r="H19">
        <f t="shared" si="0"/>
        <v>61.53846153846154</v>
      </c>
      <c r="I19">
        <f t="shared" si="1"/>
        <v>29.58916083916084</v>
      </c>
      <c r="J19">
        <f t="shared" si="2"/>
        <v>43.029575215203963</v>
      </c>
      <c r="K19">
        <f t="shared" si="3"/>
        <v>39.198701503527829</v>
      </c>
      <c r="L19">
        <f t="shared" si="4"/>
        <v>13.858833823425922</v>
      </c>
      <c r="N19">
        <v>70</v>
      </c>
      <c r="O19">
        <v>30</v>
      </c>
      <c r="P19">
        <v>19.23076923076923</v>
      </c>
      <c r="Q19">
        <v>13.636363636363637</v>
      </c>
      <c r="R19">
        <v>48.484848484848484</v>
      </c>
      <c r="S19">
        <v>55.434782608695649</v>
      </c>
      <c r="T19">
        <v>74.576271186440678</v>
      </c>
      <c r="U19">
        <v>11.594202898550725</v>
      </c>
      <c r="V19">
        <v>41.935483870967744</v>
      </c>
      <c r="W19">
        <v>23.577235772357724</v>
      </c>
      <c r="X19">
        <v>4</v>
      </c>
      <c r="Y19">
        <v>4</v>
      </c>
      <c r="Z19">
        <v>91.379310344827587</v>
      </c>
      <c r="AA19">
        <v>76.530612244897952</v>
      </c>
      <c r="AB19">
        <v>80.985915492957744</v>
      </c>
      <c r="AC19">
        <v>92.307692307692307</v>
      </c>
      <c r="AD19">
        <v>68.181818181818187</v>
      </c>
      <c r="AE19">
        <v>78.313253012048193</v>
      </c>
      <c r="AF19">
        <v>100</v>
      </c>
      <c r="AG19">
        <v>28.571428571428573</v>
      </c>
      <c r="AH19">
        <v>52.173913043478258</v>
      </c>
      <c r="AI19">
        <v>17.543859649122808</v>
      </c>
      <c r="AJ19">
        <v>25.242718446601941</v>
      </c>
      <c r="AK19">
        <v>0</v>
      </c>
      <c r="AL19">
        <v>64.285714285714292</v>
      </c>
      <c r="AM19">
        <v>66.037735849056602</v>
      </c>
      <c r="AN19">
        <v>84.888888888888886</v>
      </c>
      <c r="AO19">
        <v>42.10526315789474</v>
      </c>
      <c r="AP19">
        <v>23.529411764705884</v>
      </c>
      <c r="AQ19">
        <v>55.319148936170215</v>
      </c>
      <c r="AR19">
        <v>63.302752293577981</v>
      </c>
      <c r="AS19">
        <v>13.888888888888889</v>
      </c>
    </row>
    <row r="20" spans="1:45" x14ac:dyDescent="0.2">
      <c r="A20">
        <v>0</v>
      </c>
      <c r="B20">
        <v>44.615384615384613</v>
      </c>
      <c r="C20">
        <v>0</v>
      </c>
      <c r="D20">
        <v>88.811188811188813</v>
      </c>
      <c r="E20">
        <v>6.8181818181818183</v>
      </c>
      <c r="F20">
        <v>4</v>
      </c>
      <c r="G20">
        <f t="shared" si="0"/>
        <v>0</v>
      </c>
      <c r="H20">
        <f t="shared" si="0"/>
        <v>44.615384615384613</v>
      </c>
      <c r="I20">
        <f t="shared" si="1"/>
        <v>23.607517482517483</v>
      </c>
      <c r="J20">
        <f t="shared" si="2"/>
        <v>34.330863747031408</v>
      </c>
      <c r="K20">
        <f t="shared" si="3"/>
        <v>32.672533017857376</v>
      </c>
      <c r="L20">
        <f t="shared" si="4"/>
        <v>11.551484827734161</v>
      </c>
      <c r="N20">
        <v>30</v>
      </c>
      <c r="O20">
        <v>12</v>
      </c>
      <c r="P20">
        <v>6.4102564102564106</v>
      </c>
      <c r="Q20">
        <v>9.0909090909090917</v>
      </c>
      <c r="R20">
        <v>57.575757575757578</v>
      </c>
      <c r="S20">
        <v>77.173913043478265</v>
      </c>
      <c r="T20">
        <v>60.451977401129945</v>
      </c>
      <c r="U20">
        <v>10.144927536231885</v>
      </c>
      <c r="V20">
        <v>33.87096774193548</v>
      </c>
      <c r="W20">
        <v>10.56910569105691</v>
      </c>
      <c r="X20">
        <v>8</v>
      </c>
      <c r="Y20">
        <v>8</v>
      </c>
      <c r="Z20">
        <v>78.448275862068968</v>
      </c>
      <c r="AA20">
        <v>100</v>
      </c>
      <c r="AB20">
        <v>100</v>
      </c>
      <c r="AC20">
        <v>94.871794871794876</v>
      </c>
      <c r="AD20">
        <v>36.363636363636367</v>
      </c>
      <c r="AE20">
        <v>86.746987951807228</v>
      </c>
      <c r="AF20">
        <v>96.103896103896105</v>
      </c>
      <c r="AG20">
        <v>28.571428571428573</v>
      </c>
      <c r="AH20">
        <v>52.173913043478258</v>
      </c>
      <c r="AI20">
        <v>24.561403508771932</v>
      </c>
      <c r="AJ20">
        <v>22.33009708737864</v>
      </c>
      <c r="AK20">
        <v>12.5</v>
      </c>
      <c r="AL20">
        <v>100</v>
      </c>
      <c r="AM20">
        <v>78.301886792452834</v>
      </c>
      <c r="AN20">
        <v>74.666666666666671</v>
      </c>
      <c r="AO20">
        <v>10.526315789473685</v>
      </c>
      <c r="AP20">
        <v>23.529411764705884</v>
      </c>
      <c r="AQ20">
        <v>8.5106382978723403</v>
      </c>
      <c r="AR20">
        <v>47.706422018348626</v>
      </c>
      <c r="AS20">
        <v>2.7777777777777777</v>
      </c>
    </row>
    <row r="21" spans="1:45" x14ac:dyDescent="0.2">
      <c r="A21">
        <v>0</v>
      </c>
      <c r="B21">
        <v>33.846153846153847</v>
      </c>
      <c r="C21">
        <v>4</v>
      </c>
      <c r="D21">
        <v>85.31468531468532</v>
      </c>
      <c r="E21">
        <v>13.636363636363637</v>
      </c>
      <c r="F21">
        <v>0</v>
      </c>
      <c r="G21">
        <f t="shared" si="0"/>
        <v>0</v>
      </c>
      <c r="H21">
        <f t="shared" si="0"/>
        <v>33.846153846153847</v>
      </c>
      <c r="I21">
        <f t="shared" si="1"/>
        <v>21.33041958041958</v>
      </c>
      <c r="J21">
        <f t="shared" si="2"/>
        <v>31.019429672124282</v>
      </c>
      <c r="K21">
        <f t="shared" si="3"/>
        <v>29.596756115947134</v>
      </c>
      <c r="L21">
        <f t="shared" si="4"/>
        <v>10.46403347535532</v>
      </c>
      <c r="N21">
        <v>30</v>
      </c>
      <c r="O21">
        <v>20</v>
      </c>
      <c r="P21">
        <v>3.8461538461538463</v>
      </c>
      <c r="Q21">
        <v>9.0909090909090917</v>
      </c>
      <c r="R21">
        <v>39.393939393939391</v>
      </c>
      <c r="S21">
        <v>54.347826086956523</v>
      </c>
      <c r="T21">
        <v>42.372881355932201</v>
      </c>
      <c r="U21">
        <v>7.2463768115942031</v>
      </c>
      <c r="V21">
        <v>32.258064516129032</v>
      </c>
      <c r="W21">
        <v>4.0650406504065044</v>
      </c>
      <c r="X21">
        <v>16</v>
      </c>
      <c r="Y21">
        <v>16</v>
      </c>
      <c r="Z21">
        <v>77.58620689655173</v>
      </c>
      <c r="AA21">
        <v>80.612244897959187</v>
      </c>
      <c r="AB21">
        <v>75</v>
      </c>
      <c r="AC21">
        <v>87.179487179487182</v>
      </c>
      <c r="AD21">
        <v>72.727272727272734</v>
      </c>
      <c r="AE21">
        <v>100</v>
      </c>
      <c r="AF21">
        <v>91.558441558441558</v>
      </c>
      <c r="AG21">
        <v>7.1428571428571432</v>
      </c>
      <c r="AH21">
        <v>43.478260869565219</v>
      </c>
      <c r="AI21">
        <v>19.298245614035089</v>
      </c>
      <c r="AJ21">
        <v>9.7087378640776691</v>
      </c>
      <c r="AK21">
        <v>8.3333333333333339</v>
      </c>
      <c r="AL21">
        <v>71.428571428571431</v>
      </c>
      <c r="AM21">
        <v>66.037735849056602</v>
      </c>
      <c r="AN21">
        <v>58.666666666666664</v>
      </c>
      <c r="AO21">
        <v>31.578947368421051</v>
      </c>
      <c r="AP21">
        <v>52.941176470588232</v>
      </c>
      <c r="AQ21">
        <v>21.276595744680851</v>
      </c>
      <c r="AR21">
        <v>44.036697247706421</v>
      </c>
      <c r="AS21">
        <v>2.7777777777777777</v>
      </c>
    </row>
    <row r="22" spans="1:45" x14ac:dyDescent="0.2">
      <c r="A22">
        <v>0</v>
      </c>
      <c r="B22">
        <v>16.923076923076923</v>
      </c>
      <c r="C22">
        <v>4</v>
      </c>
      <c r="D22">
        <v>90.909090909090907</v>
      </c>
      <c r="E22">
        <v>4.5454545454545459</v>
      </c>
      <c r="F22">
        <v>0</v>
      </c>
      <c r="G22">
        <f t="shared" si="0"/>
        <v>0</v>
      </c>
      <c r="H22">
        <f t="shared" si="0"/>
        <v>16.923076923076923</v>
      </c>
      <c r="I22">
        <f t="shared" si="1"/>
        <v>16.662587412587413</v>
      </c>
      <c r="J22">
        <f t="shared" si="2"/>
        <v>24.231307614541148</v>
      </c>
      <c r="K22">
        <f t="shared" si="3"/>
        <v>30.828489786869859</v>
      </c>
      <c r="L22">
        <f t="shared" si="4"/>
        <v>10.89951709101795</v>
      </c>
      <c r="N22">
        <v>10</v>
      </c>
      <c r="O22">
        <v>14</v>
      </c>
      <c r="P22">
        <v>3.8461538461538463</v>
      </c>
      <c r="Q22">
        <v>9.0909090909090917</v>
      </c>
      <c r="R22">
        <v>60.606060606060609</v>
      </c>
      <c r="S22">
        <v>55.434782608695649</v>
      </c>
      <c r="T22">
        <v>53.10734463276836</v>
      </c>
      <c r="U22">
        <v>8.695652173913043</v>
      </c>
      <c r="V22">
        <v>12.903225806451612</v>
      </c>
      <c r="W22">
        <v>5.691056910569106</v>
      </c>
      <c r="X22">
        <v>0</v>
      </c>
      <c r="Y22">
        <v>0</v>
      </c>
      <c r="Z22">
        <v>60.344827586206897</v>
      </c>
      <c r="AA22">
        <v>100</v>
      </c>
      <c r="AB22">
        <v>73.943661971830991</v>
      </c>
      <c r="AC22">
        <v>100</v>
      </c>
      <c r="AD22">
        <v>36.363636363636367</v>
      </c>
      <c r="AE22">
        <v>75.903614457831324</v>
      </c>
      <c r="AF22">
        <v>57.79220779220779</v>
      </c>
      <c r="AG22">
        <v>14.285714285714286</v>
      </c>
      <c r="AH22">
        <v>43.478260869565219</v>
      </c>
      <c r="AI22">
        <v>21.05263157894737</v>
      </c>
      <c r="AJ22">
        <v>2.912621359223301</v>
      </c>
      <c r="AK22">
        <v>4.166666666666667</v>
      </c>
      <c r="AL22">
        <v>67.857142857142861</v>
      </c>
      <c r="AM22">
        <v>60.377358490566039</v>
      </c>
      <c r="AN22">
        <v>55.111111111111114</v>
      </c>
      <c r="AO22">
        <v>21.05263157894737</v>
      </c>
      <c r="AP22">
        <v>70.588235294117652</v>
      </c>
      <c r="AQ22">
        <v>27.659574468085108</v>
      </c>
      <c r="AR22">
        <v>27.522935779816514</v>
      </c>
      <c r="AS22">
        <v>16.666666666666668</v>
      </c>
    </row>
    <row r="23" spans="1:45" x14ac:dyDescent="0.2">
      <c r="A23">
        <v>0</v>
      </c>
      <c r="B23">
        <v>9.2307692307692299</v>
      </c>
      <c r="C23">
        <v>0</v>
      </c>
      <c r="D23">
        <v>68.531468531468533</v>
      </c>
      <c r="E23">
        <v>6.8181818181818183</v>
      </c>
      <c r="F23">
        <v>0</v>
      </c>
      <c r="G23">
        <f t="shared" si="0"/>
        <v>0</v>
      </c>
      <c r="H23">
        <f t="shared" si="0"/>
        <v>9.2307692307692299</v>
      </c>
      <c r="I23">
        <f t="shared" si="1"/>
        <v>11.7263986013986</v>
      </c>
      <c r="J23">
        <f t="shared" si="2"/>
        <v>17.052932097842277</v>
      </c>
      <c r="K23">
        <f t="shared" si="3"/>
        <v>23.340328649595243</v>
      </c>
      <c r="L23">
        <f t="shared" si="4"/>
        <v>8.252052331625725</v>
      </c>
      <c r="N23">
        <v>20</v>
      </c>
      <c r="O23">
        <v>12</v>
      </c>
      <c r="P23">
        <v>1.2820512820512822</v>
      </c>
      <c r="Q23">
        <v>4.5454545454545459</v>
      </c>
      <c r="R23">
        <v>72.727272727272734</v>
      </c>
      <c r="S23">
        <v>48.913043478260867</v>
      </c>
      <c r="T23">
        <v>28.8135593220339</v>
      </c>
      <c r="U23">
        <v>1.4492753623188406</v>
      </c>
      <c r="V23">
        <v>27.419354838709676</v>
      </c>
      <c r="W23">
        <v>0.81300813008130079</v>
      </c>
      <c r="X23">
        <v>8</v>
      </c>
      <c r="Y23">
        <v>8</v>
      </c>
      <c r="Z23">
        <v>100</v>
      </c>
      <c r="AA23">
        <v>86.734693877551024</v>
      </c>
      <c r="AB23">
        <v>81.690140845070417</v>
      </c>
      <c r="AC23">
        <v>97.435897435897431</v>
      </c>
      <c r="AD23">
        <v>72.727272727272734</v>
      </c>
      <c r="AE23">
        <v>93.975903614457835</v>
      </c>
      <c r="AF23">
        <v>72.727272727272734</v>
      </c>
      <c r="AG23">
        <v>28.571428571428573</v>
      </c>
      <c r="AH23">
        <v>26.086956521739129</v>
      </c>
      <c r="AI23">
        <v>12.280701754385966</v>
      </c>
      <c r="AJ23">
        <v>0.970873786407767</v>
      </c>
      <c r="AK23">
        <v>0</v>
      </c>
      <c r="AL23">
        <v>50</v>
      </c>
      <c r="AM23">
        <v>45.283018867924525</v>
      </c>
      <c r="AN23">
        <v>41.333333333333336</v>
      </c>
      <c r="AO23">
        <v>15.789473684210526</v>
      </c>
      <c r="AP23">
        <v>100</v>
      </c>
      <c r="AQ23">
        <v>23.404255319148938</v>
      </c>
      <c r="AR23">
        <v>38.532110091743121</v>
      </c>
      <c r="AS23">
        <v>2.7777777777777777</v>
      </c>
    </row>
    <row r="24" spans="1:45" x14ac:dyDescent="0.2">
      <c r="A24">
        <v>0</v>
      </c>
      <c r="B24">
        <v>7.6923076923076925</v>
      </c>
      <c r="C24">
        <v>0</v>
      </c>
      <c r="D24">
        <v>47.552447552447553</v>
      </c>
      <c r="E24">
        <v>2.2727272727272729</v>
      </c>
      <c r="F24">
        <v>0</v>
      </c>
      <c r="G24">
        <f t="shared" si="0"/>
        <v>0</v>
      </c>
      <c r="H24">
        <f t="shared" si="0"/>
        <v>7.6923076923076925</v>
      </c>
      <c r="I24">
        <f t="shared" si="1"/>
        <v>8.1512237762237767</v>
      </c>
      <c r="J24">
        <f t="shared" si="2"/>
        <v>11.853789922652199</v>
      </c>
      <c r="K24">
        <f t="shared" si="3"/>
        <v>16.270938862849658</v>
      </c>
      <c r="L24">
        <f t="shared" si="4"/>
        <v>5.7526456030963624</v>
      </c>
      <c r="N24">
        <v>20</v>
      </c>
      <c r="O24">
        <v>0</v>
      </c>
      <c r="P24">
        <v>0</v>
      </c>
      <c r="Q24">
        <v>4.5454545454545459</v>
      </c>
      <c r="R24">
        <v>54.545454545454547</v>
      </c>
      <c r="S24">
        <v>32.608695652173914</v>
      </c>
      <c r="T24">
        <v>14.689265536723164</v>
      </c>
      <c r="U24">
        <v>4.3478260869565215</v>
      </c>
      <c r="V24">
        <v>27.419354838709676</v>
      </c>
      <c r="W24">
        <v>0</v>
      </c>
      <c r="X24">
        <v>0</v>
      </c>
      <c r="Y24">
        <v>0</v>
      </c>
      <c r="Z24">
        <v>54.310344827586206</v>
      </c>
      <c r="AA24">
        <v>83.673469387755105</v>
      </c>
      <c r="AB24">
        <v>58.098591549295776</v>
      </c>
      <c r="AC24">
        <v>33.333333333333336</v>
      </c>
      <c r="AD24">
        <v>90.909090909090907</v>
      </c>
      <c r="AE24">
        <v>69.879518072289159</v>
      </c>
      <c r="AF24">
        <v>38.961038961038959</v>
      </c>
      <c r="AG24">
        <v>0</v>
      </c>
      <c r="AH24">
        <v>13.043478260869565</v>
      </c>
      <c r="AI24">
        <v>12.280701754385966</v>
      </c>
      <c r="AJ24">
        <v>0</v>
      </c>
      <c r="AK24">
        <v>0</v>
      </c>
      <c r="AL24">
        <v>25</v>
      </c>
      <c r="AM24">
        <v>42.452830188679243</v>
      </c>
      <c r="AN24">
        <v>20</v>
      </c>
      <c r="AO24">
        <v>63.157894736842103</v>
      </c>
      <c r="AP24">
        <v>11.764705882352942</v>
      </c>
      <c r="AQ24">
        <v>29.787234042553191</v>
      </c>
      <c r="AR24">
        <v>6.4220183486238529</v>
      </c>
      <c r="AS24">
        <v>0</v>
      </c>
    </row>
    <row r="25" spans="1:45" x14ac:dyDescent="0.2">
      <c r="A25">
        <v>0</v>
      </c>
      <c r="B25">
        <v>3.0769230769230771</v>
      </c>
      <c r="C25">
        <v>0</v>
      </c>
      <c r="D25">
        <v>49.650349650349654</v>
      </c>
      <c r="E25">
        <v>0</v>
      </c>
      <c r="F25">
        <v>0</v>
      </c>
      <c r="G25">
        <f t="shared" si="0"/>
        <v>0</v>
      </c>
      <c r="H25">
        <f t="shared" si="0"/>
        <v>3.0769230769230775</v>
      </c>
      <c r="I25">
        <f t="shared" si="1"/>
        <v>6.9755244755244767</v>
      </c>
      <c r="J25">
        <f t="shared" si="2"/>
        <v>10.144047569197271</v>
      </c>
      <c r="K25">
        <f t="shared" si="3"/>
        <v>17.299168427476719</v>
      </c>
      <c r="L25">
        <f t="shared" si="4"/>
        <v>6.1161796519785057</v>
      </c>
      <c r="N25">
        <v>0</v>
      </c>
      <c r="O25">
        <v>2</v>
      </c>
      <c r="P25">
        <v>0</v>
      </c>
      <c r="Q25">
        <v>0</v>
      </c>
      <c r="R25">
        <v>45.454545454545453</v>
      </c>
      <c r="S25">
        <v>28.260869565217391</v>
      </c>
      <c r="T25">
        <v>6.7796610169491522</v>
      </c>
      <c r="U25">
        <v>0</v>
      </c>
      <c r="V25">
        <v>19.35483870967742</v>
      </c>
      <c r="W25">
        <v>0</v>
      </c>
      <c r="X25">
        <v>0</v>
      </c>
      <c r="Y25">
        <v>0</v>
      </c>
      <c r="Z25">
        <v>51.724137931034484</v>
      </c>
      <c r="AA25">
        <v>63.265306122448976</v>
      </c>
      <c r="AB25">
        <v>51.056338028169016</v>
      </c>
      <c r="AC25">
        <v>30.76923076923077</v>
      </c>
      <c r="AD25">
        <v>86.36363636363636</v>
      </c>
      <c r="AE25">
        <v>49.397590361445786</v>
      </c>
      <c r="AF25">
        <v>40.909090909090907</v>
      </c>
      <c r="AG25">
        <v>28.571428571428573</v>
      </c>
      <c r="AH25">
        <v>8.695652173913043</v>
      </c>
      <c r="AI25">
        <v>3.5087719298245612</v>
      </c>
      <c r="AJ25">
        <v>0</v>
      </c>
      <c r="AK25">
        <v>0</v>
      </c>
      <c r="AL25">
        <v>39.285714285714285</v>
      </c>
      <c r="AM25">
        <v>43.39622641509434</v>
      </c>
      <c r="AN25">
        <v>9.7777777777777786</v>
      </c>
      <c r="AO25">
        <v>73.684210526315795</v>
      </c>
      <c r="AP25">
        <v>29.411764705882351</v>
      </c>
      <c r="AQ25">
        <v>25.531914893617021</v>
      </c>
      <c r="AR25">
        <v>22.935779816513762</v>
      </c>
      <c r="AS25">
        <v>5.5555555555555554</v>
      </c>
    </row>
    <row r="26" spans="1:45" x14ac:dyDescent="0.2">
      <c r="A26">
        <v>0</v>
      </c>
      <c r="B26">
        <v>4.615384615384615</v>
      </c>
      <c r="C26">
        <v>0</v>
      </c>
      <c r="D26">
        <v>24.475524475524477</v>
      </c>
      <c r="E26">
        <v>0</v>
      </c>
      <c r="F26">
        <v>0</v>
      </c>
      <c r="G26">
        <f t="shared" si="0"/>
        <v>0</v>
      </c>
      <c r="H26">
        <f t="shared" si="0"/>
        <v>4.615384615384615</v>
      </c>
      <c r="I26">
        <f t="shared" si="1"/>
        <v>4.2132867132867133</v>
      </c>
      <c r="J26">
        <f t="shared" si="2"/>
        <v>6.1271064265076243</v>
      </c>
      <c r="K26">
        <f t="shared" si="3"/>
        <v>8.448504256637797</v>
      </c>
      <c r="L26">
        <f t="shared" si="4"/>
        <v>2.9869973253759987</v>
      </c>
      <c r="N26">
        <v>0</v>
      </c>
      <c r="O26">
        <v>0</v>
      </c>
      <c r="P26">
        <v>0</v>
      </c>
      <c r="Q26">
        <v>0</v>
      </c>
      <c r="R26">
        <v>54.545454545454547</v>
      </c>
      <c r="S26">
        <v>11.956521739130435</v>
      </c>
      <c r="T26">
        <v>6.2146892655367232</v>
      </c>
      <c r="U26">
        <v>1.4492753623188406</v>
      </c>
      <c r="V26">
        <v>8.064516129032258</v>
      </c>
      <c r="W26">
        <v>0</v>
      </c>
      <c r="X26">
        <v>0</v>
      </c>
      <c r="Y26">
        <v>0</v>
      </c>
      <c r="Z26">
        <v>43.103448275862071</v>
      </c>
      <c r="AA26">
        <v>61.224489795918366</v>
      </c>
      <c r="AB26">
        <v>51.408450704225352</v>
      </c>
      <c r="AC26">
        <v>33.333333333333336</v>
      </c>
      <c r="AD26">
        <v>54.545454545454547</v>
      </c>
      <c r="AE26">
        <v>34.939759036144579</v>
      </c>
      <c r="AF26">
        <v>22.077922077922079</v>
      </c>
      <c r="AG26">
        <v>0</v>
      </c>
      <c r="AH26">
        <v>0</v>
      </c>
      <c r="AI26">
        <v>1.7543859649122806</v>
      </c>
      <c r="AJ26">
        <v>0.970873786407767</v>
      </c>
      <c r="AK26">
        <v>0</v>
      </c>
      <c r="AL26">
        <v>3.5714285714285716</v>
      </c>
      <c r="AM26">
        <v>11.320754716981131</v>
      </c>
      <c r="AN26">
        <v>2.6666666666666665</v>
      </c>
      <c r="AO26">
        <v>5.2631578947368425</v>
      </c>
      <c r="AP26">
        <v>35.294117647058826</v>
      </c>
      <c r="AQ26">
        <v>14.893617021276595</v>
      </c>
      <c r="AR26">
        <v>11.009174311926605</v>
      </c>
      <c r="AS26">
        <v>8.3333333333333339</v>
      </c>
    </row>
    <row r="27" spans="1:45" x14ac:dyDescent="0.2">
      <c r="A27">
        <v>0</v>
      </c>
      <c r="B27">
        <v>0</v>
      </c>
      <c r="C27">
        <v>0</v>
      </c>
      <c r="D27">
        <v>21.678321678321677</v>
      </c>
      <c r="E27">
        <v>0</v>
      </c>
      <c r="F27">
        <v>0</v>
      </c>
      <c r="G27">
        <f t="shared" si="0"/>
        <v>0</v>
      </c>
      <c r="H27">
        <f t="shared" si="0"/>
        <v>0</v>
      </c>
      <c r="I27">
        <f t="shared" si="1"/>
        <v>2.7097902097902096</v>
      </c>
      <c r="J27">
        <f t="shared" si="2"/>
        <v>3.9406701083347788</v>
      </c>
      <c r="K27">
        <f t="shared" si="3"/>
        <v>7.6644441317422976</v>
      </c>
      <c r="L27">
        <f t="shared" si="4"/>
        <v>2.7097902097902091</v>
      </c>
      <c r="N27">
        <v>10</v>
      </c>
      <c r="O27">
        <v>10</v>
      </c>
      <c r="P27">
        <v>0</v>
      </c>
      <c r="Q27">
        <v>0</v>
      </c>
      <c r="R27">
        <v>30.303030303030305</v>
      </c>
      <c r="S27">
        <v>7.6086956521739131</v>
      </c>
      <c r="T27">
        <v>3.3898305084745761</v>
      </c>
      <c r="U27">
        <v>1.4492753623188406</v>
      </c>
      <c r="V27">
        <v>11.290322580645162</v>
      </c>
      <c r="W27">
        <v>0</v>
      </c>
      <c r="X27">
        <v>0</v>
      </c>
      <c r="Y27">
        <v>0</v>
      </c>
      <c r="Z27">
        <v>41.379310344827587</v>
      </c>
      <c r="AA27">
        <v>34.693877551020407</v>
      </c>
      <c r="AB27">
        <v>38.028169014084504</v>
      </c>
      <c r="AC27">
        <v>33.333333333333336</v>
      </c>
      <c r="AD27">
        <v>63.636363636363633</v>
      </c>
      <c r="AE27">
        <v>26.506024096385541</v>
      </c>
      <c r="AF27">
        <v>9.7402597402597397</v>
      </c>
      <c r="AG27">
        <v>14.285714285714286</v>
      </c>
      <c r="AH27">
        <v>4.3478260869565215</v>
      </c>
      <c r="AI27">
        <v>1.7543859649122806</v>
      </c>
      <c r="AJ27">
        <v>0</v>
      </c>
      <c r="AK27">
        <v>0</v>
      </c>
      <c r="AL27">
        <v>10.714285714285714</v>
      </c>
      <c r="AM27">
        <v>8.4905660377358494</v>
      </c>
      <c r="AN27">
        <v>0.44444444444444442</v>
      </c>
      <c r="AO27">
        <v>5.2631578947368425</v>
      </c>
      <c r="AP27">
        <v>35.294117647058826</v>
      </c>
      <c r="AQ27">
        <v>4.2553191489361701</v>
      </c>
      <c r="AR27">
        <v>4.5871559633027523</v>
      </c>
      <c r="AS27">
        <v>5.5555555555555554</v>
      </c>
    </row>
    <row r="28" spans="1:45" x14ac:dyDescent="0.2">
      <c r="A28">
        <v>0</v>
      </c>
      <c r="B28">
        <v>0</v>
      </c>
      <c r="C28">
        <v>0</v>
      </c>
      <c r="D28">
        <v>15.384615384615385</v>
      </c>
      <c r="E28">
        <v>0</v>
      </c>
      <c r="F28">
        <v>0</v>
      </c>
      <c r="G28">
        <f t="shared" si="0"/>
        <v>0</v>
      </c>
      <c r="H28">
        <f t="shared" si="0"/>
        <v>0</v>
      </c>
      <c r="I28">
        <f t="shared" si="1"/>
        <v>1.9230769230769231</v>
      </c>
      <c r="J28">
        <f t="shared" si="2"/>
        <v>2.7966045930117787</v>
      </c>
      <c r="K28">
        <f t="shared" si="3"/>
        <v>5.439282932204212</v>
      </c>
      <c r="L28">
        <f t="shared" si="4"/>
        <v>1.9230769230769231</v>
      </c>
      <c r="N28">
        <v>0</v>
      </c>
      <c r="O28">
        <v>4</v>
      </c>
      <c r="P28">
        <v>1.2820512820512822</v>
      </c>
      <c r="Q28">
        <v>0</v>
      </c>
      <c r="R28">
        <v>33.333333333333336</v>
      </c>
      <c r="S28">
        <v>10.869565217391305</v>
      </c>
      <c r="T28">
        <v>2.2598870056497176</v>
      </c>
      <c r="U28">
        <v>1.4492753623188406</v>
      </c>
      <c r="V28">
        <v>3.225806451612903</v>
      </c>
      <c r="W28">
        <v>0.81300813008130079</v>
      </c>
      <c r="X28">
        <v>0</v>
      </c>
      <c r="Y28">
        <v>0</v>
      </c>
      <c r="Z28">
        <v>27.586206896551722</v>
      </c>
      <c r="AA28">
        <v>36.734693877551024</v>
      </c>
      <c r="AB28">
        <v>43.309859154929576</v>
      </c>
      <c r="AC28">
        <v>41.025641025641029</v>
      </c>
      <c r="AD28">
        <v>36.363636363636367</v>
      </c>
      <c r="AE28">
        <v>13.253012048192771</v>
      </c>
      <c r="AF28">
        <v>3.8961038961038961</v>
      </c>
      <c r="AG28">
        <v>7.1428571428571432</v>
      </c>
      <c r="AH28">
        <v>0</v>
      </c>
      <c r="AI28">
        <v>3.5087719298245612</v>
      </c>
      <c r="AJ28">
        <v>0</v>
      </c>
      <c r="AK28">
        <v>0</v>
      </c>
      <c r="AL28">
        <v>10.714285714285714</v>
      </c>
      <c r="AM28">
        <v>1.8867924528301887</v>
      </c>
      <c r="AN28">
        <v>0</v>
      </c>
      <c r="AO28">
        <v>0</v>
      </c>
      <c r="AP28">
        <v>5.882352941176471</v>
      </c>
      <c r="AQ28">
        <v>6.3829787234042552</v>
      </c>
      <c r="AR28">
        <v>1.834862385321101</v>
      </c>
      <c r="AS28">
        <v>2.7777777777777777</v>
      </c>
    </row>
    <row r="29" spans="1:45" x14ac:dyDescent="0.2">
      <c r="A29">
        <v>0</v>
      </c>
      <c r="B29">
        <v>0</v>
      </c>
      <c r="C29">
        <v>0</v>
      </c>
      <c r="D29">
        <v>9.79020979020979</v>
      </c>
      <c r="E29">
        <v>0</v>
      </c>
      <c r="F29">
        <v>0</v>
      </c>
      <c r="G29">
        <f t="shared" si="0"/>
        <v>0</v>
      </c>
      <c r="H29">
        <f t="shared" si="0"/>
        <v>0</v>
      </c>
      <c r="I29">
        <f t="shared" si="1"/>
        <v>1.2237762237762237</v>
      </c>
      <c r="J29">
        <f t="shared" si="2"/>
        <v>1.7796574682802226</v>
      </c>
      <c r="K29">
        <f t="shared" si="3"/>
        <v>3.4613618659481347</v>
      </c>
      <c r="L29">
        <f t="shared" si="4"/>
        <v>1.2237762237762237</v>
      </c>
      <c r="N29">
        <v>0</v>
      </c>
      <c r="O29">
        <v>0</v>
      </c>
      <c r="P29">
        <v>0</v>
      </c>
      <c r="Q29">
        <v>0</v>
      </c>
      <c r="R29">
        <v>9.0909090909090917</v>
      </c>
      <c r="S29">
        <v>4.3478260869565215</v>
      </c>
      <c r="T29">
        <v>0</v>
      </c>
      <c r="U29">
        <v>0</v>
      </c>
      <c r="V29">
        <v>1.6129032258064515</v>
      </c>
      <c r="W29">
        <v>0.81300813008130079</v>
      </c>
      <c r="X29">
        <v>0</v>
      </c>
      <c r="Y29">
        <v>0</v>
      </c>
      <c r="Z29">
        <v>26.724137931034484</v>
      </c>
      <c r="AA29">
        <v>37.755102040816325</v>
      </c>
      <c r="AB29">
        <v>38.028169014084504</v>
      </c>
      <c r="AC29">
        <v>51.282051282051285</v>
      </c>
      <c r="AD29">
        <v>27.272727272727273</v>
      </c>
      <c r="AE29">
        <v>21.686746987951807</v>
      </c>
      <c r="AF29">
        <v>1.948051948051948</v>
      </c>
      <c r="AG29">
        <v>0</v>
      </c>
      <c r="AH29">
        <v>0</v>
      </c>
      <c r="AI29">
        <v>5.2631578947368425</v>
      </c>
      <c r="AJ29">
        <v>0</v>
      </c>
      <c r="AK29">
        <v>0</v>
      </c>
      <c r="AL29">
        <v>10.714285714285714</v>
      </c>
      <c r="AM29">
        <v>3.7735849056603774</v>
      </c>
      <c r="AN29">
        <v>0</v>
      </c>
      <c r="AO29">
        <v>0</v>
      </c>
      <c r="AP29">
        <v>0</v>
      </c>
      <c r="AQ29">
        <v>6.3829787234042552</v>
      </c>
      <c r="AR29">
        <v>0</v>
      </c>
      <c r="AS29">
        <v>0</v>
      </c>
    </row>
    <row r="30" spans="1:45" x14ac:dyDescent="0.2">
      <c r="A30">
        <v>0</v>
      </c>
      <c r="B30">
        <v>0</v>
      </c>
      <c r="C30">
        <v>0</v>
      </c>
      <c r="D30">
        <v>6.9930069930069934</v>
      </c>
      <c r="E30">
        <v>0</v>
      </c>
      <c r="F30">
        <v>0</v>
      </c>
      <c r="G30">
        <f t="shared" si="0"/>
        <v>0</v>
      </c>
      <c r="H30">
        <f t="shared" si="0"/>
        <v>0</v>
      </c>
      <c r="I30">
        <f t="shared" si="1"/>
        <v>0.87412587412587417</v>
      </c>
      <c r="J30">
        <f t="shared" si="2"/>
        <v>1.2711839059144447</v>
      </c>
      <c r="K30">
        <f t="shared" si="3"/>
        <v>2.4724013328200964</v>
      </c>
      <c r="L30">
        <f t="shared" si="4"/>
        <v>0.87412587412587417</v>
      </c>
      <c r="N30">
        <v>0</v>
      </c>
      <c r="O30">
        <v>4</v>
      </c>
      <c r="P30">
        <v>0</v>
      </c>
      <c r="Q30">
        <v>0</v>
      </c>
      <c r="R30">
        <v>15.151515151515152</v>
      </c>
      <c r="S30">
        <v>5.4347826086956523</v>
      </c>
      <c r="T30">
        <v>1.1299435028248588</v>
      </c>
      <c r="U30">
        <v>0</v>
      </c>
      <c r="V30">
        <v>1.6129032258064515</v>
      </c>
      <c r="W30">
        <v>0</v>
      </c>
      <c r="X30">
        <v>0</v>
      </c>
      <c r="Y30">
        <v>0</v>
      </c>
      <c r="Z30">
        <v>31.03448275862069</v>
      </c>
      <c r="AA30">
        <v>19.387755102040817</v>
      </c>
      <c r="AB30">
        <v>24.64788732394366</v>
      </c>
      <c r="AC30">
        <v>17.948717948717949</v>
      </c>
      <c r="AD30">
        <v>13.636363636363637</v>
      </c>
      <c r="AE30">
        <v>14.457831325301205</v>
      </c>
      <c r="AF30">
        <v>1.2987012987012987</v>
      </c>
      <c r="AG30">
        <v>0</v>
      </c>
      <c r="AH30">
        <v>4.3478260869565215</v>
      </c>
      <c r="AI30">
        <v>0</v>
      </c>
      <c r="AJ30">
        <v>0</v>
      </c>
      <c r="AK30">
        <v>0</v>
      </c>
      <c r="AL30">
        <v>14.285714285714286</v>
      </c>
      <c r="AM30">
        <v>4.716981132075472</v>
      </c>
      <c r="AN30">
        <v>0</v>
      </c>
      <c r="AO30">
        <v>5.2631578947368425</v>
      </c>
      <c r="AP30">
        <v>0</v>
      </c>
      <c r="AQ30">
        <v>6.3829787234042552</v>
      </c>
      <c r="AR30">
        <v>0</v>
      </c>
      <c r="AS30">
        <v>0</v>
      </c>
    </row>
    <row r="31" spans="1:45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f t="shared" si="0"/>
        <v>0</v>
      </c>
      <c r="H31">
        <f t="shared" si="0"/>
        <v>0</v>
      </c>
      <c r="I31">
        <f t="shared" si="1"/>
        <v>0</v>
      </c>
      <c r="J31">
        <f t="shared" si="2"/>
        <v>0</v>
      </c>
      <c r="K31">
        <f t="shared" si="3"/>
        <v>0</v>
      </c>
      <c r="L31">
        <f t="shared" si="4"/>
        <v>0</v>
      </c>
      <c r="N31">
        <v>0</v>
      </c>
      <c r="O31">
        <v>0</v>
      </c>
      <c r="P31">
        <v>0</v>
      </c>
      <c r="Q31">
        <v>0</v>
      </c>
      <c r="R31">
        <v>3.0303030303030303</v>
      </c>
      <c r="S31">
        <v>4.3478260869565215</v>
      </c>
      <c r="T31">
        <v>0</v>
      </c>
      <c r="U31">
        <v>0</v>
      </c>
      <c r="V31">
        <v>3.225806451612903</v>
      </c>
      <c r="W31">
        <v>0</v>
      </c>
      <c r="X31">
        <v>0</v>
      </c>
      <c r="Y31">
        <v>0</v>
      </c>
      <c r="Z31">
        <v>26.724137931034484</v>
      </c>
      <c r="AA31">
        <v>13.26530612244898</v>
      </c>
      <c r="AB31">
        <v>20.070422535211268</v>
      </c>
      <c r="AC31">
        <v>17.948717948717949</v>
      </c>
      <c r="AD31">
        <v>9.0909090909090917</v>
      </c>
      <c r="AE31">
        <v>8.4337349397590362</v>
      </c>
      <c r="AF31">
        <v>0.64935064935064934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5.6603773584905657</v>
      </c>
      <c r="AN31">
        <v>0</v>
      </c>
      <c r="AO31">
        <v>0</v>
      </c>
      <c r="AP31">
        <v>0</v>
      </c>
      <c r="AQ31">
        <v>2.1276595744680851</v>
      </c>
      <c r="AR31">
        <v>0</v>
      </c>
      <c r="AS31">
        <v>0</v>
      </c>
    </row>
    <row r="32" spans="1:45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f t="shared" si="0"/>
        <v>0</v>
      </c>
      <c r="H32">
        <f t="shared" si="0"/>
        <v>0</v>
      </c>
      <c r="I32">
        <f t="shared" si="1"/>
        <v>0</v>
      </c>
      <c r="J32">
        <f t="shared" si="2"/>
        <v>0</v>
      </c>
      <c r="K32">
        <f t="shared" si="3"/>
        <v>0</v>
      </c>
      <c r="L32">
        <v>0</v>
      </c>
      <c r="N32">
        <v>0</v>
      </c>
      <c r="O32">
        <v>0</v>
      </c>
      <c r="P32">
        <v>0</v>
      </c>
      <c r="Q32">
        <v>0</v>
      </c>
      <c r="R32">
        <v>6.0606060606060606</v>
      </c>
      <c r="S32">
        <v>3.2608695652173911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15.517241379310345</v>
      </c>
      <c r="AA32">
        <v>14.285714285714286</v>
      </c>
      <c r="AB32">
        <v>14.788732394366198</v>
      </c>
      <c r="AC32">
        <v>7.6923076923076925</v>
      </c>
      <c r="AD32">
        <v>13.636363636363637</v>
      </c>
      <c r="AE32">
        <v>15.662650602409638</v>
      </c>
      <c r="AF32">
        <v>0.64935064935064934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3.5714285714285716</v>
      </c>
      <c r="AM32">
        <v>1.8867924528301887</v>
      </c>
      <c r="AN32">
        <v>0</v>
      </c>
      <c r="AO32">
        <v>5.2631578947368425</v>
      </c>
      <c r="AP32">
        <v>0</v>
      </c>
      <c r="AQ32">
        <v>0</v>
      </c>
      <c r="AR32">
        <v>0</v>
      </c>
      <c r="AS32">
        <v>0</v>
      </c>
    </row>
    <row r="33" spans="1:45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N33">
        <v>0</v>
      </c>
      <c r="O33">
        <v>0</v>
      </c>
      <c r="P33">
        <v>0</v>
      </c>
      <c r="Q33">
        <v>0</v>
      </c>
      <c r="R33">
        <v>3.0303030303030303</v>
      </c>
      <c r="S33">
        <v>0</v>
      </c>
      <c r="T33">
        <v>0.56497175141242939</v>
      </c>
      <c r="U33">
        <v>0</v>
      </c>
      <c r="V33">
        <v>0</v>
      </c>
      <c r="W33">
        <v>0</v>
      </c>
      <c r="X33">
        <v>0</v>
      </c>
      <c r="Y33">
        <v>0</v>
      </c>
      <c r="Z33">
        <v>18.96551724137931</v>
      </c>
      <c r="AA33">
        <v>10.204081632653061</v>
      </c>
      <c r="AB33">
        <v>14.43661971830986</v>
      </c>
      <c r="AC33">
        <v>2.5641025641025643</v>
      </c>
      <c r="AD33">
        <v>4.5454545454545459</v>
      </c>
      <c r="AE33">
        <v>1.2048192771084338</v>
      </c>
      <c r="AF33">
        <v>0.64935064935064934</v>
      </c>
      <c r="AG33">
        <v>7.1428571428571432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0.94339622641509435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</row>
    <row r="34" spans="1:45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4.3478260869565215</v>
      </c>
      <c r="T34">
        <v>0.56497175141242939</v>
      </c>
      <c r="U34">
        <v>0</v>
      </c>
      <c r="V34">
        <v>0</v>
      </c>
      <c r="W34">
        <v>0</v>
      </c>
      <c r="X34">
        <v>0</v>
      </c>
      <c r="Y34">
        <v>0</v>
      </c>
      <c r="Z34">
        <v>8.6206896551724146</v>
      </c>
      <c r="AA34">
        <v>9.183673469387756</v>
      </c>
      <c r="AB34">
        <v>6.3380281690140849</v>
      </c>
      <c r="AC34">
        <v>10.256410256410257</v>
      </c>
      <c r="AD34">
        <v>0</v>
      </c>
      <c r="AE34">
        <v>1.2048192771084338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7.1428571428571432</v>
      </c>
      <c r="AM34">
        <v>0.94339622641509435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</row>
    <row r="35" spans="1:45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5.4347826086956523</v>
      </c>
      <c r="T35">
        <v>0</v>
      </c>
      <c r="U35">
        <v>1.4492753623188406</v>
      </c>
      <c r="V35">
        <v>0</v>
      </c>
      <c r="W35">
        <v>0</v>
      </c>
      <c r="X35">
        <v>0</v>
      </c>
      <c r="Y35">
        <v>0</v>
      </c>
      <c r="Z35">
        <v>8.6206896551724146</v>
      </c>
      <c r="AA35">
        <v>18.367346938775512</v>
      </c>
      <c r="AB35">
        <v>0.70422535211267601</v>
      </c>
      <c r="AC35">
        <v>12.820512820512821</v>
      </c>
      <c r="AD35">
        <v>0</v>
      </c>
      <c r="AE35">
        <v>1.2048192771084338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0.94339622641509435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</row>
    <row r="36" spans="1:45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5.1724137931034484</v>
      </c>
      <c r="AA36">
        <v>1.0204081632653061</v>
      </c>
      <c r="AB36">
        <v>0</v>
      </c>
      <c r="AC36">
        <v>7.6923076923076925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2.1276595744680851</v>
      </c>
      <c r="AR36">
        <v>0</v>
      </c>
      <c r="AS36">
        <v>0</v>
      </c>
    </row>
    <row r="37" spans="1:45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5.1724137931034484</v>
      </c>
      <c r="AA37">
        <v>5.1020408163265305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2.1276595744680851</v>
      </c>
      <c r="AR37">
        <v>0</v>
      </c>
      <c r="AS37">
        <v>0</v>
      </c>
    </row>
    <row r="38" spans="1:45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2.5862068965517242</v>
      </c>
      <c r="AA38">
        <v>3.0612244897959182</v>
      </c>
      <c r="AB38">
        <v>0</v>
      </c>
      <c r="AC38">
        <v>0</v>
      </c>
      <c r="AD38">
        <v>4.5454545454545459</v>
      </c>
      <c r="AE38">
        <v>1.2048192771084338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</row>
    <row r="39" spans="1:45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4.0816326530612246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5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1.7241379310344827</v>
      </c>
      <c r="AA40">
        <v>3.0612244897959182</v>
      </c>
      <c r="AB40">
        <v>0</v>
      </c>
      <c r="AC40">
        <v>0</v>
      </c>
      <c r="AD40">
        <v>0</v>
      </c>
      <c r="AE40">
        <v>1.2048192771084338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</row>
    <row r="41" spans="1:45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1.0204081632653061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</row>
    <row r="42" spans="1:45" x14ac:dyDescent="0.2">
      <c r="I42">
        <f>STDEV(I3:I41)</f>
        <v>22.28428696429318</v>
      </c>
    </row>
    <row r="45" spans="1:45" x14ac:dyDescent="0.2">
      <c r="R45" s="1" t="s">
        <v>98</v>
      </c>
    </row>
    <row r="46" spans="1:45" x14ac:dyDescent="0.2">
      <c r="N46" t="s">
        <v>19</v>
      </c>
      <c r="O46" t="s">
        <v>20</v>
      </c>
      <c r="P46" t="s">
        <v>21</v>
      </c>
      <c r="Q46" t="s">
        <v>22</v>
      </c>
      <c r="R46" t="s">
        <v>19</v>
      </c>
      <c r="S46" t="s">
        <v>20</v>
      </c>
      <c r="T46" t="s">
        <v>21</v>
      </c>
      <c r="U46" t="s">
        <v>22</v>
      </c>
    </row>
    <row r="47" spans="1:45" x14ac:dyDescent="0.2">
      <c r="M47">
        <v>1</v>
      </c>
      <c r="N47">
        <f>AVERAGE(N3,R3,V3,Z3,AD3,AH3,AL3,AP3)</f>
        <v>4.1814888010540185</v>
      </c>
      <c r="O47">
        <f>AVERAGE(O3,S3,W3,AA3,AE3,AI3,AM3,AQ3)</f>
        <v>4.9075482316608063</v>
      </c>
      <c r="P47">
        <f>AVERAGE(P3,T3,X3,AB3,AF3,AJ3,AN3,AR3)</f>
        <v>14.732748376415731</v>
      </c>
      <c r="Q47">
        <f>AVERAGE(Q3,U3,Y3,AC3,AG3,AK3,AO3,AS3)</f>
        <v>22.921150042431506</v>
      </c>
      <c r="R47">
        <f>100*N47/MAX(N$47:N$85)</f>
        <v>5.9556282470444266</v>
      </c>
      <c r="S47">
        <f t="shared" ref="S47:U62" si="5">100*O47/MAX(O$47:O$85)</f>
        <v>7.0073543121536552</v>
      </c>
      <c r="T47">
        <f t="shared" si="5"/>
        <v>18.928975554130528</v>
      </c>
      <c r="U47">
        <f t="shared" si="5"/>
        <v>37.912676548181317</v>
      </c>
    </row>
    <row r="48" spans="1:45" x14ac:dyDescent="0.2">
      <c r="M48">
        <v>2</v>
      </c>
      <c r="N48">
        <f t="shared" ref="N48:O85" si="6">AVERAGE(N4,R4,V4,Z4,AD4,AH4,AL4,AP4)</f>
        <v>17.050373158315985</v>
      </c>
      <c r="O48">
        <f t="shared" si="6"/>
        <v>12.565084042091257</v>
      </c>
      <c r="P48">
        <f t="shared" ref="P48:P85" si="7">AVERAGE(P4,T4,X4,AB4,AF4,AJ4,AN4,AR4)</f>
        <v>25.912844964414806</v>
      </c>
      <c r="Q48">
        <f t="shared" ref="Q48:Q85" si="8">AVERAGE(Q4,U4,Y4,AC4,AG4,AK4,AO4,AS4)</f>
        <v>30.457077009565566</v>
      </c>
      <c r="R48">
        <f t="shared" ref="R48:R85" si="9">100*N48/MAX(N$47:N$85)</f>
        <v>24.284576340062991</v>
      </c>
      <c r="S48">
        <f t="shared" si="5"/>
        <v>17.941340907641809</v>
      </c>
      <c r="T48">
        <f t="shared" si="5"/>
        <v>33.293421996847734</v>
      </c>
      <c r="U48">
        <f t="shared" si="5"/>
        <v>50.377459557182654</v>
      </c>
    </row>
    <row r="49" spans="13:21" x14ac:dyDescent="0.2">
      <c r="M49">
        <v>3</v>
      </c>
      <c r="N49">
        <f t="shared" si="6"/>
        <v>28.93869258783457</v>
      </c>
      <c r="O49">
        <f t="shared" si="6"/>
        <v>19.17307907847405</v>
      </c>
      <c r="P49">
        <f t="shared" si="7"/>
        <v>37.775302830848801</v>
      </c>
      <c r="Q49">
        <f t="shared" si="8"/>
        <v>49.921620173622465</v>
      </c>
      <c r="R49">
        <f t="shared" si="9"/>
        <v>41.216921342752215</v>
      </c>
      <c r="S49">
        <f t="shared" si="5"/>
        <v>27.376716848351936</v>
      </c>
      <c r="T49">
        <f t="shared" si="5"/>
        <v>48.534581977906257</v>
      </c>
      <c r="U49">
        <f t="shared" si="5"/>
        <v>82.57274329167717</v>
      </c>
    </row>
    <row r="50" spans="13:21" x14ac:dyDescent="0.2">
      <c r="M50">
        <v>4</v>
      </c>
      <c r="N50">
        <f t="shared" si="6"/>
        <v>23.448985734405525</v>
      </c>
      <c r="O50">
        <f t="shared" si="6"/>
        <v>31.365180709775746</v>
      </c>
      <c r="P50">
        <f t="shared" si="7"/>
        <v>48.891662776696691</v>
      </c>
      <c r="Q50">
        <f t="shared" si="8"/>
        <v>35.86494398050462</v>
      </c>
      <c r="R50">
        <f t="shared" si="9"/>
        <v>33.398018851363467</v>
      </c>
      <c r="S50">
        <f t="shared" si="5"/>
        <v>44.785486341261219</v>
      </c>
      <c r="T50">
        <f t="shared" si="5"/>
        <v>62.817138109979631</v>
      </c>
      <c r="U50">
        <f t="shared" si="5"/>
        <v>59.322329727538914</v>
      </c>
    </row>
    <row r="51" spans="13:21" x14ac:dyDescent="0.2">
      <c r="M51">
        <v>5</v>
      </c>
      <c r="N51">
        <f t="shared" si="6"/>
        <v>34.868724388329504</v>
      </c>
      <c r="O51">
        <f t="shared" si="6"/>
        <v>36.320346198895493</v>
      </c>
      <c r="P51">
        <f t="shared" si="7"/>
        <v>53.172614589749628</v>
      </c>
      <c r="Q51">
        <f t="shared" si="8"/>
        <v>60.457746931431146</v>
      </c>
      <c r="R51">
        <f t="shared" si="9"/>
        <v>49.662971679655442</v>
      </c>
      <c r="S51">
        <f t="shared" si="5"/>
        <v>51.860832037021702</v>
      </c>
      <c r="T51">
        <f t="shared" si="5"/>
        <v>68.317403922393112</v>
      </c>
      <c r="U51">
        <f t="shared" si="5"/>
        <v>100</v>
      </c>
    </row>
    <row r="52" spans="13:21" x14ac:dyDescent="0.2">
      <c r="M52">
        <v>6</v>
      </c>
      <c r="N52">
        <f t="shared" si="6"/>
        <v>35.461440633708619</v>
      </c>
      <c r="O52">
        <f t="shared" si="6"/>
        <v>44.475835756800187</v>
      </c>
      <c r="P52">
        <f t="shared" si="7"/>
        <v>63.031264952608225</v>
      </c>
      <c r="Q52">
        <f t="shared" si="8"/>
        <v>43.399368731319541</v>
      </c>
      <c r="R52">
        <f t="shared" si="9"/>
        <v>50.507168036840987</v>
      </c>
      <c r="S52">
        <f t="shared" si="5"/>
        <v>63.505833211460988</v>
      </c>
      <c r="T52">
        <f t="shared" si="5"/>
        <v>80.984025719450585</v>
      </c>
      <c r="U52">
        <f t="shared" si="5"/>
        <v>71.784627999024565</v>
      </c>
    </row>
    <row r="53" spans="13:21" x14ac:dyDescent="0.2">
      <c r="M53">
        <v>7</v>
      </c>
      <c r="N53">
        <f t="shared" si="6"/>
        <v>47.222830463572514</v>
      </c>
      <c r="O53">
        <f t="shared" si="6"/>
        <v>52.943573033534179</v>
      </c>
      <c r="P53">
        <f t="shared" si="7"/>
        <v>72.70485287354758</v>
      </c>
      <c r="Q53">
        <f t="shared" si="8"/>
        <v>59.454160605476389</v>
      </c>
      <c r="R53">
        <f t="shared" si="9"/>
        <v>67.25872922183855</v>
      </c>
      <c r="S53">
        <f t="shared" si="5"/>
        <v>75.596684389957829</v>
      </c>
      <c r="T53">
        <f t="shared" si="5"/>
        <v>93.41287501476053</v>
      </c>
      <c r="U53">
        <f t="shared" si="5"/>
        <v>98.340020300304971</v>
      </c>
    </row>
    <row r="54" spans="13:21" x14ac:dyDescent="0.2">
      <c r="M54">
        <v>8</v>
      </c>
      <c r="N54">
        <f t="shared" si="6"/>
        <v>46.985508822759073</v>
      </c>
      <c r="O54">
        <f t="shared" si="6"/>
        <v>60.377609217567901</v>
      </c>
      <c r="P54">
        <f t="shared" si="7"/>
        <v>69.512048745701861</v>
      </c>
      <c r="Q54">
        <f t="shared" si="8"/>
        <v>57.377609709131448</v>
      </c>
      <c r="R54">
        <f t="shared" si="9"/>
        <v>66.920715768996772</v>
      </c>
      <c r="S54">
        <f t="shared" si="5"/>
        <v>86.211541962792282</v>
      </c>
      <c r="T54">
        <f t="shared" si="5"/>
        <v>89.310686492904964</v>
      </c>
      <c r="U54">
        <f t="shared" si="5"/>
        <v>94.905305972131131</v>
      </c>
    </row>
    <row r="55" spans="13:21" x14ac:dyDescent="0.2">
      <c r="M55">
        <v>9</v>
      </c>
      <c r="N55">
        <f t="shared" si="6"/>
        <v>59.178925625040797</v>
      </c>
      <c r="O55">
        <f t="shared" si="6"/>
        <v>70.034252772820196</v>
      </c>
      <c r="P55">
        <f t="shared" si="7"/>
        <v>73.290626859467437</v>
      </c>
      <c r="Q55">
        <f t="shared" si="8"/>
        <v>53.065974690831673</v>
      </c>
      <c r="R55">
        <f t="shared" si="9"/>
        <v>84.28760612569225</v>
      </c>
      <c r="S55">
        <f t="shared" si="5"/>
        <v>100</v>
      </c>
      <c r="T55">
        <f t="shared" si="5"/>
        <v>94.165490967767127</v>
      </c>
      <c r="U55">
        <f t="shared" si="5"/>
        <v>87.773655791402646</v>
      </c>
    </row>
    <row r="56" spans="13:21" x14ac:dyDescent="0.2">
      <c r="M56">
        <v>10</v>
      </c>
      <c r="N56">
        <f t="shared" si="6"/>
        <v>53.392150765039858</v>
      </c>
      <c r="O56">
        <f t="shared" si="6"/>
        <v>68.5558764225365</v>
      </c>
      <c r="P56">
        <f t="shared" si="7"/>
        <v>70.204194595290346</v>
      </c>
      <c r="Q56">
        <f t="shared" si="8"/>
        <v>38.247597669937484</v>
      </c>
      <c r="R56">
        <f t="shared" si="9"/>
        <v>76.045594379344649</v>
      </c>
      <c r="S56">
        <f t="shared" si="5"/>
        <v>97.889066718425184</v>
      </c>
      <c r="T56">
        <f t="shared" si="5"/>
        <v>90.199971474363451</v>
      </c>
      <c r="U56">
        <f t="shared" si="5"/>
        <v>63.263352690460728</v>
      </c>
    </row>
    <row r="57" spans="13:21" x14ac:dyDescent="0.2">
      <c r="M57">
        <v>11</v>
      </c>
      <c r="N57">
        <f t="shared" si="6"/>
        <v>46.443115256056394</v>
      </c>
      <c r="O57">
        <f t="shared" si="6"/>
        <v>60.145162917640555</v>
      </c>
      <c r="P57">
        <f t="shared" si="7"/>
        <v>77.831725939341027</v>
      </c>
      <c r="Q57">
        <f t="shared" si="8"/>
        <v>43.073833314536977</v>
      </c>
      <c r="R57">
        <f t="shared" si="9"/>
        <v>66.148193205728063</v>
      </c>
      <c r="S57">
        <f t="shared" si="5"/>
        <v>85.879638228941701</v>
      </c>
      <c r="T57">
        <f t="shared" si="5"/>
        <v>100</v>
      </c>
      <c r="U57">
        <f t="shared" si="5"/>
        <v>71.246176876868503</v>
      </c>
    </row>
    <row r="58" spans="13:21" x14ac:dyDescent="0.2">
      <c r="M58">
        <v>12</v>
      </c>
      <c r="N58">
        <f t="shared" si="6"/>
        <v>61.613455098148954</v>
      </c>
      <c r="O58">
        <f t="shared" si="6"/>
        <v>70.016457901335073</v>
      </c>
      <c r="P58">
        <f t="shared" si="7"/>
        <v>67.558606625078966</v>
      </c>
      <c r="Q58">
        <f t="shared" si="8"/>
        <v>43.974643840776565</v>
      </c>
      <c r="R58">
        <f t="shared" si="9"/>
        <v>87.755067881096295</v>
      </c>
      <c r="S58">
        <f t="shared" si="5"/>
        <v>99.974591188196371</v>
      </c>
      <c r="T58">
        <f t="shared" si="5"/>
        <v>86.800858916750059</v>
      </c>
      <c r="U58">
        <f t="shared" si="5"/>
        <v>72.736160496769614</v>
      </c>
    </row>
    <row r="59" spans="13:21" x14ac:dyDescent="0.2">
      <c r="M59">
        <v>13</v>
      </c>
      <c r="N59">
        <f t="shared" si="6"/>
        <v>57.087494351348191</v>
      </c>
      <c r="O59">
        <f t="shared" si="6"/>
        <v>61.389490439402515</v>
      </c>
      <c r="P59">
        <f t="shared" si="7"/>
        <v>64.910616931460638</v>
      </c>
      <c r="Q59">
        <f t="shared" si="8"/>
        <v>26.265692005680563</v>
      </c>
      <c r="R59">
        <f t="shared" si="9"/>
        <v>81.30881369960322</v>
      </c>
      <c r="S59">
        <f t="shared" si="5"/>
        <v>87.6563795697801</v>
      </c>
      <c r="T59">
        <f t="shared" si="5"/>
        <v>83.398660569405081</v>
      </c>
      <c r="U59">
        <f t="shared" si="5"/>
        <v>43.4447086416735</v>
      </c>
    </row>
    <row r="60" spans="13:21" x14ac:dyDescent="0.2">
      <c r="M60">
        <v>14</v>
      </c>
      <c r="N60">
        <f t="shared" si="6"/>
        <v>70.210708721269626</v>
      </c>
      <c r="O60">
        <f t="shared" si="6"/>
        <v>61.162282042083461</v>
      </c>
      <c r="P60">
        <f t="shared" si="7"/>
        <v>71.561110600741685</v>
      </c>
      <c r="Q60">
        <f t="shared" si="8"/>
        <v>46.315454314310145</v>
      </c>
      <c r="R60">
        <f t="shared" si="9"/>
        <v>100</v>
      </c>
      <c r="S60">
        <f t="shared" si="5"/>
        <v>87.33195489424871</v>
      </c>
      <c r="T60">
        <f t="shared" si="5"/>
        <v>91.943368513392073</v>
      </c>
      <c r="U60">
        <f t="shared" si="5"/>
        <v>76.607972782775633</v>
      </c>
    </row>
    <row r="61" spans="13:21" x14ac:dyDescent="0.2">
      <c r="M61">
        <v>15</v>
      </c>
      <c r="N61">
        <f t="shared" si="6"/>
        <v>55.6005439993599</v>
      </c>
      <c r="O61">
        <f t="shared" si="6"/>
        <v>55.875076417904765</v>
      </c>
      <c r="P61">
        <f t="shared" si="7"/>
        <v>60.911410159200145</v>
      </c>
      <c r="Q61">
        <f t="shared" si="8"/>
        <v>22.712784577487096</v>
      </c>
      <c r="R61">
        <f t="shared" si="9"/>
        <v>79.190973872787978</v>
      </c>
      <c r="S61">
        <f t="shared" si="5"/>
        <v>79.782498142950828</v>
      </c>
      <c r="T61">
        <f t="shared" si="5"/>
        <v>78.260387295885081</v>
      </c>
      <c r="U61">
        <f t="shared" si="5"/>
        <v>37.568030120684227</v>
      </c>
    </row>
    <row r="62" spans="13:21" x14ac:dyDescent="0.2">
      <c r="M62">
        <v>16</v>
      </c>
      <c r="N62">
        <f t="shared" si="6"/>
        <v>52.914526219726085</v>
      </c>
      <c r="O62">
        <f t="shared" si="6"/>
        <v>58.647204401633914</v>
      </c>
      <c r="P62">
        <f t="shared" si="7"/>
        <v>56.164234544359488</v>
      </c>
      <c r="Q62">
        <f t="shared" si="8"/>
        <v>25.199050314038871</v>
      </c>
      <c r="R62">
        <f t="shared" si="9"/>
        <v>75.365321307027571</v>
      </c>
      <c r="S62">
        <f t="shared" si="5"/>
        <v>83.740744106852929</v>
      </c>
      <c r="T62">
        <f t="shared" si="5"/>
        <v>72.161106369569239</v>
      </c>
      <c r="U62">
        <f t="shared" si="5"/>
        <v>41.680432356532684</v>
      </c>
    </row>
    <row r="63" spans="13:21" x14ac:dyDescent="0.2">
      <c r="M63">
        <v>17</v>
      </c>
      <c r="N63">
        <f t="shared" si="6"/>
        <v>57.496312497045054</v>
      </c>
      <c r="O63">
        <f t="shared" si="6"/>
        <v>50.34457850904365</v>
      </c>
      <c r="P63">
        <f t="shared" si="7"/>
        <v>56.528414442404554</v>
      </c>
      <c r="Q63">
        <f t="shared" si="8"/>
        <v>25.762979932602359</v>
      </c>
      <c r="R63">
        <f t="shared" si="9"/>
        <v>81.891086907127502</v>
      </c>
      <c r="S63">
        <f t="shared" ref="S63:S85" si="10">100*O63/MAX(O$47:O$85)</f>
        <v>71.885650971894179</v>
      </c>
      <c r="T63">
        <f t="shared" ref="T63:T85" si="11">100*P63/MAX(P$47:P$85)</f>
        <v>72.629013117941867</v>
      </c>
      <c r="U63">
        <f t="shared" ref="U63:U85" si="12">100*Q63/MAX(Q$47:Q$85)</f>
        <v>42.613198870645547</v>
      </c>
    </row>
    <row r="64" spans="13:21" x14ac:dyDescent="0.2">
      <c r="M64">
        <v>18</v>
      </c>
      <c r="N64">
        <f t="shared" si="6"/>
        <v>51.495245293947818</v>
      </c>
      <c r="O64">
        <f t="shared" si="6"/>
        <v>49.732991910679935</v>
      </c>
      <c r="P64">
        <f t="shared" si="7"/>
        <v>51.958664460959554</v>
      </c>
      <c r="Q64">
        <f t="shared" si="8"/>
        <v>22.060394204701986</v>
      </c>
      <c r="R64">
        <f t="shared" si="9"/>
        <v>73.34386197179613</v>
      </c>
      <c r="S64">
        <f t="shared" si="10"/>
        <v>71.012383143439436</v>
      </c>
      <c r="T64">
        <f t="shared" si="11"/>
        <v>66.75769274531325</v>
      </c>
      <c r="U64">
        <f t="shared" si="12"/>
        <v>36.4889452955004</v>
      </c>
    </row>
    <row r="65" spans="13:21" x14ac:dyDescent="0.2">
      <c r="M65">
        <v>19</v>
      </c>
      <c r="N65">
        <f t="shared" si="6"/>
        <v>52.476686537827227</v>
      </c>
      <c r="O65">
        <f t="shared" si="6"/>
        <v>45.704711105386842</v>
      </c>
      <c r="P65">
        <f t="shared" si="7"/>
        <v>42.648697317372296</v>
      </c>
      <c r="Q65">
        <f t="shared" si="8"/>
        <v>21.16871108804747</v>
      </c>
      <c r="R65">
        <f t="shared" si="9"/>
        <v>74.741713185313486</v>
      </c>
      <c r="S65">
        <f t="shared" si="10"/>
        <v>65.260510815536989</v>
      </c>
      <c r="T65">
        <f t="shared" si="11"/>
        <v>54.796031827189609</v>
      </c>
      <c r="U65">
        <f t="shared" si="12"/>
        <v>35.014058846844243</v>
      </c>
    </row>
    <row r="66" spans="13:21" x14ac:dyDescent="0.2">
      <c r="M66">
        <v>20</v>
      </c>
      <c r="N66">
        <f t="shared" si="6"/>
        <v>45.267673672897658</v>
      </c>
      <c r="O66">
        <f t="shared" si="6"/>
        <v>45.014877314336829</v>
      </c>
      <c r="P66">
        <f t="shared" si="7"/>
        <v>34.279504561638987</v>
      </c>
      <c r="Q66">
        <f t="shared" si="8"/>
        <v>21.744780057852136</v>
      </c>
      <c r="R66">
        <f t="shared" si="9"/>
        <v>64.474030382753099</v>
      </c>
      <c r="S66">
        <f t="shared" si="10"/>
        <v>64.275515954111512</v>
      </c>
      <c r="T66">
        <f t="shared" si="11"/>
        <v>44.043099581724654</v>
      </c>
      <c r="U66">
        <f t="shared" si="12"/>
        <v>35.966904427507416</v>
      </c>
    </row>
    <row r="67" spans="13:21" x14ac:dyDescent="0.2">
      <c r="M67">
        <v>21</v>
      </c>
      <c r="N67">
        <f t="shared" si="6"/>
        <v>58.620107101874282</v>
      </c>
      <c r="O67">
        <f t="shared" si="6"/>
        <v>40.425578130226306</v>
      </c>
      <c r="P67">
        <f t="shared" si="7"/>
        <v>34.168667673489068</v>
      </c>
      <c r="Q67">
        <f t="shared" si="8"/>
        <v>19.82116342213596</v>
      </c>
      <c r="R67">
        <f t="shared" si="9"/>
        <v>83.491689757172196</v>
      </c>
      <c r="S67">
        <f t="shared" si="10"/>
        <v>57.722580779665556</v>
      </c>
      <c r="T67">
        <f t="shared" si="11"/>
        <v>43.900693786642705</v>
      </c>
      <c r="U67">
        <f t="shared" si="12"/>
        <v>32.785150668311147</v>
      </c>
    </row>
    <row r="68" spans="13:21" x14ac:dyDescent="0.2">
      <c r="M68">
        <v>22</v>
      </c>
      <c r="N68">
        <f t="shared" si="6"/>
        <v>37.124053658007981</v>
      </c>
      <c r="O68">
        <f t="shared" si="6"/>
        <v>33.835306137229573</v>
      </c>
      <c r="P68">
        <f t="shared" si="7"/>
        <v>17.27136429946022</v>
      </c>
      <c r="Q68">
        <f t="shared" si="8"/>
        <v>13.173063587823314</v>
      </c>
      <c r="R68">
        <f t="shared" si="9"/>
        <v>52.875201424596391</v>
      </c>
      <c r="S68">
        <f t="shared" si="10"/>
        <v>48.312511089374851</v>
      </c>
      <c r="T68">
        <f t="shared" si="11"/>
        <v>22.190647953664602</v>
      </c>
      <c r="U68">
        <f t="shared" si="12"/>
        <v>21.788876126600776</v>
      </c>
    </row>
    <row r="69" spans="13:21" x14ac:dyDescent="0.2">
      <c r="M69">
        <v>23</v>
      </c>
      <c r="N69">
        <f t="shared" si="6"/>
        <v>35.036286203050423</v>
      </c>
      <c r="O69">
        <f t="shared" si="6"/>
        <v>26.920084910956007</v>
      </c>
      <c r="P69">
        <f t="shared" si="7"/>
        <v>16.432330943562576</v>
      </c>
      <c r="Q69">
        <f t="shared" si="8"/>
        <v>17.322553177816335</v>
      </c>
      <c r="R69">
        <f t="shared" si="9"/>
        <v>49.901627317481463</v>
      </c>
      <c r="S69">
        <f t="shared" si="10"/>
        <v>38.438455248862887</v>
      </c>
      <c r="T69">
        <f t="shared" si="11"/>
        <v>21.112638509865871</v>
      </c>
      <c r="U69">
        <f t="shared" si="12"/>
        <v>28.652330027222003</v>
      </c>
    </row>
    <row r="70" spans="13:21" x14ac:dyDescent="0.2">
      <c r="M70">
        <v>24</v>
      </c>
      <c r="N70">
        <f t="shared" si="6"/>
        <v>24.890552464286351</v>
      </c>
      <c r="O70">
        <f t="shared" si="6"/>
        <v>17.011191034295422</v>
      </c>
      <c r="P70">
        <f t="shared" si="7"/>
        <v>11.79347210158565</v>
      </c>
      <c r="Q70">
        <f t="shared" si="8"/>
        <v>6.0473874904652947</v>
      </c>
      <c r="R70">
        <f t="shared" si="9"/>
        <v>35.451219504277717</v>
      </c>
      <c r="S70">
        <f t="shared" si="10"/>
        <v>24.289815855502844</v>
      </c>
      <c r="T70">
        <f t="shared" si="11"/>
        <v>15.152525476278162</v>
      </c>
      <c r="U70">
        <f t="shared" si="12"/>
        <v>10.002667643774435</v>
      </c>
    </row>
    <row r="71" spans="13:21" x14ac:dyDescent="0.2">
      <c r="M71">
        <v>25</v>
      </c>
      <c r="N71">
        <f t="shared" si="6"/>
        <v>25.870657039145968</v>
      </c>
      <c r="O71">
        <f t="shared" si="6"/>
        <v>11.663608556395518</v>
      </c>
      <c r="P71">
        <f t="shared" si="7"/>
        <v>7.023732458820751</v>
      </c>
      <c r="Q71">
        <f t="shared" si="8"/>
        <v>7.4858795539573579</v>
      </c>
      <c r="R71">
        <f t="shared" si="9"/>
        <v>36.847166921288625</v>
      </c>
      <c r="S71">
        <f t="shared" si="10"/>
        <v>16.65414864099483</v>
      </c>
      <c r="T71">
        <f t="shared" si="11"/>
        <v>9.0242537654821771</v>
      </c>
      <c r="U71">
        <f t="shared" si="12"/>
        <v>12.382002198076542</v>
      </c>
    </row>
    <row r="72" spans="13:21" x14ac:dyDescent="0.2">
      <c r="M72">
        <v>26</v>
      </c>
      <c r="N72">
        <f t="shared" si="6"/>
        <v>14.638202712574564</v>
      </c>
      <c r="O72">
        <f t="shared" si="6"/>
        <v>9.6811027974094248</v>
      </c>
      <c r="P72">
        <f t="shared" si="7"/>
        <v>6.5728454655069468</v>
      </c>
      <c r="Q72">
        <f t="shared" si="8"/>
        <v>6.5494439135743496</v>
      </c>
      <c r="R72">
        <f t="shared" si="9"/>
        <v>20.848960193076742</v>
      </c>
      <c r="S72">
        <f t="shared" si="10"/>
        <v>13.823382722185041</v>
      </c>
      <c r="T72">
        <f t="shared" si="11"/>
        <v>8.4449437375056586</v>
      </c>
      <c r="U72">
        <f t="shared" si="12"/>
        <v>10.833092938449191</v>
      </c>
    </row>
    <row r="73" spans="13:21" x14ac:dyDescent="0.2">
      <c r="M73">
        <v>27</v>
      </c>
      <c r="N73">
        <f t="shared" si="6"/>
        <v>9.4268704043453759</v>
      </c>
      <c r="O73">
        <f t="shared" si="6"/>
        <v>10.002800596200929</v>
      </c>
      <c r="P73">
        <f t="shared" si="7"/>
        <v>4.9970276202670565</v>
      </c>
      <c r="Q73">
        <f t="shared" si="8"/>
        <v>6.4102564102564106</v>
      </c>
      <c r="R73">
        <f t="shared" si="9"/>
        <v>13.426542155797383</v>
      </c>
      <c r="S73">
        <f t="shared" si="10"/>
        <v>14.2827262377574</v>
      </c>
      <c r="T73">
        <f t="shared" si="11"/>
        <v>6.4202965563959644</v>
      </c>
      <c r="U73">
        <f t="shared" si="12"/>
        <v>10.602870162407273</v>
      </c>
    </row>
    <row r="74" spans="13:21" x14ac:dyDescent="0.2">
      <c r="M74">
        <v>28</v>
      </c>
      <c r="N74">
        <f t="shared" si="6"/>
        <v>10.008600643122092</v>
      </c>
      <c r="O74">
        <f t="shared" si="6"/>
        <v>6.797541111439676</v>
      </c>
      <c r="P74">
        <f t="shared" si="7"/>
        <v>3.3845665156837272</v>
      </c>
      <c r="Q74">
        <f t="shared" si="8"/>
        <v>2.9014844804318489</v>
      </c>
      <c r="R74">
        <f t="shared" si="9"/>
        <v>14.255091317843494</v>
      </c>
      <c r="S74">
        <f t="shared" si="10"/>
        <v>9.7060236131736879</v>
      </c>
      <c r="T74">
        <f t="shared" si="11"/>
        <v>4.348569268939924</v>
      </c>
      <c r="U74">
        <f t="shared" si="12"/>
        <v>4.7991938629843434</v>
      </c>
    </row>
    <row r="75" spans="13:21" x14ac:dyDescent="0.2">
      <c r="M75">
        <v>29</v>
      </c>
      <c r="N75">
        <f t="shared" si="6"/>
        <v>5.2588945629824391</v>
      </c>
      <c r="O75">
        <f t="shared" si="6"/>
        <v>4.2293630102653976</v>
      </c>
      <c r="P75">
        <f t="shared" si="7"/>
        <v>2.5899716480702395</v>
      </c>
      <c r="Q75">
        <f t="shared" si="8"/>
        <v>2.2435897435897436</v>
      </c>
      <c r="R75">
        <f t="shared" si="9"/>
        <v>7.4901602031390828</v>
      </c>
      <c r="S75">
        <f t="shared" si="10"/>
        <v>6.0389921257313448</v>
      </c>
      <c r="T75">
        <f t="shared" si="11"/>
        <v>3.3276554217604803</v>
      </c>
      <c r="U75">
        <f t="shared" si="12"/>
        <v>3.7110045568425449</v>
      </c>
    </row>
    <row r="76" spans="13:21" x14ac:dyDescent="0.2">
      <c r="M76">
        <v>30</v>
      </c>
      <c r="N76">
        <f t="shared" si="6"/>
        <v>4.8482049559635758</v>
      </c>
      <c r="O76">
        <f t="shared" si="6"/>
        <v>4.3870033632714378</v>
      </c>
      <c r="P76">
        <f t="shared" si="7"/>
        <v>1.929760380464606</v>
      </c>
      <c r="Q76">
        <f t="shared" si="8"/>
        <v>1.619433198380567</v>
      </c>
      <c r="R76">
        <f t="shared" si="9"/>
        <v>6.9052215029056692</v>
      </c>
      <c r="S76">
        <f t="shared" si="10"/>
        <v>6.2640824876109811</v>
      </c>
      <c r="T76">
        <f t="shared" si="11"/>
        <v>2.4794007291687001</v>
      </c>
      <c r="U76">
        <f t="shared" si="12"/>
        <v>2.6786198305028899</v>
      </c>
    </row>
    <row r="77" spans="13:21" x14ac:dyDescent="0.2">
      <c r="M77">
        <v>31</v>
      </c>
      <c r="N77">
        <f t="shared" si="6"/>
        <v>3.3176593521421109</v>
      </c>
      <c r="O77">
        <f t="shared" si="6"/>
        <v>1.5440371420220738</v>
      </c>
      <c r="P77">
        <f t="shared" si="7"/>
        <v>1.9563677648841173</v>
      </c>
      <c r="Q77">
        <f t="shared" si="8"/>
        <v>1.2133699633699635</v>
      </c>
      <c r="R77">
        <f t="shared" si="9"/>
        <v>4.7252896496358243</v>
      </c>
      <c r="S77">
        <f t="shared" si="10"/>
        <v>2.2046885358093</v>
      </c>
      <c r="T77">
        <f t="shared" si="11"/>
        <v>2.513586511506674</v>
      </c>
      <c r="U77">
        <f t="shared" si="12"/>
        <v>2.006971852169948</v>
      </c>
    </row>
    <row r="78" spans="13:21" x14ac:dyDescent="0.2">
      <c r="M78">
        <v>32</v>
      </c>
      <c r="N78">
        <f t="shared" si="6"/>
        <v>1.9704433497536948</v>
      </c>
      <c r="O78">
        <f t="shared" si="6"/>
        <v>1.9599643824834758</v>
      </c>
      <c r="P78">
        <f t="shared" si="7"/>
        <v>0.86287499005331425</v>
      </c>
      <c r="Q78">
        <f t="shared" si="8"/>
        <v>1.2820512820512822</v>
      </c>
      <c r="R78">
        <f t="shared" si="9"/>
        <v>2.8064712429783079</v>
      </c>
      <c r="S78">
        <f t="shared" si="10"/>
        <v>2.7985797019085554</v>
      </c>
      <c r="T78">
        <f t="shared" si="11"/>
        <v>1.1086417262875616</v>
      </c>
      <c r="U78">
        <f t="shared" si="12"/>
        <v>2.1205740324814539</v>
      </c>
    </row>
    <row r="79" spans="13:21" x14ac:dyDescent="0.2">
      <c r="M79">
        <v>33</v>
      </c>
      <c r="N79">
        <f t="shared" si="6"/>
        <v>1.0775862068965518</v>
      </c>
      <c r="O79">
        <f t="shared" si="6"/>
        <v>3.2437931313743364</v>
      </c>
      <c r="P79">
        <f t="shared" si="7"/>
        <v>8.8028169014084501E-2</v>
      </c>
      <c r="Q79">
        <f t="shared" si="8"/>
        <v>1.7837235228539576</v>
      </c>
      <c r="R79">
        <f t="shared" si="9"/>
        <v>1.5347889610037622</v>
      </c>
      <c r="S79">
        <f t="shared" si="10"/>
        <v>4.6317237679349237</v>
      </c>
      <c r="T79">
        <f t="shared" si="11"/>
        <v>0.11310062567890397</v>
      </c>
      <c r="U79">
        <f t="shared" si="12"/>
        <v>2.9503638712785452</v>
      </c>
    </row>
    <row r="80" spans="13:21" x14ac:dyDescent="0.2">
      <c r="M80">
        <v>34</v>
      </c>
      <c r="N80">
        <f t="shared" si="6"/>
        <v>0.64655172413793105</v>
      </c>
      <c r="O80">
        <f t="shared" si="6"/>
        <v>0.39350846721667387</v>
      </c>
      <c r="P80">
        <f t="shared" si="7"/>
        <v>0</v>
      </c>
      <c r="Q80">
        <f t="shared" si="8"/>
        <v>0.96153846153846156</v>
      </c>
      <c r="R80">
        <f t="shared" si="9"/>
        <v>0.92087337660225721</v>
      </c>
      <c r="S80">
        <f t="shared" si="10"/>
        <v>0.56188001104709684</v>
      </c>
      <c r="T80">
        <f t="shared" si="11"/>
        <v>0</v>
      </c>
      <c r="U80">
        <f t="shared" si="12"/>
        <v>1.5904305243610908</v>
      </c>
    </row>
    <row r="81" spans="13:21" x14ac:dyDescent="0.2">
      <c r="M81">
        <v>35</v>
      </c>
      <c r="N81">
        <f t="shared" si="6"/>
        <v>0.64655172413793105</v>
      </c>
      <c r="O81">
        <f t="shared" si="6"/>
        <v>0.90371254884932695</v>
      </c>
      <c r="P81">
        <f t="shared" si="7"/>
        <v>0</v>
      </c>
      <c r="Q81">
        <f t="shared" si="8"/>
        <v>0</v>
      </c>
      <c r="R81">
        <f t="shared" si="9"/>
        <v>0.92087337660225721</v>
      </c>
      <c r="S81">
        <f t="shared" si="10"/>
        <v>1.2903865081288501</v>
      </c>
      <c r="T81">
        <f t="shared" si="11"/>
        <v>0</v>
      </c>
      <c r="U81">
        <f t="shared" si="12"/>
        <v>0</v>
      </c>
    </row>
    <row r="82" spans="13:21" x14ac:dyDescent="0.2">
      <c r="M82">
        <v>36</v>
      </c>
      <c r="N82">
        <f t="shared" si="6"/>
        <v>0.89145768025078376</v>
      </c>
      <c r="O82">
        <f t="shared" si="6"/>
        <v>0.53325547086304403</v>
      </c>
      <c r="P82">
        <f t="shared" si="7"/>
        <v>0</v>
      </c>
      <c r="Q82">
        <f t="shared" si="8"/>
        <v>0</v>
      </c>
      <c r="R82">
        <f t="shared" si="9"/>
        <v>1.2696890495576578</v>
      </c>
      <c r="S82">
        <f t="shared" si="10"/>
        <v>0.76142094725110965</v>
      </c>
      <c r="T82">
        <f t="shared" si="11"/>
        <v>0</v>
      </c>
      <c r="U82">
        <f t="shared" si="12"/>
        <v>0</v>
      </c>
    </row>
    <row r="83" spans="13:21" x14ac:dyDescent="0.2">
      <c r="M83">
        <v>37</v>
      </c>
      <c r="N83">
        <f t="shared" si="6"/>
        <v>0</v>
      </c>
      <c r="O83">
        <f t="shared" si="6"/>
        <v>0.51020408163265307</v>
      </c>
      <c r="P83">
        <f t="shared" si="7"/>
        <v>0</v>
      </c>
      <c r="Q83">
        <f t="shared" si="8"/>
        <v>0</v>
      </c>
      <c r="R83">
        <f t="shared" si="9"/>
        <v>0</v>
      </c>
      <c r="S83">
        <f t="shared" si="10"/>
        <v>0.7285064970817533</v>
      </c>
      <c r="T83">
        <f t="shared" si="11"/>
        <v>0</v>
      </c>
      <c r="U83">
        <f t="shared" si="12"/>
        <v>0</v>
      </c>
    </row>
    <row r="84" spans="13:21" x14ac:dyDescent="0.2">
      <c r="M84">
        <v>38</v>
      </c>
      <c r="N84">
        <f t="shared" si="6"/>
        <v>0.21551724137931033</v>
      </c>
      <c r="O84">
        <f t="shared" si="6"/>
        <v>0.53325547086304403</v>
      </c>
      <c r="P84">
        <f t="shared" si="7"/>
        <v>0</v>
      </c>
      <c r="Q84">
        <f t="shared" si="8"/>
        <v>0</v>
      </c>
      <c r="R84">
        <f t="shared" si="9"/>
        <v>0.30695779220075237</v>
      </c>
      <c r="S84">
        <f t="shared" si="10"/>
        <v>0.76142094725110965</v>
      </c>
      <c r="T84">
        <f t="shared" si="11"/>
        <v>0</v>
      </c>
      <c r="U84">
        <f t="shared" si="12"/>
        <v>0</v>
      </c>
    </row>
    <row r="85" spans="13:21" x14ac:dyDescent="0.2">
      <c r="M85">
        <v>39</v>
      </c>
      <c r="N85">
        <f t="shared" si="6"/>
        <v>0</v>
      </c>
      <c r="O85">
        <f t="shared" si="6"/>
        <v>0.12755102040816327</v>
      </c>
      <c r="P85">
        <f t="shared" si="7"/>
        <v>0</v>
      </c>
      <c r="Q85">
        <f t="shared" si="8"/>
        <v>0</v>
      </c>
      <c r="R85">
        <f t="shared" si="9"/>
        <v>0</v>
      </c>
      <c r="S85">
        <f t="shared" si="10"/>
        <v>0.18212662427043833</v>
      </c>
      <c r="T85">
        <f t="shared" si="11"/>
        <v>0</v>
      </c>
      <c r="U85">
        <f t="shared" si="12"/>
        <v>0</v>
      </c>
    </row>
    <row r="86" spans="13:21" x14ac:dyDescent="0.2">
      <c r="R86">
        <f>STDEV(R47:R85)</f>
        <v>33.062453492155875</v>
      </c>
      <c r="S86">
        <f t="shared" ref="S86:U86" si="13">STDEV(S47:S85)</f>
        <v>35.795222088610039</v>
      </c>
      <c r="T86">
        <f t="shared" si="13"/>
        <v>36.887839360760466</v>
      </c>
      <c r="U86">
        <f t="shared" si="13"/>
        <v>32.61104366977785</v>
      </c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43"/>
  <sheetViews>
    <sheetView topLeftCell="C31" zoomScale="55" zoomScaleNormal="55" workbookViewId="0">
      <selection activeCell="H40" sqref="H40"/>
    </sheetView>
  </sheetViews>
  <sheetFormatPr baseColWidth="10" defaultColWidth="8.83203125" defaultRowHeight="15" x14ac:dyDescent="0.2"/>
  <sheetData>
    <row r="1" spans="1:27" x14ac:dyDescent="0.2">
      <c r="A1" t="s">
        <v>6</v>
      </c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s="1" t="s">
        <v>107</v>
      </c>
      <c r="L1" t="s">
        <v>108</v>
      </c>
    </row>
    <row r="2" spans="1:27" x14ac:dyDescent="0.2">
      <c r="A2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f>SUM(B2:I2)</f>
        <v>2</v>
      </c>
      <c r="K2" s="1" t="s">
        <v>6</v>
      </c>
      <c r="L2" s="1" t="s">
        <v>19</v>
      </c>
      <c r="M2" s="1" t="s">
        <v>20</v>
      </c>
      <c r="N2" s="1" t="s">
        <v>21</v>
      </c>
      <c r="O2" s="47" t="s">
        <v>22</v>
      </c>
      <c r="P2">
        <v>0</v>
      </c>
      <c r="Q2" s="1"/>
      <c r="R2" s="1"/>
      <c r="S2" s="47"/>
      <c r="T2" s="1"/>
      <c r="U2" s="1"/>
      <c r="V2" s="1"/>
      <c r="W2" s="47"/>
      <c r="X2" s="1"/>
      <c r="Y2" s="1"/>
      <c r="Z2" s="1"/>
      <c r="AA2" s="47"/>
    </row>
    <row r="3" spans="1:27" x14ac:dyDescent="0.2">
      <c r="A3">
        <v>2</v>
      </c>
      <c r="B3">
        <v>9</v>
      </c>
      <c r="C3">
        <v>1</v>
      </c>
      <c r="D3">
        <v>1</v>
      </c>
      <c r="E3">
        <v>0</v>
      </c>
      <c r="F3">
        <v>0</v>
      </c>
      <c r="G3">
        <v>0</v>
      </c>
      <c r="H3">
        <v>2</v>
      </c>
      <c r="I3">
        <v>0</v>
      </c>
      <c r="J3">
        <f t="shared" ref="J3:J41" si="0">SUM(B3:I3)</f>
        <v>13</v>
      </c>
      <c r="K3">
        <v>2</v>
      </c>
      <c r="L3">
        <f>SUM('NV1 spread'!C3+'NV2 spread'!C3+'NV3 spread'!C3+'NV4 spread'!C3+'NV5 spread'!C3+'NV6 spread'!C3+'NV7 spread'!C3+'NV8 spread'!C3)</f>
        <v>7</v>
      </c>
      <c r="M3">
        <f>SUM('NV1 spread'!D3+'NV2 spread'!D3+'NV3 spread'!D3+'NV4 spread'!D3+'NV5 spread'!D3+'NV6 spread'!D3+'NV7 spread'!D3+'NV8 spread'!D3)</f>
        <v>34</v>
      </c>
      <c r="N3">
        <f>SUM('NV1 spread'!E3+'NV2 spread'!E3+'NV3 spread'!E3+'NV4 spread'!E3+'NV5 spread'!E3+'NV6 spread'!E3+'NV7 spread'!E3+'NV8 spread'!E3)</f>
        <v>116</v>
      </c>
      <c r="O3">
        <f>SUM('NV1 spread'!F3+'NV2 spread'!F3+'NV3 spread'!F3+'NV4 spread'!F3+'NV5 spread'!F3+'NV6 spread'!F3+'NV7 spread'!F3+'NV8 spread'!F3)</f>
        <v>45</v>
      </c>
      <c r="P3">
        <v>2.5000000000000001E-2</v>
      </c>
    </row>
    <row r="4" spans="1:27" x14ac:dyDescent="0.2">
      <c r="A4">
        <v>3</v>
      </c>
      <c r="B4">
        <v>9</v>
      </c>
      <c r="C4">
        <v>3</v>
      </c>
      <c r="D4">
        <v>2</v>
      </c>
      <c r="E4">
        <v>0</v>
      </c>
      <c r="F4">
        <v>8</v>
      </c>
      <c r="G4">
        <v>0</v>
      </c>
      <c r="H4">
        <v>2</v>
      </c>
      <c r="I4">
        <v>0</v>
      </c>
      <c r="J4">
        <f t="shared" si="0"/>
        <v>24</v>
      </c>
      <c r="K4">
        <v>13</v>
      </c>
      <c r="L4">
        <f>SUM('NV1 spread'!C4+'NV2 spread'!C4+'NV3 spread'!C4+'NV4 spread'!C4+'NV5 spread'!C4+'NV6 spread'!C4+'NV7 spread'!C4+'NV8 spread'!C4)</f>
        <v>27</v>
      </c>
      <c r="M4">
        <f>SUM('NV1 spread'!D4+'NV2 spread'!D4+'NV3 spread'!D4+'NV4 spread'!D4+'NV5 spread'!D4+'NV6 spread'!D4+'NV7 spread'!D4+'NV8 spread'!D4)</f>
        <v>96</v>
      </c>
      <c r="N4">
        <f>SUM('NV1 spread'!E4+'NV2 spread'!E4+'NV3 spread'!E4+'NV4 spread'!E4+'NV5 spread'!E4+'NV6 spread'!E4+'NV7 spread'!E4+'NV8 spread'!E4)</f>
        <v>263</v>
      </c>
      <c r="O4">
        <f>SUM('NV1 spread'!F4+'NV2 spread'!F4+'NV3 spread'!F4+'NV4 spread'!F4+'NV5 spread'!F4+'NV6 spread'!F4+'NV7 spread'!F4+'NV8 spread'!F4)</f>
        <v>71</v>
      </c>
      <c r="P4">
        <v>0.05</v>
      </c>
    </row>
    <row r="5" spans="1:27" x14ac:dyDescent="0.2">
      <c r="A5">
        <v>4</v>
      </c>
      <c r="B5">
        <v>16</v>
      </c>
      <c r="C5">
        <v>10</v>
      </c>
      <c r="D5">
        <v>3</v>
      </c>
      <c r="E5">
        <v>1</v>
      </c>
      <c r="F5">
        <v>10</v>
      </c>
      <c r="G5">
        <v>0</v>
      </c>
      <c r="H5">
        <v>2</v>
      </c>
      <c r="I5">
        <v>0</v>
      </c>
      <c r="J5">
        <f t="shared" si="0"/>
        <v>42</v>
      </c>
      <c r="K5">
        <v>24</v>
      </c>
      <c r="L5">
        <f>SUM('NV1 spread'!C5+'NV2 spread'!C5+'NV3 spread'!C5+'NV4 spread'!C5+'NV5 spread'!C5+'NV6 spread'!C5+'NV7 spread'!C5+'NV8 spread'!C5)</f>
        <v>77</v>
      </c>
      <c r="M5">
        <f>SUM('NV1 spread'!D5+'NV2 spread'!D5+'NV3 spread'!D5+'NV4 spread'!D5+'NV5 spread'!D5+'NV6 spread'!D5+'NV7 spread'!D5+'NV8 spread'!D5)</f>
        <v>146</v>
      </c>
      <c r="N5">
        <f>SUM('NV1 spread'!E5+'NV2 spread'!E5+'NV3 spread'!E5+'NV4 spread'!E5+'NV5 spread'!E5+'NV6 spread'!E5+'NV7 spread'!E5+'NV8 spread'!E5)</f>
        <v>361</v>
      </c>
      <c r="O5">
        <f>SUM('NV1 spread'!F5+'NV2 spread'!F5+'NV3 spread'!F5+'NV4 spread'!F5+'NV5 spread'!F5+'NV6 spread'!F5+'NV7 spread'!F5+'NV8 spread'!F5)</f>
        <v>136</v>
      </c>
      <c r="P5">
        <v>7.5000000000000011E-2</v>
      </c>
      <c r="T5" s="53">
        <f>(1)/(40)</f>
        <v>2.5000000000000001E-2</v>
      </c>
    </row>
    <row r="6" spans="1:27" x14ac:dyDescent="0.2">
      <c r="A6">
        <v>5</v>
      </c>
      <c r="B6">
        <v>14</v>
      </c>
      <c r="C6">
        <v>30</v>
      </c>
      <c r="D6">
        <v>3</v>
      </c>
      <c r="E6">
        <v>4</v>
      </c>
      <c r="F6">
        <v>16</v>
      </c>
      <c r="G6">
        <v>9</v>
      </c>
      <c r="H6">
        <v>12</v>
      </c>
      <c r="I6">
        <v>2</v>
      </c>
      <c r="J6">
        <f t="shared" si="0"/>
        <v>90</v>
      </c>
      <c r="K6">
        <v>42</v>
      </c>
      <c r="L6">
        <f>SUM('NV1 spread'!C6+'NV2 spread'!C6+'NV3 spread'!C6+'NV4 spread'!C6+'NV5 spread'!C6+'NV6 spread'!C6+'NV7 spread'!C6+'NV8 spread'!C6)</f>
        <v>69</v>
      </c>
      <c r="M6">
        <f>SUM('NV1 spread'!D6+'NV2 spread'!D6+'NV3 spread'!D6+'NV4 spread'!D6+'NV5 spread'!D6+'NV6 spread'!D6+'NV7 spread'!D6+'NV8 spread'!D6)</f>
        <v>227</v>
      </c>
      <c r="N6">
        <f>SUM('NV1 spread'!E6+'NV2 spread'!E6+'NV3 spread'!E6+'NV4 spread'!E6+'NV5 spread'!E6+'NV6 spread'!E6+'NV7 spread'!E6+'NV8 spread'!E6)</f>
        <v>480</v>
      </c>
      <c r="O6">
        <f>SUM('NV1 spread'!F6+'NV2 spread'!F6+'NV3 spread'!F6+'NV4 spread'!F6+'NV5 spread'!F6+'NV6 spread'!F6+'NV7 spread'!F6+'NV8 spread'!F6)</f>
        <v>81</v>
      </c>
      <c r="P6">
        <v>0.1</v>
      </c>
    </row>
    <row r="7" spans="1:27" x14ac:dyDescent="0.2">
      <c r="A7">
        <v>6</v>
      </c>
      <c r="B7">
        <v>17</v>
      </c>
      <c r="C7">
        <v>30</v>
      </c>
      <c r="D7">
        <v>16</v>
      </c>
      <c r="E7">
        <v>11</v>
      </c>
      <c r="F7">
        <v>20</v>
      </c>
      <c r="G7">
        <v>8</v>
      </c>
      <c r="H7">
        <v>22</v>
      </c>
      <c r="I7">
        <v>5</v>
      </c>
      <c r="J7">
        <f t="shared" si="0"/>
        <v>129</v>
      </c>
      <c r="K7">
        <v>90</v>
      </c>
      <c r="L7">
        <f>SUM('NV1 spread'!C7+'NV2 spread'!C7+'NV3 spread'!C7+'NV4 spread'!C7+'NV5 spread'!C7+'NV6 spread'!C7+'NV7 spread'!C7+'NV8 spread'!C7)</f>
        <v>90</v>
      </c>
      <c r="M7">
        <f>SUM('NV1 spread'!D7+'NV2 spread'!D7+'NV3 spread'!D7+'NV4 spread'!D7+'NV5 spread'!D7+'NV6 spread'!D7+'NV7 spread'!D7+'NV8 spread'!D7)</f>
        <v>245</v>
      </c>
      <c r="N7">
        <f>SUM('NV1 spread'!E7+'NV2 spread'!E7+'NV3 spread'!E7+'NV4 spread'!E7+'NV5 spread'!E7+'NV6 spread'!E7+'NV7 spread'!E7+'NV8 spread'!E7)</f>
        <v>567</v>
      </c>
      <c r="O7">
        <f>SUM('NV1 spread'!F7+'NV2 spread'!F7+'NV3 spread'!F7+'NV4 spread'!F7+'NV5 spread'!F7+'NV6 spread'!F7+'NV7 spread'!F7+'NV8 spread'!F7)</f>
        <v>162</v>
      </c>
      <c r="P7">
        <v>0.125</v>
      </c>
    </row>
    <row r="8" spans="1:27" x14ac:dyDescent="0.2">
      <c r="A8">
        <v>7</v>
      </c>
      <c r="B8">
        <v>14</v>
      </c>
      <c r="C8">
        <v>47</v>
      </c>
      <c r="D8">
        <v>24</v>
      </c>
      <c r="E8">
        <v>18</v>
      </c>
      <c r="F8">
        <v>31</v>
      </c>
      <c r="G8">
        <v>15</v>
      </c>
      <c r="H8">
        <v>15</v>
      </c>
      <c r="I8">
        <v>2</v>
      </c>
      <c r="J8">
        <f t="shared" si="0"/>
        <v>166</v>
      </c>
      <c r="K8">
        <v>129</v>
      </c>
      <c r="L8">
        <f>SUM('NV1 spread'!C8+'NV2 spread'!C8+'NV3 spread'!C8+'NV4 spread'!C8+'NV5 spread'!C8+'NV6 spread'!C8+'NV7 spread'!C8+'NV8 spread'!C8)</f>
        <v>122</v>
      </c>
      <c r="M8">
        <f>SUM('NV1 spread'!D8+'NV2 spread'!D8+'NV3 spread'!D8+'NV4 spread'!D8+'NV5 spread'!D8+'NV6 spread'!D8+'NV7 spread'!D8+'NV8 spread'!D8)</f>
        <v>310</v>
      </c>
      <c r="N8">
        <f>SUM('NV1 spread'!E8+'NV2 spread'!E8+'NV3 spread'!E8+'NV4 spread'!E8+'NV5 spread'!E8+'NV6 spread'!E8+'NV7 spread'!E8+'NV8 spread'!E8)</f>
        <v>608</v>
      </c>
      <c r="O8">
        <f>SUM('NV1 spread'!F8+'NV2 spread'!F8+'NV3 spread'!F8+'NV4 spread'!F8+'NV5 spread'!F8+'NV6 spread'!F8+'NV7 spread'!F8+'NV8 spread'!F8)</f>
        <v>108</v>
      </c>
      <c r="P8">
        <v>0.15000000000000002</v>
      </c>
    </row>
    <row r="9" spans="1:27" x14ac:dyDescent="0.2">
      <c r="A9">
        <v>8</v>
      </c>
      <c r="B9">
        <v>8</v>
      </c>
      <c r="C9">
        <v>64</v>
      </c>
      <c r="D9">
        <v>25</v>
      </c>
      <c r="E9">
        <v>33</v>
      </c>
      <c r="F9">
        <v>44</v>
      </c>
      <c r="G9">
        <v>9</v>
      </c>
      <c r="H9">
        <v>22</v>
      </c>
      <c r="I9">
        <v>6</v>
      </c>
      <c r="J9">
        <f t="shared" si="0"/>
        <v>211</v>
      </c>
      <c r="K9">
        <v>166</v>
      </c>
      <c r="L9">
        <f>SUM('NV1 spread'!C9+'NV2 spread'!C9+'NV3 spread'!C9+'NV4 spread'!C9+'NV5 spread'!C9+'NV6 spread'!C9+'NV7 spread'!C9+'NV8 spread'!C9)</f>
        <v>147</v>
      </c>
      <c r="M9">
        <f>SUM('NV1 spread'!D9+'NV2 spread'!D9+'NV3 spread'!D9+'NV4 spread'!D9+'NV5 spread'!D9+'NV6 spread'!D9+'NV7 spread'!D9+'NV8 spread'!D9)</f>
        <v>351</v>
      </c>
      <c r="N9">
        <f>SUM('NV1 spread'!E9+'NV2 spread'!E9+'NV3 spread'!E9+'NV4 spread'!E9+'NV5 spread'!E9+'NV6 spread'!E9+'NV7 spread'!E9+'NV8 spread'!E9)</f>
        <v>730</v>
      </c>
      <c r="O9">
        <f>SUM('NV1 spread'!F9+'NV2 spread'!F9+'NV3 spread'!F9+'NV4 spread'!F9+'NV5 spread'!F9+'NV6 spread'!F9+'NV7 spread'!F9+'NV8 spread'!F9)</f>
        <v>151</v>
      </c>
      <c r="P9">
        <v>0.17500000000000002</v>
      </c>
    </row>
    <row r="10" spans="1:27" x14ac:dyDescent="0.2">
      <c r="A10">
        <v>9</v>
      </c>
      <c r="B10">
        <v>7</v>
      </c>
      <c r="C10">
        <v>45</v>
      </c>
      <c r="D10">
        <v>20</v>
      </c>
      <c r="E10">
        <v>32</v>
      </c>
      <c r="F10">
        <v>33</v>
      </c>
      <c r="G10">
        <v>17</v>
      </c>
      <c r="H10">
        <v>34</v>
      </c>
      <c r="I10">
        <v>3</v>
      </c>
      <c r="J10">
        <f t="shared" si="0"/>
        <v>191</v>
      </c>
      <c r="K10">
        <v>211</v>
      </c>
      <c r="L10">
        <f>SUM('NV1 spread'!C10+'NV2 spread'!C10+'NV3 spread'!C10+'NV4 spread'!C10+'NV5 spread'!C10+'NV6 spread'!C10+'NV7 spread'!C10+'NV8 spread'!C10)</f>
        <v>137</v>
      </c>
      <c r="M10">
        <f>SUM('NV1 spread'!D10+'NV2 spread'!D10+'NV3 spread'!D10+'NV4 spread'!D10+'NV5 spread'!D10+'NV6 spread'!D10+'NV7 spread'!D10+'NV8 spread'!D10)</f>
        <v>394</v>
      </c>
      <c r="N10">
        <f>SUM('NV1 spread'!E10+'NV2 spread'!E10+'NV3 spread'!E10+'NV4 spread'!E10+'NV5 spread'!E10+'NV6 spread'!E10+'NV7 spread'!E10+'NV8 spread'!E10)</f>
        <v>747</v>
      </c>
      <c r="O10">
        <f>SUM('NV1 spread'!F10+'NV2 spread'!F10+'NV3 spread'!F10+'NV4 spread'!F10+'NV5 spread'!F10+'NV6 spread'!F10+'NV7 spread'!F10+'NV8 spread'!F10)</f>
        <v>134</v>
      </c>
      <c r="P10">
        <v>0.2</v>
      </c>
    </row>
    <row r="11" spans="1:27" x14ac:dyDescent="0.2">
      <c r="A11">
        <v>10</v>
      </c>
      <c r="B11">
        <v>3</v>
      </c>
      <c r="C11">
        <v>46</v>
      </c>
      <c r="D11">
        <v>11</v>
      </c>
      <c r="E11">
        <v>40</v>
      </c>
      <c r="F11">
        <v>44</v>
      </c>
      <c r="G11">
        <v>25</v>
      </c>
      <c r="H11">
        <v>35</v>
      </c>
      <c r="I11">
        <v>12</v>
      </c>
      <c r="J11">
        <f t="shared" si="0"/>
        <v>216</v>
      </c>
      <c r="K11">
        <v>191</v>
      </c>
      <c r="L11">
        <f>SUM('NV1 spread'!C11+'NV2 spread'!C11+'NV3 spread'!C11+'NV4 spread'!C11+'NV5 spread'!C11+'NV6 spread'!C11+'NV7 spread'!C11+'NV8 spread'!C11)</f>
        <v>199</v>
      </c>
      <c r="M11">
        <f>SUM('NV1 spread'!D11+'NV2 spread'!D11+'NV3 spread'!D11+'NV4 spread'!D11+'NV5 spread'!D11+'NV6 spread'!D11+'NV7 spread'!D11+'NV8 spread'!D11)</f>
        <v>456</v>
      </c>
      <c r="N11">
        <f>SUM('NV1 spread'!E11+'NV2 spread'!E11+'NV3 spread'!E11+'NV4 spread'!E11+'NV5 spread'!E11+'NV6 spread'!E11+'NV7 spread'!E11+'NV8 spread'!E11)</f>
        <v>809</v>
      </c>
      <c r="O11">
        <f>SUM('NV1 spread'!F11+'NV2 spread'!F11+'NV3 spread'!F11+'NV4 spread'!F11+'NV5 spread'!F11+'NV6 spread'!F11+'NV7 spread'!F11+'NV8 spread'!F11)</f>
        <v>126</v>
      </c>
      <c r="P11">
        <v>0.22500000000000001</v>
      </c>
    </row>
    <row r="12" spans="1:27" x14ac:dyDescent="0.2">
      <c r="A12">
        <v>11</v>
      </c>
      <c r="B12">
        <v>5</v>
      </c>
      <c r="C12">
        <v>63</v>
      </c>
      <c r="D12">
        <v>3</v>
      </c>
      <c r="E12">
        <v>52</v>
      </c>
      <c r="F12">
        <v>35</v>
      </c>
      <c r="G12">
        <v>18</v>
      </c>
      <c r="H12">
        <v>27</v>
      </c>
      <c r="I12">
        <v>7</v>
      </c>
      <c r="J12">
        <f t="shared" si="0"/>
        <v>210</v>
      </c>
      <c r="K12">
        <v>216</v>
      </c>
      <c r="L12">
        <f>SUM('NV1 spread'!C12+'NV2 spread'!C12+'NV3 spread'!C12+'NV4 spread'!C12+'NV5 spread'!C12+'NV6 spread'!C12+'NV7 spread'!C12+'NV8 spread'!C12)</f>
        <v>166</v>
      </c>
      <c r="M12">
        <f>SUM('NV1 spread'!D12+'NV2 spread'!D12+'NV3 spread'!D12+'NV4 spread'!D12+'NV5 spread'!D12+'NV6 spread'!D12+'NV7 spread'!D12+'NV8 spread'!D12)</f>
        <v>457</v>
      </c>
      <c r="N12">
        <f>SUM('NV1 spread'!E12+'NV2 spread'!E12+'NV3 spread'!E12+'NV4 spread'!E12+'NV5 spread'!E12+'NV6 spread'!E12+'NV7 spread'!E12+'NV8 spread'!E12)</f>
        <v>815</v>
      </c>
      <c r="O12">
        <f>SUM('NV1 spread'!F12+'NV2 spread'!F12+'NV3 spread'!F12+'NV4 spread'!F12+'NV5 spread'!F12+'NV6 spread'!F12+'NV7 spread'!F12+'NV8 spread'!F12)</f>
        <v>102</v>
      </c>
      <c r="P12">
        <v>0.25</v>
      </c>
    </row>
    <row r="13" spans="1:27" x14ac:dyDescent="0.2">
      <c r="A13">
        <v>12</v>
      </c>
      <c r="B13">
        <v>2</v>
      </c>
      <c r="C13">
        <v>65</v>
      </c>
      <c r="D13">
        <v>2</v>
      </c>
      <c r="E13">
        <v>57</v>
      </c>
      <c r="F13">
        <v>32</v>
      </c>
      <c r="G13">
        <v>7</v>
      </c>
      <c r="H13">
        <v>33</v>
      </c>
      <c r="I13">
        <v>13</v>
      </c>
      <c r="J13">
        <f t="shared" si="0"/>
        <v>211</v>
      </c>
      <c r="K13">
        <v>210</v>
      </c>
      <c r="L13">
        <f>SUM('NV1 spread'!C13+'NV2 spread'!C13+'NV3 spread'!C13+'NV4 spread'!C13+'NV5 spread'!C13+'NV6 spread'!C13+'NV7 spread'!C13+'NV8 spread'!C13)</f>
        <v>146</v>
      </c>
      <c r="M13">
        <f>SUM('NV1 spread'!D13+'NV2 spread'!D13+'NV3 spread'!D13+'NV4 spread'!D13+'NV5 spread'!D13+'NV6 spread'!D13+'NV7 spread'!D13+'NV8 spread'!D13)</f>
        <v>396</v>
      </c>
      <c r="N13">
        <f>SUM('NV1 spread'!E13+'NV2 spread'!E13+'NV3 spread'!E13+'NV4 spread'!E13+'NV5 spread'!E13+'NV6 spread'!E13+'NV7 spread'!E13+'NV8 spread'!E13)</f>
        <v>823</v>
      </c>
      <c r="O13">
        <f>SUM('NV1 spread'!F13+'NV2 spread'!F13+'NV3 spread'!F13+'NV4 spread'!F13+'NV5 spread'!F13+'NV6 spread'!F13+'NV7 spread'!F13+'NV8 spread'!F13)</f>
        <v>103</v>
      </c>
      <c r="P13">
        <v>0.27500000000000002</v>
      </c>
    </row>
    <row r="14" spans="1:27" x14ac:dyDescent="0.2">
      <c r="A14">
        <v>13</v>
      </c>
      <c r="B14">
        <v>2</v>
      </c>
      <c r="C14">
        <v>30</v>
      </c>
      <c r="D14">
        <v>4</v>
      </c>
      <c r="E14">
        <v>61</v>
      </c>
      <c r="F14">
        <v>36</v>
      </c>
      <c r="G14">
        <v>4</v>
      </c>
      <c r="H14">
        <v>24</v>
      </c>
      <c r="I14">
        <v>12</v>
      </c>
      <c r="J14">
        <f t="shared" si="0"/>
        <v>173</v>
      </c>
      <c r="K14">
        <v>211</v>
      </c>
      <c r="L14">
        <f>SUM('NV1 spread'!C14+'NV2 spread'!C14+'NV3 spread'!C14+'NV4 spread'!C14+'NV5 spread'!C14+'NV6 spread'!C14+'NV7 spread'!C14+'NV8 spread'!C14)</f>
        <v>183</v>
      </c>
      <c r="M14">
        <f>SUM('NV1 spread'!D14+'NV2 spread'!D14+'NV3 spread'!D14+'NV4 spread'!D14+'NV5 spread'!D14+'NV6 spread'!D14+'NV7 spread'!D14+'NV8 spread'!D14)</f>
        <v>463</v>
      </c>
      <c r="N14">
        <f>SUM('NV1 spread'!E14+'NV2 spread'!E14+'NV3 spread'!E14+'NV4 spread'!E14+'NV5 spread'!E14+'NV6 spread'!E14+'NV7 spread'!E14+'NV8 spread'!E14)</f>
        <v>792</v>
      </c>
      <c r="O14">
        <f>SUM('NV1 spread'!F14+'NV2 spread'!F14+'NV3 spread'!F14+'NV4 spread'!F14+'NV5 spread'!F14+'NV6 spread'!F14+'NV7 spread'!F14+'NV8 spread'!F14)</f>
        <v>101</v>
      </c>
      <c r="P14">
        <v>0.30000000000000004</v>
      </c>
    </row>
    <row r="15" spans="1:27" x14ac:dyDescent="0.2">
      <c r="A15">
        <v>14</v>
      </c>
      <c r="B15">
        <v>2</v>
      </c>
      <c r="C15">
        <v>33</v>
      </c>
      <c r="D15">
        <v>0</v>
      </c>
      <c r="E15">
        <v>82</v>
      </c>
      <c r="F15">
        <v>19</v>
      </c>
      <c r="G15">
        <v>6</v>
      </c>
      <c r="H15">
        <v>42</v>
      </c>
      <c r="I15">
        <v>9</v>
      </c>
      <c r="J15">
        <f t="shared" si="0"/>
        <v>193</v>
      </c>
      <c r="K15">
        <v>173</v>
      </c>
      <c r="L15">
        <f>SUM('NV1 spread'!C15+'NV2 spread'!C15+'NV3 spread'!C15+'NV4 spread'!C15+'NV5 spread'!C15+'NV6 spread'!C15+'NV7 spread'!C15+'NV8 spread'!C15)</f>
        <v>168</v>
      </c>
      <c r="M15">
        <f>SUM('NV1 spread'!D15+'NV2 spread'!D15+'NV3 spread'!D15+'NV4 spread'!D15+'NV5 spread'!D15+'NV6 spread'!D15+'NV7 spread'!D15+'NV8 spread'!D15)</f>
        <v>392</v>
      </c>
      <c r="N15">
        <f>SUM('NV1 spread'!E15+'NV2 spread'!E15+'NV3 spread'!E15+'NV4 spread'!E15+'NV5 spread'!E15+'NV6 spread'!E15+'NV7 spread'!E15+'NV8 spread'!E15)</f>
        <v>823</v>
      </c>
      <c r="O15">
        <f>SUM('NV1 spread'!F15+'NV2 spread'!F15+'NV3 spread'!F15+'NV4 spread'!F15+'NV5 spread'!F15+'NV6 spread'!F15+'NV7 spread'!F15+'NV8 spread'!F15)</f>
        <v>61</v>
      </c>
      <c r="P15">
        <v>0.32500000000000001</v>
      </c>
    </row>
    <row r="16" spans="1:27" x14ac:dyDescent="0.2">
      <c r="A16">
        <v>15</v>
      </c>
      <c r="B16">
        <v>0</v>
      </c>
      <c r="C16">
        <v>37</v>
      </c>
      <c r="D16">
        <v>0</v>
      </c>
      <c r="E16">
        <v>57</v>
      </c>
      <c r="F16">
        <v>22</v>
      </c>
      <c r="G16">
        <v>2</v>
      </c>
      <c r="H16">
        <v>53</v>
      </c>
      <c r="I16">
        <v>9</v>
      </c>
      <c r="J16">
        <f t="shared" si="0"/>
        <v>180</v>
      </c>
      <c r="K16">
        <v>193</v>
      </c>
      <c r="L16">
        <f>SUM('NV1 spread'!C16+'NV2 spread'!C16+'NV3 spread'!C16+'NV4 spread'!C16+'NV5 spread'!C16+'NV6 spread'!C16+'NV7 spread'!C16+'NV8 spread'!C16)</f>
        <v>220</v>
      </c>
      <c r="M16">
        <f>SUM('NV1 spread'!D16+'NV2 spread'!D16+'NV3 spread'!D16+'NV4 spread'!D16+'NV5 spread'!D16+'NV6 spread'!D16+'NV7 spread'!D16+'NV8 spread'!D16)</f>
        <v>424</v>
      </c>
      <c r="N16">
        <f>SUM('NV1 spread'!E16+'NV2 spread'!E16+'NV3 spread'!E16+'NV4 spread'!E16+'NV5 spread'!E16+'NV6 spread'!E16+'NV7 spread'!E16+'NV8 spread'!E16)</f>
        <v>895</v>
      </c>
      <c r="O16">
        <f>SUM('NV1 spread'!F16+'NV2 spread'!F16+'NV3 spread'!F16+'NV4 spread'!F16+'NV5 spread'!F16+'NV6 spread'!F16+'NV7 spread'!F16+'NV8 spread'!F16)</f>
        <v>100</v>
      </c>
      <c r="P16">
        <v>0.35000000000000003</v>
      </c>
    </row>
    <row r="17" spans="1:23" x14ac:dyDescent="0.2">
      <c r="A17">
        <v>16</v>
      </c>
      <c r="B17">
        <v>0</v>
      </c>
      <c r="C17">
        <v>49</v>
      </c>
      <c r="D17">
        <v>0</v>
      </c>
      <c r="E17">
        <v>105</v>
      </c>
      <c r="F17">
        <v>16</v>
      </c>
      <c r="G17">
        <v>2</v>
      </c>
      <c r="H17">
        <v>44</v>
      </c>
      <c r="I17">
        <v>3</v>
      </c>
      <c r="J17">
        <f t="shared" si="0"/>
        <v>219</v>
      </c>
      <c r="K17">
        <v>180</v>
      </c>
      <c r="L17">
        <f>SUM('NV1 spread'!C17+'NV2 spread'!C17+'NV3 spread'!C17+'NV4 spread'!C17+'NV5 spread'!C17+'NV6 spread'!C17+'NV7 spread'!C17+'NV8 spread'!C17)</f>
        <v>173</v>
      </c>
      <c r="M17">
        <f>SUM('NV1 spread'!D17+'NV2 spread'!D17+'NV3 spread'!D17+'NV4 spread'!D17+'NV5 spread'!D17+'NV6 spread'!D17+'NV7 spread'!D17+'NV8 spread'!D17)</f>
        <v>382</v>
      </c>
      <c r="N17">
        <f>SUM('NV1 spread'!E17+'NV2 spread'!E17+'NV3 spread'!E17+'NV4 spread'!E17+'NV5 spread'!E17+'NV6 spread'!E17+'NV7 spread'!E17+'NV8 spread'!E17)</f>
        <v>814</v>
      </c>
      <c r="O17">
        <f>SUM('NV1 spread'!F17+'NV2 spread'!F17+'NV3 spread'!F17+'NV4 spread'!F17+'NV5 spread'!F17+'NV6 spread'!F17+'NV7 spread'!F17+'NV8 spread'!F17)</f>
        <v>57</v>
      </c>
      <c r="P17">
        <v>0.375</v>
      </c>
    </row>
    <row r="18" spans="1:23" x14ac:dyDescent="0.2">
      <c r="A18">
        <v>17</v>
      </c>
      <c r="B18">
        <v>0</v>
      </c>
      <c r="C18">
        <v>40</v>
      </c>
      <c r="D18">
        <v>0</v>
      </c>
      <c r="E18">
        <v>143</v>
      </c>
      <c r="F18">
        <v>6</v>
      </c>
      <c r="G18">
        <v>0</v>
      </c>
      <c r="H18">
        <v>32</v>
      </c>
      <c r="I18">
        <v>0</v>
      </c>
      <c r="J18">
        <f t="shared" si="0"/>
        <v>221</v>
      </c>
      <c r="K18">
        <v>219</v>
      </c>
      <c r="L18">
        <f>SUM('NV1 spread'!C18+'NV2 spread'!C18+'NV3 spread'!C18+'NV4 spread'!C18+'NV5 spread'!C18+'NV6 spread'!C18+'NV7 spread'!C18+'NV8 spread'!C18)</f>
        <v>178</v>
      </c>
      <c r="M18">
        <f>SUM('NV1 spread'!D18+'NV2 spread'!D18+'NV3 spread'!D18+'NV4 spread'!D18+'NV5 spread'!D18+'NV6 spread'!D18+'NV7 spread'!D18+'NV8 spread'!D18)</f>
        <v>395</v>
      </c>
      <c r="N18">
        <f>SUM('NV1 spread'!E18+'NV2 spread'!E18+'NV3 spread'!E18+'NV4 spread'!E18+'NV5 spread'!E18+'NV6 spread'!E18+'NV7 spread'!E18+'NV8 spread'!E18)</f>
        <v>809</v>
      </c>
      <c r="O18">
        <f>SUM('NV1 spread'!F18+'NV2 spread'!F18+'NV3 spread'!F18+'NV4 spread'!F18+'NV5 spread'!F18+'NV6 spread'!F18+'NV7 spread'!F18+'NV8 spread'!F18)</f>
        <v>61</v>
      </c>
      <c r="P18">
        <v>0.4</v>
      </c>
    </row>
    <row r="19" spans="1:23" x14ac:dyDescent="0.2">
      <c r="A19">
        <v>18</v>
      </c>
      <c r="B19">
        <v>0</v>
      </c>
      <c r="C19">
        <v>29</v>
      </c>
      <c r="D19">
        <v>0</v>
      </c>
      <c r="E19">
        <v>127</v>
      </c>
      <c r="F19">
        <v>3</v>
      </c>
      <c r="G19">
        <v>1</v>
      </c>
      <c r="H19">
        <v>21</v>
      </c>
      <c r="I19">
        <v>0</v>
      </c>
      <c r="J19">
        <f t="shared" si="0"/>
        <v>181</v>
      </c>
      <c r="K19">
        <v>221</v>
      </c>
      <c r="L19">
        <f>SUM('NV1 spread'!C19+'NV2 spread'!C19+'NV3 spread'!C19+'NV4 spread'!C19+'NV5 spread'!C19+'NV6 spread'!C19+'NV7 spread'!C19+'NV8 spread'!C19)</f>
        <v>204</v>
      </c>
      <c r="M19">
        <f>SUM('NV1 spread'!D19+'NV2 spread'!D19+'NV3 spread'!D19+'NV4 spread'!D19+'NV5 spread'!D19+'NV6 spread'!D19+'NV7 spread'!D19+'NV8 spread'!D19)</f>
        <v>341</v>
      </c>
      <c r="N19">
        <f>SUM('NV1 spread'!E19+'NV2 spread'!E19+'NV3 spread'!E19+'NV4 spread'!E19+'NV5 spread'!E19+'NV6 spread'!E19+'NV7 spread'!E19+'NV8 spread'!E19)</f>
        <v>818</v>
      </c>
      <c r="O19">
        <f>SUM('NV1 spread'!F19+'NV2 spread'!F19+'NV3 spread'!F19+'NV4 spread'!F19+'NV5 spread'!F19+'NV6 spread'!F19+'NV7 spread'!F19+'NV8 spread'!F19)</f>
        <v>65</v>
      </c>
      <c r="P19">
        <v>0.42500000000000004</v>
      </c>
    </row>
    <row r="20" spans="1:23" x14ac:dyDescent="0.2">
      <c r="A20">
        <v>19</v>
      </c>
      <c r="B20">
        <v>0</v>
      </c>
      <c r="C20">
        <v>22</v>
      </c>
      <c r="D20">
        <v>1</v>
      </c>
      <c r="E20">
        <v>122</v>
      </c>
      <c r="F20">
        <v>6</v>
      </c>
      <c r="H20">
        <v>10</v>
      </c>
      <c r="I20">
        <v>0</v>
      </c>
      <c r="J20">
        <f t="shared" si="0"/>
        <v>161</v>
      </c>
      <c r="K20">
        <v>181</v>
      </c>
      <c r="L20">
        <f>SUM('NV1 spread'!C20+'NV2 spread'!C20+'NV3 spread'!C20+'NV4 spread'!C20+'NV5 spread'!C20+'NV6 spread'!C20+'NV7 spread'!C20+'NV8 spread'!C20)</f>
        <v>186</v>
      </c>
      <c r="M20">
        <f>SUM('NV1 spread'!D20+'NV2 spread'!D20+'NV3 spread'!D20+'NV4 spread'!D20+'NV5 spread'!D20+'NV6 spread'!D20+'NV7 spread'!D20+'NV8 spread'!D20)</f>
        <v>361</v>
      </c>
      <c r="N20">
        <f>SUM('NV1 spread'!E20+'NV2 spread'!E20+'NV3 spread'!E20+'NV4 spread'!E20+'NV5 spread'!E20+'NV6 spread'!E20+'NV7 spread'!E20+'NV8 spread'!E20)</f>
        <v>789</v>
      </c>
      <c r="O20">
        <f>SUM('NV1 spread'!F20+'NV2 spread'!F20+'NV3 spread'!F20+'NV4 spread'!F20+'NV5 spread'!F20+'NV6 spread'!F20+'NV7 spread'!F20+'NV8 spread'!F20)</f>
        <v>58</v>
      </c>
      <c r="P20">
        <v>0.45</v>
      </c>
    </row>
    <row r="21" spans="1:23" x14ac:dyDescent="0.2">
      <c r="A21">
        <v>20</v>
      </c>
      <c r="B21">
        <v>0</v>
      </c>
      <c r="C21">
        <v>11</v>
      </c>
      <c r="D21">
        <v>1</v>
      </c>
      <c r="E21">
        <v>130</v>
      </c>
      <c r="F21">
        <v>2</v>
      </c>
      <c r="H21">
        <v>11</v>
      </c>
      <c r="I21">
        <v>0</v>
      </c>
      <c r="J21">
        <f t="shared" si="0"/>
        <v>155</v>
      </c>
      <c r="K21">
        <v>161</v>
      </c>
      <c r="L21">
        <f>SUM('NV1 spread'!C21+'NV2 spread'!C21+'NV3 spread'!C21+'NV4 spread'!C21+'NV5 spread'!C21+'NV6 spread'!C21+'NV7 spread'!C21+'NV8 spread'!C21)</f>
        <v>181</v>
      </c>
      <c r="M21">
        <f>SUM('NV1 spread'!D21+'NV2 spread'!D21+'NV3 spread'!D21+'NV4 spread'!D21+'NV5 spread'!D21+'NV6 spread'!D21+'NV7 spread'!D21+'NV8 spread'!D21)</f>
        <v>318</v>
      </c>
      <c r="N21">
        <f>SUM('NV1 spread'!E21+'NV2 spread'!E21+'NV3 spread'!E21+'NV4 spread'!E21+'NV5 spread'!E21+'NV6 spread'!E21+'NV7 spread'!E21+'NV8 spread'!E21)</f>
        <v>626</v>
      </c>
      <c r="O21">
        <f>SUM('NV1 spread'!F21+'NV2 spread'!F21+'NV3 spread'!F21+'NV4 spread'!F21+'NV5 spread'!F21+'NV6 spread'!F21+'NV7 spread'!F21+'NV8 spread'!F21)</f>
        <v>55</v>
      </c>
      <c r="P21">
        <v>0.47500000000000003</v>
      </c>
    </row>
    <row r="22" spans="1:23" x14ac:dyDescent="0.2">
      <c r="A22">
        <v>21</v>
      </c>
      <c r="B22">
        <v>0</v>
      </c>
      <c r="C22">
        <v>6</v>
      </c>
      <c r="D22">
        <v>0</v>
      </c>
      <c r="E22">
        <v>98</v>
      </c>
      <c r="F22">
        <v>3</v>
      </c>
      <c r="H22">
        <v>8</v>
      </c>
      <c r="I22">
        <v>0</v>
      </c>
      <c r="J22">
        <f t="shared" si="0"/>
        <v>115</v>
      </c>
      <c r="K22">
        <v>155</v>
      </c>
      <c r="L22">
        <f>SUM('NV1 spread'!C22+'NV2 spread'!C22+'NV3 spread'!C22+'NV4 spread'!C22+'NV5 spread'!C22+'NV6 spread'!C22+'NV7 spread'!C22+'NV8 spread'!C22)</f>
        <v>148</v>
      </c>
      <c r="M22">
        <f>SUM('NV1 spread'!D22+'NV2 spread'!D22+'NV3 spread'!D22+'NV4 spread'!D22+'NV5 spread'!D22+'NV6 spread'!D22+'NV7 spread'!D22+'NV8 spread'!D22)</f>
        <v>315</v>
      </c>
      <c r="N22">
        <f>SUM('NV1 spread'!E22+'NV2 spread'!E22+'NV3 spread'!E22+'NV4 spread'!E22+'NV5 spread'!E22+'NV6 spread'!E22+'NV7 spread'!E22+'NV8 spread'!E22)</f>
        <v>553</v>
      </c>
      <c r="O22">
        <f>SUM('NV1 spread'!F22+'NV2 spread'!F22+'NV3 spread'!F22+'NV4 spread'!F22+'NV5 spread'!F22+'NV6 spread'!F22+'NV7 spread'!F22+'NV8 spread'!F22)</f>
        <v>60</v>
      </c>
      <c r="P22">
        <v>0.5</v>
      </c>
    </row>
    <row r="23" spans="1:23" x14ac:dyDescent="0.2">
      <c r="A23">
        <v>22</v>
      </c>
      <c r="B23">
        <v>0</v>
      </c>
      <c r="C23">
        <v>5</v>
      </c>
      <c r="D23">
        <v>0</v>
      </c>
      <c r="E23">
        <v>68</v>
      </c>
      <c r="F23">
        <v>1</v>
      </c>
      <c r="H23">
        <v>11</v>
      </c>
      <c r="I23">
        <v>0</v>
      </c>
      <c r="J23">
        <f t="shared" si="0"/>
        <v>85</v>
      </c>
      <c r="K23">
        <v>115</v>
      </c>
      <c r="L23">
        <f>SUM('NV1 spread'!C23+'NV2 spread'!C23+'NV3 spread'!C23+'NV4 spread'!C23+'NV5 spread'!C23+'NV6 spread'!C23+'NV7 spread'!C23+'NV8 spread'!C23)</f>
        <v>212</v>
      </c>
      <c r="M23">
        <f>SUM('NV1 spread'!D23+'NV2 spread'!D23+'NV3 spread'!D23+'NV4 spread'!D23+'NV5 spread'!D23+'NV6 spread'!D23+'NV7 spread'!D23+'NV8 spread'!D23)</f>
        <v>281</v>
      </c>
      <c r="N23">
        <f>SUM('NV1 spread'!E23+'NV2 spread'!E23+'NV3 spread'!E23+'NV4 spread'!E23+'NV5 spread'!E23+'NV6 spread'!E23+'NV7 spread'!E23+'NV8 spread'!E23)</f>
        <v>534</v>
      </c>
      <c r="O23">
        <f>SUM('NV1 spread'!F23+'NV2 spread'!F23+'NV3 spread'!F23+'NV4 spread'!F23+'NV5 spread'!F23+'NV6 spread'!F23+'NV7 spread'!F23+'NV8 spread'!F23)</f>
        <v>50</v>
      </c>
      <c r="P23">
        <v>0.52500000000000002</v>
      </c>
    </row>
    <row r="24" spans="1:23" x14ac:dyDescent="0.2">
      <c r="A24">
        <v>23</v>
      </c>
      <c r="B24">
        <v>0</v>
      </c>
      <c r="C24">
        <v>2</v>
      </c>
      <c r="D24">
        <v>0</v>
      </c>
      <c r="E24">
        <v>71</v>
      </c>
      <c r="F24">
        <v>0</v>
      </c>
      <c r="H24">
        <v>5</v>
      </c>
      <c r="I24">
        <v>0</v>
      </c>
      <c r="J24">
        <f t="shared" si="0"/>
        <v>78</v>
      </c>
      <c r="K24">
        <v>85</v>
      </c>
      <c r="L24">
        <f>SUM('NV1 spread'!C24+'NV2 spread'!C24+'NV3 spread'!C24+'NV4 spread'!C24+'NV5 spread'!C24+'NV6 spread'!C24+'NV7 spread'!C24+'NV8 spread'!C24)</f>
        <v>132</v>
      </c>
      <c r="M24">
        <f>SUM('NV1 spread'!D24+'NV2 spread'!D24+'NV3 spread'!D24+'NV4 spread'!D24+'NV5 spread'!D24+'NV6 spread'!D24+'NV7 spread'!D24+'NV8 spread'!D24)</f>
        <v>236</v>
      </c>
      <c r="N24">
        <f>SUM('NV1 spread'!E24+'NV2 spread'!E24+'NV3 spread'!E24+'NV4 spread'!E24+'NV5 spread'!E24+'NV6 spread'!E24+'NV7 spread'!E24+'NV8 spread'!E24)</f>
        <v>303</v>
      </c>
      <c r="O24">
        <f>SUM('NV1 spread'!F24+'NV2 spread'!F24+'NV3 spread'!F24+'NV4 spread'!F24+'NV5 spread'!F24+'NV6 spread'!F24+'NV7 spread'!F24+'NV8 spread'!F24)</f>
        <v>29</v>
      </c>
      <c r="P24">
        <v>0.55000000000000004</v>
      </c>
    </row>
    <row r="25" spans="1:23" x14ac:dyDescent="0.2">
      <c r="A25">
        <v>24</v>
      </c>
      <c r="B25">
        <v>0</v>
      </c>
      <c r="C25">
        <v>3</v>
      </c>
      <c r="D25">
        <v>0</v>
      </c>
      <c r="E25">
        <v>35</v>
      </c>
      <c r="F25">
        <v>0</v>
      </c>
      <c r="H25">
        <v>0</v>
      </c>
      <c r="I25">
        <v>0</v>
      </c>
      <c r="J25">
        <f t="shared" si="0"/>
        <v>38</v>
      </c>
      <c r="K25">
        <v>78</v>
      </c>
      <c r="L25">
        <f>SUM('NV1 spread'!C25+'NV2 spread'!C25+'NV3 spread'!C25+'NV4 spread'!C25+'NV5 spread'!C25+'NV6 spread'!C25+'NV7 spread'!C25+'NV8 spread'!C25)</f>
        <v>124</v>
      </c>
      <c r="M25">
        <f>SUM('NV1 spread'!D25+'NV2 spread'!D25+'NV3 spread'!D25+'NV4 spread'!D25+'NV5 spread'!D25+'NV6 spread'!D25+'NV7 spread'!D25+'NV8 spread'!D25)</f>
        <v>190</v>
      </c>
      <c r="N25">
        <f>SUM('NV1 spread'!E25+'NV2 spread'!E25+'NV3 spread'!E25+'NV4 spread'!E25+'NV5 spread'!E25+'NV6 spread'!E25+'NV7 spread'!E25+'NV8 spread'!E25)</f>
        <v>267</v>
      </c>
      <c r="O25">
        <f>SUM('NV1 spread'!F25+'NV2 spread'!F25+'NV3 spread'!F25+'NV4 spread'!F25+'NV5 spread'!F25+'NV6 spread'!F25+'NV7 spread'!F25+'NV8 spread'!F25)</f>
        <v>32</v>
      </c>
      <c r="P25">
        <v>0.57500000000000007</v>
      </c>
    </row>
    <row r="26" spans="1:23" x14ac:dyDescent="0.2">
      <c r="A26">
        <v>25</v>
      </c>
      <c r="B26">
        <v>0</v>
      </c>
      <c r="C26">
        <v>0</v>
      </c>
      <c r="E26">
        <v>31</v>
      </c>
      <c r="F26">
        <v>0</v>
      </c>
      <c r="H26">
        <v>0</v>
      </c>
      <c r="I26">
        <v>0</v>
      </c>
      <c r="J26">
        <f t="shared" si="0"/>
        <v>31</v>
      </c>
      <c r="K26">
        <v>38</v>
      </c>
      <c r="L26">
        <f>SUM('NV1 spread'!C26+'NV2 spread'!C26+'NV3 spread'!C26+'NV4 spread'!C26+'NV5 spread'!C26+'NV6 spread'!C26+'NV7 spread'!C26+'NV8 spread'!C26)</f>
        <v>92</v>
      </c>
      <c r="M26">
        <f>SUM('NV1 spread'!D26+'NV2 spread'!D26+'NV3 spread'!D26+'NV4 spread'!D26+'NV5 spread'!D26+'NV6 spread'!D26+'NV7 spread'!D26+'NV8 spread'!D26)</f>
        <v>120</v>
      </c>
      <c r="N26">
        <f>SUM('NV1 spread'!E26+'NV2 spread'!E26+'NV3 spread'!E26+'NV4 spread'!E26+'NV5 spread'!E26+'NV6 spread'!E26+'NV7 spread'!E26+'NV8 spread'!E26)</f>
        <v>210</v>
      </c>
      <c r="O26">
        <f>SUM('NV1 spread'!F26+'NV2 spread'!F26+'NV3 spread'!F26+'NV4 spread'!F26+'NV5 spread'!F26+'NV6 spread'!F26+'NV7 spread'!F26+'NV8 spread'!F26)</f>
        <v>18</v>
      </c>
      <c r="P26">
        <v>0.60000000000000009</v>
      </c>
    </row>
    <row r="27" spans="1:23" x14ac:dyDescent="0.2">
      <c r="A27">
        <v>26</v>
      </c>
      <c r="B27">
        <v>0</v>
      </c>
      <c r="C27">
        <v>0</v>
      </c>
      <c r="E27">
        <v>22</v>
      </c>
      <c r="F27">
        <v>0</v>
      </c>
      <c r="H27">
        <v>0</v>
      </c>
      <c r="I27">
        <v>0</v>
      </c>
      <c r="J27">
        <f t="shared" si="0"/>
        <v>22</v>
      </c>
      <c r="K27">
        <v>31</v>
      </c>
      <c r="L27">
        <f>SUM('NV1 spread'!C27+'NV2 spread'!C27+'NV3 spread'!C27+'NV4 spread'!C27+'NV5 spread'!C27+'NV6 spread'!C27+'NV7 spread'!C27+'NV8 spread'!C27)</f>
        <v>90</v>
      </c>
      <c r="M27">
        <f>SUM('NV1 spread'!D27+'NV2 spread'!D27+'NV3 spread'!D27+'NV4 spread'!D27+'NV5 spread'!D27+'NV6 spread'!D27+'NV7 spread'!D27+'NV8 spread'!D27)</f>
        <v>80</v>
      </c>
      <c r="N27">
        <f>SUM('NV1 spread'!E27+'NV2 spread'!E27+'NV3 spread'!E27+'NV4 spread'!E27+'NV5 spread'!E27+'NV6 spread'!E27+'NV7 spread'!E27+'NV8 spread'!E27)</f>
        <v>135</v>
      </c>
      <c r="O27">
        <f>SUM('NV1 spread'!F27+'NV2 spread'!F27+'NV3 spread'!F27+'NV4 spread'!F27+'NV5 spread'!F27+'NV6 spread'!F27+'NV7 spread'!F27+'NV8 spread'!F27)</f>
        <v>19</v>
      </c>
      <c r="P27">
        <v>0.625</v>
      </c>
    </row>
    <row r="28" spans="1:23" x14ac:dyDescent="0.2">
      <c r="A28">
        <v>27</v>
      </c>
      <c r="B28">
        <v>0</v>
      </c>
      <c r="C28">
        <v>0</v>
      </c>
      <c r="E28">
        <v>14</v>
      </c>
      <c r="F28">
        <v>0</v>
      </c>
      <c r="J28">
        <f t="shared" si="0"/>
        <v>14</v>
      </c>
      <c r="K28">
        <v>22</v>
      </c>
      <c r="L28">
        <f>SUM('NV1 spread'!C28+'NV2 spread'!C28+'NV3 spread'!C28+'NV4 spread'!C28+'NV5 spread'!C28+'NV6 spread'!C28+'NV7 spread'!C28+'NV8 spread'!C28)</f>
        <v>57</v>
      </c>
      <c r="M28">
        <f>SUM('NV1 spread'!D28+'NV2 spread'!D28+'NV3 spread'!D28+'NV4 spread'!D28+'NV5 spread'!D28+'NV6 spread'!D28+'NV7 spread'!D28+'NV8 spread'!D28)</f>
        <v>67</v>
      </c>
      <c r="N28">
        <f>SUM('NV1 spread'!E28+'NV2 spread'!E28+'NV3 spread'!E28+'NV4 spread'!E28+'NV5 spread'!E28+'NV6 spread'!E28+'NV7 spread'!E28+'NV8 spread'!E28)</f>
        <v>136</v>
      </c>
      <c r="O28">
        <f>SUM('NV1 spread'!F28+'NV2 spread'!F28+'NV3 spread'!F28+'NV4 spread'!F28+'NV5 spread'!F28+'NV6 spread'!F28+'NV7 spread'!F28+'NV8 spread'!F28)</f>
        <v>19</v>
      </c>
      <c r="P28">
        <v>0.65</v>
      </c>
    </row>
    <row r="29" spans="1:23" x14ac:dyDescent="0.2">
      <c r="A29">
        <v>28</v>
      </c>
      <c r="B29">
        <v>0</v>
      </c>
      <c r="C29">
        <v>0</v>
      </c>
      <c r="E29">
        <v>10</v>
      </c>
      <c r="F29">
        <v>0</v>
      </c>
      <c r="J29">
        <f t="shared" si="0"/>
        <v>10</v>
      </c>
      <c r="K29">
        <v>14</v>
      </c>
      <c r="L29">
        <f>SUM('NV1 spread'!C29+'NV2 spread'!C29+'NV3 spread'!C29+'NV4 spread'!C29+'NV5 spread'!C29+'NV6 spread'!C29+'NV7 spread'!C29+'NV8 spread'!C29)</f>
        <v>44</v>
      </c>
      <c r="M29">
        <f>SUM('NV1 spread'!D29+'NV2 spread'!D29+'NV3 spread'!D29+'NV4 spread'!D29+'NV5 spread'!D29+'NV6 spread'!D29+'NV7 spread'!D29+'NV8 spread'!D29)</f>
        <v>70</v>
      </c>
      <c r="N29">
        <f>SUM('NV1 spread'!E29+'NV2 spread'!E29+'NV3 spread'!E29+'NV4 spread'!E29+'NV5 spread'!E29+'NV6 spread'!E29+'NV7 spread'!E29+'NV8 spread'!E29)</f>
        <v>111</v>
      </c>
      <c r="O29">
        <f>SUM('NV1 spread'!F29+'NV2 spread'!F29+'NV3 spread'!F29+'NV4 spread'!F29+'NV5 spread'!F29+'NV6 spread'!F29+'NV7 spread'!F29+'NV8 spread'!F29)</f>
        <v>20</v>
      </c>
      <c r="P29">
        <v>0.67500000000000004</v>
      </c>
    </row>
    <row r="30" spans="1:23" x14ac:dyDescent="0.2">
      <c r="A30">
        <v>29</v>
      </c>
      <c r="B30">
        <v>0</v>
      </c>
      <c r="C30">
        <v>0</v>
      </c>
      <c r="F30">
        <v>0</v>
      </c>
      <c r="J30">
        <f t="shared" si="0"/>
        <v>0</v>
      </c>
      <c r="K30">
        <v>10</v>
      </c>
      <c r="L30">
        <f>SUM('NV1 spread'!C30+'NV2 spread'!C30+'NV3 spread'!C30+'NV4 spread'!C30+'NV5 spread'!C30+'NV6 spread'!C30+'NV7 spread'!C30+'NV8 spread'!C30)</f>
        <v>50</v>
      </c>
      <c r="M30">
        <f>SUM('NV1 spread'!D30+'NV2 spread'!D30+'NV3 spread'!D30+'NV4 spread'!D30+'NV5 spread'!D30+'NV6 spread'!D30+'NV7 spread'!D30+'NV8 spread'!D30)</f>
        <v>46</v>
      </c>
      <c r="N30">
        <f>SUM('NV1 spread'!E30+'NV2 spread'!E30+'NV3 spread'!E30+'NV4 spread'!E30+'NV5 spread'!E30+'NV6 spread'!E30+'NV7 spread'!E30+'NV8 spread'!E30)</f>
        <v>74</v>
      </c>
      <c r="O30">
        <f>SUM('NV1 spread'!F30+'NV2 spread'!F30+'NV3 spread'!F30+'NV4 spread'!F30+'NV5 spread'!F30+'NV6 spread'!F30+'NV7 spread'!F30+'NV8 spread'!F30)</f>
        <v>8</v>
      </c>
      <c r="P30">
        <v>0.70000000000000007</v>
      </c>
    </row>
    <row r="31" spans="1:23" x14ac:dyDescent="0.2">
      <c r="A31">
        <v>30</v>
      </c>
      <c r="B31">
        <v>0</v>
      </c>
      <c r="C31">
        <v>0</v>
      </c>
      <c r="F31">
        <v>0</v>
      </c>
      <c r="J31">
        <f t="shared" si="0"/>
        <v>0</v>
      </c>
      <c r="K31">
        <v>0</v>
      </c>
      <c r="L31">
        <f>SUM('NV1 spread'!C31+'NV2 spread'!C31+'NV3 spread'!C31+'NV4 spread'!C31+'NV5 spread'!C31+'NV6 spread'!C31+'NV7 spread'!C31+'NV8 spread'!C31)</f>
        <v>36</v>
      </c>
      <c r="M31">
        <f>SUM('NV1 spread'!D31+'NV2 spread'!D31+'NV3 spread'!D31+'NV4 spread'!D31+'NV5 spread'!D31+'NV6 spread'!D31+'NV7 spread'!D31+'NV8 spread'!D31)</f>
        <v>31</v>
      </c>
      <c r="N31">
        <f>SUM('NV1 spread'!E31+'NV2 spread'!E31+'NV3 spread'!E31+'NV4 spread'!E31+'NV5 spread'!E31+'NV6 spread'!E31+'NV7 spread'!E31+'NV8 spread'!E31)</f>
        <v>58</v>
      </c>
      <c r="O31">
        <f>SUM('NV1 spread'!F31+'NV2 spread'!F31+'NV3 spread'!F31+'NV4 spread'!F31+'NV5 spread'!F31+'NV6 spread'!F31+'NV7 spread'!F31+'NV8 spread'!F31)</f>
        <v>7</v>
      </c>
      <c r="P31">
        <v>0.72500000000000009</v>
      </c>
    </row>
    <row r="32" spans="1:23" x14ac:dyDescent="0.2">
      <c r="A32">
        <v>31</v>
      </c>
      <c r="B32">
        <v>0</v>
      </c>
      <c r="C32">
        <v>0</v>
      </c>
      <c r="F32">
        <v>0</v>
      </c>
      <c r="J32">
        <f t="shared" si="0"/>
        <v>0</v>
      </c>
      <c r="K32">
        <v>0</v>
      </c>
      <c r="L32">
        <f>SUM('NV1 spread'!C32+'NV2 spread'!C32+'NV3 spread'!C32+'NV4 spread'!C32+'NV5 spread'!C32+'NV6 spread'!C32+'NV7 spread'!C32+'NV8 spread'!C32)</f>
        <v>24</v>
      </c>
      <c r="M32">
        <f>SUM('NV1 spread'!D32+'NV2 spread'!D32+'NV3 spread'!D32+'NV4 spread'!D32+'NV5 spread'!D32+'NV6 spread'!D32+'NV7 spread'!D32+'NV8 spread'!D32)</f>
        <v>32</v>
      </c>
      <c r="N32">
        <f>SUM('NV1 spread'!E32+'NV2 spread'!E32+'NV3 spread'!E32+'NV4 spread'!E32+'NV5 spread'!E32+'NV6 spread'!E32+'NV7 spread'!E32+'NV8 spread'!E32)</f>
        <v>43</v>
      </c>
      <c r="O32">
        <f>SUM('NV1 spread'!F32+'NV2 spread'!F32+'NV3 spread'!F32+'NV4 spread'!F32+'NV5 spread'!F32+'NV6 spread'!F32+'NV7 spread'!F32+'NV8 spread'!F32)</f>
        <v>4</v>
      </c>
      <c r="P32">
        <v>0.75</v>
      </c>
      <c r="W32">
        <f>25/42</f>
        <v>0.59523809523809523</v>
      </c>
    </row>
    <row r="33" spans="1:16" x14ac:dyDescent="0.2">
      <c r="A33">
        <v>32</v>
      </c>
      <c r="B33">
        <v>0</v>
      </c>
      <c r="F33">
        <v>0</v>
      </c>
      <c r="J33">
        <f t="shared" si="0"/>
        <v>0</v>
      </c>
      <c r="K33">
        <v>0</v>
      </c>
      <c r="L33">
        <f>SUM('NV1 spread'!C33+'NV2 spread'!C33+'NV3 spread'!C33+'NV4 spread'!C33+'NV5 spread'!C33+'NV6 spread'!C33+'NV7 spread'!C33+'NV8 spread'!C33)</f>
        <v>24</v>
      </c>
      <c r="M33">
        <f>SUM('NV1 spread'!D33+'NV2 spread'!D33+'NV3 spread'!D33+'NV4 spread'!D33+'NV5 spread'!D33+'NV6 spread'!D33+'NV7 spread'!D33+'NV8 spread'!D33)</f>
        <v>12</v>
      </c>
      <c r="N33">
        <f>SUM('NV1 spread'!E33+'NV2 spread'!E33+'NV3 spread'!E33+'NV4 spread'!E33+'NV5 spread'!E33+'NV6 spread'!E33+'NV7 spread'!E33+'NV8 spread'!E33)</f>
        <v>43</v>
      </c>
      <c r="O33">
        <f>SUM('NV1 spread'!F33+'NV2 spread'!F33+'NV3 spread'!F33+'NV4 spread'!F33+'NV5 spread'!F33+'NV6 spread'!F33+'NV7 spread'!F33+'NV8 spread'!F33)</f>
        <v>2</v>
      </c>
      <c r="P33">
        <v>0.77500000000000002</v>
      </c>
    </row>
    <row r="34" spans="1:16" x14ac:dyDescent="0.2">
      <c r="A34">
        <v>33</v>
      </c>
      <c r="B34">
        <v>0</v>
      </c>
      <c r="F34">
        <v>0</v>
      </c>
      <c r="J34">
        <f t="shared" si="0"/>
        <v>0</v>
      </c>
      <c r="K34">
        <v>0</v>
      </c>
      <c r="L34">
        <f>SUM('NV1 spread'!C34+'NV2 spread'!C34+'NV3 spread'!C34+'NV4 spread'!C34+'NV5 spread'!C34+'NV6 spread'!C34+'NV7 spread'!C34+'NV8 spread'!C34)</f>
        <v>12</v>
      </c>
      <c r="M34">
        <f>SUM('NV1 spread'!D34+'NV2 spread'!D34+'NV3 spread'!D34+'NV4 spread'!D34+'NV5 spread'!D34+'NV6 spread'!D34+'NV7 spread'!D34+'NV8 spread'!D34)</f>
        <v>15</v>
      </c>
      <c r="N34">
        <f>SUM('NV1 spread'!E34+'NV2 spread'!E34+'NV3 spread'!E34+'NV4 spread'!E34+'NV5 spread'!E34+'NV6 spread'!E34+'NV7 spread'!E34+'NV8 spread'!E34)</f>
        <v>19</v>
      </c>
      <c r="O34">
        <f>SUM('NV1 spread'!F34+'NV2 spread'!F34+'NV3 spread'!F34+'NV4 spread'!F34+'NV5 spread'!F34+'NV6 spread'!F34+'NV7 spread'!F34+'NV8 spread'!F34)</f>
        <v>4</v>
      </c>
      <c r="P34">
        <v>0.8</v>
      </c>
    </row>
    <row r="35" spans="1:16" x14ac:dyDescent="0.2">
      <c r="A35">
        <v>34</v>
      </c>
      <c r="B35">
        <v>0</v>
      </c>
      <c r="J35">
        <f t="shared" si="0"/>
        <v>0</v>
      </c>
      <c r="K35">
        <v>0</v>
      </c>
      <c r="L35">
        <f>SUM('NV1 spread'!C35+'NV2 spread'!C35+'NV3 spread'!C35+'NV4 spread'!C35+'NV5 spread'!C35+'NV6 spread'!C35+'NV7 spread'!C35+'NV8 spread'!C35)</f>
        <v>10</v>
      </c>
      <c r="M35">
        <f>SUM('NV1 spread'!D35+'NV2 spread'!D35+'NV3 spread'!D35+'NV4 spread'!D35+'NV5 spread'!D35+'NV6 spread'!D35+'NV7 spread'!D35+'NV8 spread'!D35)</f>
        <v>25</v>
      </c>
      <c r="N35">
        <f>SUM('NV1 spread'!E35+'NV2 spread'!E35+'NV3 spread'!E35+'NV4 spread'!E35+'NV5 spread'!E35+'NV6 spread'!E35+'NV7 spread'!E35+'NV8 spread'!E35)</f>
        <v>2</v>
      </c>
      <c r="O35">
        <f>SUM('NV1 spread'!F35+'NV2 spread'!F35+'NV3 spread'!F35+'NV4 spread'!F35+'NV5 spread'!F35+'NV6 spread'!F35+'NV7 spread'!F35+'NV8 spread'!F35)</f>
        <v>7</v>
      </c>
      <c r="P35">
        <v>0.82500000000000007</v>
      </c>
    </row>
    <row r="36" spans="1:16" x14ac:dyDescent="0.2">
      <c r="A36">
        <v>35</v>
      </c>
      <c r="B36">
        <v>0</v>
      </c>
      <c r="J36">
        <f t="shared" si="0"/>
        <v>0</v>
      </c>
      <c r="K36">
        <v>0</v>
      </c>
      <c r="L36">
        <f>SUM('NV1 spread'!C36+'NV2 spread'!C36+'NV3 spread'!C36+'NV4 spread'!C36+'NV5 spread'!C36+'NV6 spread'!C36+'NV7 spread'!C36+'NV8 spread'!C36)</f>
        <v>6</v>
      </c>
      <c r="M36">
        <f>SUM('NV1 spread'!D36+'NV2 spread'!D36+'NV3 spread'!D36+'NV4 spread'!D36+'NV5 spread'!D36+'NV6 spread'!D36+'NV7 spread'!D36+'NV8 spread'!D36)</f>
        <v>2</v>
      </c>
      <c r="N36">
        <f>SUM('NV1 spread'!E36+'NV2 spread'!E36+'NV3 spread'!E36+'NV4 spread'!E36+'NV5 spread'!E36+'NV6 spread'!E36+'NV7 spread'!E36+'NV8 spread'!E36)</f>
        <v>0</v>
      </c>
      <c r="O36">
        <f>SUM('NV1 spread'!F36+'NV2 spread'!F36+'NV3 spread'!F36+'NV4 spread'!F36+'NV5 spread'!F36+'NV6 spread'!F36+'NV7 spread'!F36+'NV8 spread'!F36)</f>
        <v>3</v>
      </c>
      <c r="P36">
        <v>0.85000000000000009</v>
      </c>
    </row>
    <row r="37" spans="1:16" x14ac:dyDescent="0.2">
      <c r="A37">
        <v>36</v>
      </c>
      <c r="B37">
        <v>0</v>
      </c>
      <c r="J37">
        <f t="shared" si="0"/>
        <v>0</v>
      </c>
      <c r="K37">
        <v>0</v>
      </c>
      <c r="L37">
        <f>SUM('NV1 spread'!C37+'NV2 spread'!C37+'NV3 spread'!C37+'NV4 spread'!C37+'NV5 spread'!C37+'NV6 spread'!C37+'NV7 spread'!C37+'NV8 spread'!C37)</f>
        <v>6</v>
      </c>
      <c r="M37">
        <f>SUM('NV1 spread'!D37+'NV2 spread'!D37+'NV3 spread'!D37+'NV4 spread'!D37+'NV5 spread'!D37+'NV6 spread'!D37+'NV7 spread'!D37+'NV8 spread'!D37)</f>
        <v>6</v>
      </c>
      <c r="N37">
        <f>SUM('NV1 spread'!E37+'NV2 spread'!E37+'NV3 spread'!E37+'NV4 spread'!E37+'NV5 spread'!E37+'NV6 spread'!E37+'NV7 spread'!E37+'NV8 spread'!E37)</f>
        <v>0</v>
      </c>
      <c r="O37">
        <f>SUM('NV1 spread'!F37+'NV2 spread'!F37+'NV3 spread'!F37+'NV4 spread'!F37+'NV5 spread'!F37+'NV6 spread'!F37+'NV7 spread'!F37+'NV8 spread'!F37)</f>
        <v>0</v>
      </c>
      <c r="P37">
        <v>0.875</v>
      </c>
    </row>
    <row r="38" spans="1:16" x14ac:dyDescent="0.2">
      <c r="A38">
        <v>37</v>
      </c>
      <c r="B38">
        <v>0</v>
      </c>
      <c r="J38">
        <f t="shared" si="0"/>
        <v>0</v>
      </c>
      <c r="K38">
        <v>0</v>
      </c>
      <c r="L38">
        <f>SUM('NV1 spread'!C38+'NV2 spread'!C38+'NV3 spread'!C38+'NV4 spread'!C38+'NV5 spread'!C38+'NV6 spread'!C38+'NV7 spread'!C38+'NV8 spread'!C38)</f>
        <v>4</v>
      </c>
      <c r="M38">
        <f>SUM('NV1 spread'!D38+'NV2 spread'!D38+'NV3 spread'!D38+'NV4 spread'!D38+'NV5 spread'!D38+'NV6 spread'!D38+'NV7 spread'!D38+'NV8 spread'!D38)</f>
        <v>4</v>
      </c>
      <c r="N38">
        <f>SUM('NV1 spread'!E38+'NV2 spread'!E38+'NV3 spread'!E38+'NV4 spread'!E38+'NV5 spread'!E38+'NV6 spread'!E38+'NV7 spread'!E38+'NV8 spread'!E38)</f>
        <v>0</v>
      </c>
      <c r="O38">
        <f>SUM('NV1 spread'!F38+'NV2 spread'!F38+'NV3 spread'!F38+'NV4 spread'!F38+'NV5 spread'!F38+'NV6 spread'!F38+'NV7 spread'!F38+'NV8 spread'!F38)</f>
        <v>0</v>
      </c>
      <c r="P38">
        <v>0.9</v>
      </c>
    </row>
    <row r="39" spans="1:16" x14ac:dyDescent="0.2">
      <c r="A39">
        <v>38</v>
      </c>
      <c r="B39">
        <v>0</v>
      </c>
      <c r="J39">
        <f t="shared" si="0"/>
        <v>0</v>
      </c>
      <c r="K39">
        <v>0</v>
      </c>
      <c r="L39">
        <f>SUM('NV1 spread'!C39+'NV2 spread'!C39+'NV3 spread'!C39+'NV4 spread'!C39+'NV5 spread'!C39+'NV6 spread'!C39+'NV7 spread'!C39+'NV8 spread'!C39)</f>
        <v>0</v>
      </c>
      <c r="M39">
        <f>SUM('NV1 spread'!D39+'NV2 spread'!D39+'NV3 spread'!D39+'NV4 spread'!D39+'NV5 spread'!D39+'NV6 spread'!D39+'NV7 spread'!D39+'NV8 spread'!D39)</f>
        <v>4</v>
      </c>
      <c r="N39">
        <f>SUM('NV1 spread'!E39+'NV2 spread'!E39+'NV3 spread'!E39+'NV4 spread'!E39+'NV5 spread'!E39+'NV6 spread'!E39+'NV7 spread'!E39+'NV8 spread'!E39)</f>
        <v>0</v>
      </c>
      <c r="O39">
        <f>SUM('NV1 spread'!F39+'NV2 spread'!F39+'NV3 spread'!F39+'NV4 spread'!F39+'NV5 spread'!F39+'NV6 spread'!F39+'NV7 spread'!F39+'NV8 spread'!F39)</f>
        <v>0</v>
      </c>
      <c r="P39">
        <v>0.92500000000000004</v>
      </c>
    </row>
    <row r="40" spans="1:16" x14ac:dyDescent="0.2">
      <c r="A40">
        <v>39</v>
      </c>
      <c r="B40">
        <v>0</v>
      </c>
      <c r="J40">
        <f t="shared" si="0"/>
        <v>0</v>
      </c>
      <c r="K40">
        <v>0</v>
      </c>
      <c r="L40">
        <f>SUM('NV1 spread'!C40+'NV2 spread'!C40+'NV3 spread'!C40+'NV4 spread'!C40+'NV5 spread'!C40+'NV6 spread'!C40+'NV7 spread'!C40+'NV8 spread'!C40)</f>
        <v>2</v>
      </c>
      <c r="M40">
        <f>SUM('NV1 spread'!D40+'NV2 spread'!D40+'NV3 spread'!D40+'NV4 spread'!D40+'NV5 spread'!D40+'NV6 spread'!D40+'NV7 spread'!D40+'NV8 spread'!D40)</f>
        <v>4</v>
      </c>
      <c r="N40">
        <f>SUM('NV1 spread'!E40+'NV2 spread'!E40+'NV3 spread'!E40+'NV4 spread'!E40+'NV5 spread'!E40+'NV6 spread'!E40+'NV7 spread'!E40+'NV8 spread'!E40)</f>
        <v>0</v>
      </c>
      <c r="O40">
        <f>SUM('NV1 spread'!F40+'NV2 spread'!F40+'NV3 spread'!F40+'NV4 spread'!F40+'NV5 spread'!F40+'NV6 spread'!F40+'NV7 spread'!F40+'NV8 spread'!F40)</f>
        <v>0</v>
      </c>
      <c r="P40">
        <v>0.95000000000000007</v>
      </c>
    </row>
    <row r="41" spans="1:16" x14ac:dyDescent="0.2">
      <c r="A41">
        <v>40</v>
      </c>
      <c r="B41">
        <v>0</v>
      </c>
      <c r="J41">
        <f t="shared" si="0"/>
        <v>0</v>
      </c>
      <c r="K41">
        <v>0</v>
      </c>
      <c r="L41">
        <f>SUM('NV1 spread'!C41+'NV2 spread'!C41+'NV3 spread'!C41+'NV4 spread'!C41+'NV5 spread'!C41+'NV6 spread'!C41+'NV7 spread'!C41+'NV8 spread'!C41)</f>
        <v>0</v>
      </c>
      <c r="M41">
        <f>SUM('NV1 spread'!D41+'NV2 spread'!D41+'NV3 spread'!D41+'NV4 spread'!D41+'NV5 spread'!D41+'NV6 spread'!D41+'NV7 spread'!D41+'NV8 spread'!D41)</f>
        <v>1</v>
      </c>
      <c r="N41">
        <f>SUM('NV1 spread'!E41+'NV2 spread'!E41+'NV3 spread'!E41+'NV4 spread'!E41+'NV5 spread'!E41+'NV6 spread'!E41+'NV7 spread'!E41+'NV8 spread'!E41)</f>
        <v>0</v>
      </c>
      <c r="O41">
        <f>SUM('NV1 spread'!F41+'NV2 spread'!F41+'NV3 spread'!F41+'NV4 spread'!F41+'NV5 spread'!F41+'NV6 spread'!F41+'NV7 spread'!F41+'NV8 spread'!F41)</f>
        <v>0</v>
      </c>
      <c r="P41">
        <v>1</v>
      </c>
    </row>
    <row r="42" spans="1:16" x14ac:dyDescent="0.2"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</row>
    <row r="43" spans="1:16" x14ac:dyDescent="0.2">
      <c r="P43">
        <v>1.25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S78"/>
  <sheetViews>
    <sheetView zoomScale="20" zoomScaleNormal="20" workbookViewId="0">
      <selection activeCell="AK61" sqref="AK61"/>
    </sheetView>
  </sheetViews>
  <sheetFormatPr baseColWidth="10" defaultColWidth="8.83203125" defaultRowHeight="15" x14ac:dyDescent="0.2"/>
  <sheetData>
    <row r="1" spans="1:22" x14ac:dyDescent="0.2">
      <c r="A1" s="19" t="s">
        <v>87</v>
      </c>
      <c r="B1" t="s">
        <v>110</v>
      </c>
    </row>
    <row r="2" spans="1:22" x14ac:dyDescent="0.2">
      <c r="A2" s="48" t="s">
        <v>6</v>
      </c>
      <c r="B2" t="s">
        <v>109</v>
      </c>
      <c r="F2" t="s">
        <v>111</v>
      </c>
    </row>
    <row r="3" spans="1:22" x14ac:dyDescent="0.2">
      <c r="A3" s="55" t="s">
        <v>7</v>
      </c>
      <c r="B3" s="54" t="s">
        <v>20</v>
      </c>
      <c r="C3" s="54" t="s">
        <v>19</v>
      </c>
      <c r="D3" s="54" t="s">
        <v>21</v>
      </c>
      <c r="E3" s="54" t="s">
        <v>22</v>
      </c>
      <c r="F3" s="54" t="s">
        <v>17</v>
      </c>
      <c r="G3" s="54" t="s">
        <v>112</v>
      </c>
      <c r="H3" s="54" t="s">
        <v>15</v>
      </c>
      <c r="I3" s="54" t="s">
        <v>23</v>
      </c>
      <c r="J3" s="54" t="s">
        <v>25</v>
      </c>
      <c r="K3" s="54" t="s">
        <v>26</v>
      </c>
      <c r="L3" s="54" t="s">
        <v>27</v>
      </c>
      <c r="M3" s="54" t="s">
        <v>120</v>
      </c>
      <c r="N3" s="54" t="s">
        <v>122</v>
      </c>
    </row>
    <row r="4" spans="1:22" x14ac:dyDescent="0.2">
      <c r="A4" s="48">
        <v>109</v>
      </c>
      <c r="B4" s="18">
        <v>97</v>
      </c>
      <c r="C4" s="18">
        <v>412</v>
      </c>
      <c r="D4" s="18">
        <v>827</v>
      </c>
      <c r="E4" s="18">
        <v>132</v>
      </c>
      <c r="F4" s="18">
        <v>260</v>
      </c>
      <c r="G4" s="18">
        <v>270</v>
      </c>
      <c r="H4" s="18">
        <v>27</v>
      </c>
      <c r="I4" s="18">
        <v>45</v>
      </c>
      <c r="J4" s="18">
        <v>0</v>
      </c>
      <c r="K4" s="18">
        <v>1</v>
      </c>
      <c r="L4" s="18">
        <v>1</v>
      </c>
      <c r="M4" s="18">
        <v>2</v>
      </c>
      <c r="N4" s="18">
        <v>2</v>
      </c>
    </row>
    <row r="5" spans="1:22" x14ac:dyDescent="0.2">
      <c r="A5" s="19" t="s">
        <v>88</v>
      </c>
    </row>
    <row r="6" spans="1:22" x14ac:dyDescent="0.2">
      <c r="A6" s="48" t="s">
        <v>6</v>
      </c>
      <c r="B6" t="s">
        <v>109</v>
      </c>
      <c r="F6" t="s">
        <v>111</v>
      </c>
    </row>
    <row r="7" spans="1:22" x14ac:dyDescent="0.2">
      <c r="A7" s="55" t="s">
        <v>7</v>
      </c>
      <c r="B7" s="54" t="s">
        <v>20</v>
      </c>
      <c r="C7" s="54" t="s">
        <v>19</v>
      </c>
      <c r="D7" s="54" t="s">
        <v>21</v>
      </c>
      <c r="E7" s="54" t="s">
        <v>22</v>
      </c>
      <c r="F7" s="54" t="s">
        <v>17</v>
      </c>
      <c r="G7" s="54" t="s">
        <v>112</v>
      </c>
      <c r="H7" s="54" t="s">
        <v>15</v>
      </c>
      <c r="I7" s="54" t="s">
        <v>23</v>
      </c>
      <c r="J7" s="54" t="s">
        <v>25</v>
      </c>
      <c r="K7" s="54" t="s">
        <v>26</v>
      </c>
      <c r="L7" s="54" t="s">
        <v>27</v>
      </c>
      <c r="M7" s="54" t="s">
        <v>120</v>
      </c>
      <c r="N7" s="54" t="s">
        <v>122</v>
      </c>
    </row>
    <row r="8" spans="1:22" x14ac:dyDescent="0.2">
      <c r="A8" s="48">
        <v>671</v>
      </c>
      <c r="B8" s="18">
        <v>1252</v>
      </c>
      <c r="C8" s="18">
        <v>427</v>
      </c>
      <c r="D8" s="18">
        <v>2492</v>
      </c>
      <c r="E8" s="18">
        <v>466</v>
      </c>
      <c r="F8" s="18">
        <v>655</v>
      </c>
      <c r="G8" s="18">
        <v>629</v>
      </c>
      <c r="H8" s="18">
        <v>114</v>
      </c>
      <c r="I8" s="18">
        <v>44</v>
      </c>
      <c r="J8" s="18">
        <v>3</v>
      </c>
      <c r="K8" s="18">
        <v>0</v>
      </c>
      <c r="L8" s="18">
        <v>1</v>
      </c>
      <c r="M8" s="18">
        <v>0</v>
      </c>
      <c r="N8" s="18">
        <v>0</v>
      </c>
    </row>
    <row r="9" spans="1:22" x14ac:dyDescent="0.2">
      <c r="A9" s="19" t="s">
        <v>89</v>
      </c>
    </row>
    <row r="10" spans="1:22" x14ac:dyDescent="0.2">
      <c r="A10" s="48" t="s">
        <v>6</v>
      </c>
      <c r="B10" t="s">
        <v>109</v>
      </c>
      <c r="F10" t="s">
        <v>111</v>
      </c>
    </row>
    <row r="11" spans="1:22" x14ac:dyDescent="0.2">
      <c r="A11" s="55" t="s">
        <v>7</v>
      </c>
      <c r="B11" s="54" t="s">
        <v>20</v>
      </c>
      <c r="C11" s="54" t="s">
        <v>19</v>
      </c>
      <c r="D11" s="54" t="s">
        <v>21</v>
      </c>
      <c r="E11" s="54" t="s">
        <v>22</v>
      </c>
      <c r="F11" s="54" t="s">
        <v>17</v>
      </c>
      <c r="G11" s="54" t="s">
        <v>112</v>
      </c>
      <c r="H11" s="54" t="s">
        <v>15</v>
      </c>
      <c r="I11" s="54" t="s">
        <v>23</v>
      </c>
      <c r="J11" s="54" t="s">
        <v>25</v>
      </c>
      <c r="K11" s="54" t="s">
        <v>26</v>
      </c>
      <c r="L11" s="54" t="s">
        <v>27</v>
      </c>
      <c r="M11" s="54" t="s">
        <v>120</v>
      </c>
      <c r="N11" s="54" t="s">
        <v>122</v>
      </c>
    </row>
    <row r="12" spans="1:22" x14ac:dyDescent="0.2">
      <c r="A12">
        <v>116</v>
      </c>
      <c r="B12">
        <v>705</v>
      </c>
      <c r="C12">
        <v>726</v>
      </c>
      <c r="D12">
        <v>1323</v>
      </c>
      <c r="E12">
        <v>196</v>
      </c>
      <c r="F12">
        <v>533</v>
      </c>
      <c r="G12">
        <v>299</v>
      </c>
      <c r="H12">
        <v>113</v>
      </c>
      <c r="I12">
        <v>63</v>
      </c>
      <c r="J12">
        <v>3</v>
      </c>
      <c r="K12">
        <v>1</v>
      </c>
      <c r="L12">
        <v>1</v>
      </c>
      <c r="M12">
        <v>1</v>
      </c>
      <c r="N12">
        <v>0</v>
      </c>
    </row>
    <row r="13" spans="1:22" x14ac:dyDescent="0.2">
      <c r="A13" s="19" t="s">
        <v>90</v>
      </c>
      <c r="S13" s="6"/>
      <c r="T13" s="6"/>
      <c r="U13" s="6"/>
      <c r="V13" s="49"/>
    </row>
    <row r="14" spans="1:22" x14ac:dyDescent="0.2">
      <c r="A14" s="48" t="s">
        <v>6</v>
      </c>
      <c r="B14" t="s">
        <v>109</v>
      </c>
      <c r="F14" t="s">
        <v>111</v>
      </c>
      <c r="S14" s="6"/>
      <c r="T14" s="7"/>
      <c r="U14" s="7"/>
      <c r="V14" s="7"/>
    </row>
    <row r="15" spans="1:22" x14ac:dyDescent="0.2">
      <c r="A15" s="55" t="s">
        <v>7</v>
      </c>
      <c r="B15" s="54" t="s">
        <v>20</v>
      </c>
      <c r="C15" s="54" t="s">
        <v>19</v>
      </c>
      <c r="D15" s="54" t="s">
        <v>21</v>
      </c>
      <c r="E15" s="54" t="s">
        <v>22</v>
      </c>
      <c r="F15" s="54" t="s">
        <v>17</v>
      </c>
      <c r="G15" s="54" t="s">
        <v>112</v>
      </c>
      <c r="H15" s="54" t="s">
        <v>15</v>
      </c>
      <c r="I15" s="54" t="s">
        <v>23</v>
      </c>
      <c r="J15" s="54" t="s">
        <v>25</v>
      </c>
      <c r="K15" s="54" t="s">
        <v>26</v>
      </c>
      <c r="L15" s="54" t="s">
        <v>27</v>
      </c>
      <c r="M15" s="54" t="s">
        <v>120</v>
      </c>
      <c r="N15" s="54" t="s">
        <v>122</v>
      </c>
      <c r="S15" s="6"/>
      <c r="T15" s="6"/>
      <c r="U15" s="6"/>
      <c r="V15" s="6"/>
    </row>
    <row r="16" spans="1:22" x14ac:dyDescent="0.2">
      <c r="A16">
        <v>1428</v>
      </c>
      <c r="B16">
        <v>1291</v>
      </c>
      <c r="C16">
        <v>1534</v>
      </c>
      <c r="D16">
        <v>3903</v>
      </c>
      <c r="E16">
        <v>626</v>
      </c>
      <c r="F16">
        <v>1384</v>
      </c>
      <c r="G16">
        <v>3173</v>
      </c>
      <c r="H16">
        <v>464</v>
      </c>
      <c r="I16" s="6">
        <v>272</v>
      </c>
      <c r="J16" s="45">
        <v>9</v>
      </c>
      <c r="K16" s="45">
        <v>3</v>
      </c>
      <c r="L16" s="45">
        <v>6</v>
      </c>
      <c r="M16" s="45">
        <v>3</v>
      </c>
      <c r="N16" s="45">
        <v>1</v>
      </c>
      <c r="S16" s="6"/>
      <c r="T16" s="6"/>
      <c r="U16" s="6"/>
      <c r="V16" s="49"/>
    </row>
    <row r="17" spans="1:25" x14ac:dyDescent="0.2">
      <c r="A17" s="19" t="s">
        <v>38</v>
      </c>
      <c r="S17" s="7"/>
      <c r="T17" s="7"/>
      <c r="U17" s="7"/>
      <c r="V17" s="7"/>
    </row>
    <row r="18" spans="1:25" x14ac:dyDescent="0.2">
      <c r="A18" s="48" t="s">
        <v>6</v>
      </c>
      <c r="B18" t="s">
        <v>109</v>
      </c>
      <c r="F18" t="s">
        <v>111</v>
      </c>
      <c r="S18" s="6"/>
      <c r="T18" s="6"/>
      <c r="U18" s="6"/>
      <c r="V18" s="6"/>
    </row>
    <row r="19" spans="1:25" x14ac:dyDescent="0.2">
      <c r="A19" s="55" t="s">
        <v>7</v>
      </c>
      <c r="B19" s="54" t="s">
        <v>20</v>
      </c>
      <c r="C19" s="54" t="s">
        <v>19</v>
      </c>
      <c r="D19" s="54" t="s">
        <v>21</v>
      </c>
      <c r="E19" s="54" t="s">
        <v>22</v>
      </c>
      <c r="F19" s="54" t="s">
        <v>17</v>
      </c>
      <c r="G19" s="54" t="s">
        <v>112</v>
      </c>
      <c r="H19" s="54" t="s">
        <v>15</v>
      </c>
      <c r="I19" s="54" t="s">
        <v>23</v>
      </c>
      <c r="J19" s="54" t="s">
        <v>25</v>
      </c>
      <c r="K19" s="54" t="s">
        <v>26</v>
      </c>
      <c r="L19" s="54" t="s">
        <v>27</v>
      </c>
      <c r="M19" s="54" t="s">
        <v>120</v>
      </c>
      <c r="N19" s="54" t="s">
        <v>122</v>
      </c>
      <c r="S19" s="6"/>
      <c r="T19" s="6"/>
      <c r="U19" s="6"/>
      <c r="V19" s="49"/>
    </row>
    <row r="20" spans="1:25" x14ac:dyDescent="0.2">
      <c r="A20">
        <v>387</v>
      </c>
      <c r="B20">
        <v>1127</v>
      </c>
      <c r="C20">
        <v>263</v>
      </c>
      <c r="D20">
        <v>1127</v>
      </c>
      <c r="E20">
        <v>133</v>
      </c>
      <c r="F20">
        <v>1554</v>
      </c>
      <c r="G20">
        <v>1427</v>
      </c>
      <c r="H20">
        <v>445</v>
      </c>
      <c r="I20">
        <v>198</v>
      </c>
      <c r="J20" s="51">
        <v>8</v>
      </c>
      <c r="K20">
        <v>7</v>
      </c>
      <c r="L20">
        <v>10</v>
      </c>
      <c r="M20">
        <v>2</v>
      </c>
      <c r="N20">
        <v>6</v>
      </c>
      <c r="S20" s="26"/>
      <c r="T20" s="26"/>
      <c r="U20" s="26"/>
      <c r="V20" s="26"/>
    </row>
    <row r="21" spans="1:25" x14ac:dyDescent="0.2">
      <c r="A21" s="19" t="s">
        <v>91</v>
      </c>
      <c r="S21" s="6"/>
      <c r="T21" s="6"/>
      <c r="U21" s="6"/>
      <c r="V21" s="6"/>
    </row>
    <row r="22" spans="1:25" x14ac:dyDescent="0.2">
      <c r="A22" s="48" t="s">
        <v>6</v>
      </c>
      <c r="B22" t="s">
        <v>109</v>
      </c>
      <c r="F22" t="s">
        <v>111</v>
      </c>
    </row>
    <row r="23" spans="1:25" x14ac:dyDescent="0.2">
      <c r="A23" s="55" t="s">
        <v>7</v>
      </c>
      <c r="B23" s="54" t="s">
        <v>20</v>
      </c>
      <c r="C23" s="54" t="s">
        <v>19</v>
      </c>
      <c r="D23" s="54" t="s">
        <v>21</v>
      </c>
      <c r="E23" s="54" t="s">
        <v>22</v>
      </c>
      <c r="F23" s="54" t="s">
        <v>17</v>
      </c>
      <c r="G23" s="54" t="s">
        <v>112</v>
      </c>
      <c r="H23" s="54" t="s">
        <v>15</v>
      </c>
      <c r="I23" s="54" t="s">
        <v>23</v>
      </c>
      <c r="J23" s="54" t="s">
        <v>25</v>
      </c>
      <c r="K23" s="54" t="s">
        <v>26</v>
      </c>
      <c r="L23" s="54" t="s">
        <v>27</v>
      </c>
      <c r="M23" s="54" t="s">
        <v>120</v>
      </c>
      <c r="N23" s="54" t="s">
        <v>122</v>
      </c>
    </row>
    <row r="24" spans="1:25" x14ac:dyDescent="0.2">
      <c r="A24">
        <v>123</v>
      </c>
      <c r="B24">
        <v>510</v>
      </c>
      <c r="C24">
        <v>254</v>
      </c>
      <c r="D24">
        <v>1133</v>
      </c>
      <c r="E24">
        <v>113</v>
      </c>
      <c r="F24">
        <v>130</v>
      </c>
      <c r="G24">
        <v>285</v>
      </c>
      <c r="H24">
        <v>30</v>
      </c>
      <c r="I24">
        <v>62</v>
      </c>
      <c r="K24">
        <v>1</v>
      </c>
      <c r="L24">
        <v>2</v>
      </c>
      <c r="M24">
        <v>0</v>
      </c>
      <c r="N24">
        <v>1</v>
      </c>
    </row>
    <row r="25" spans="1:25" x14ac:dyDescent="0.2">
      <c r="A25" s="19" t="s">
        <v>92</v>
      </c>
    </row>
    <row r="26" spans="1:25" x14ac:dyDescent="0.2">
      <c r="A26" s="48" t="s">
        <v>6</v>
      </c>
      <c r="B26" t="s">
        <v>109</v>
      </c>
      <c r="F26" t="s">
        <v>111</v>
      </c>
    </row>
    <row r="27" spans="1:25" x14ac:dyDescent="0.2">
      <c r="A27" s="55" t="s">
        <v>7</v>
      </c>
      <c r="B27" s="54" t="s">
        <v>20</v>
      </c>
      <c r="C27" s="54" t="s">
        <v>19</v>
      </c>
      <c r="D27" s="54" t="s">
        <v>21</v>
      </c>
      <c r="E27" s="54" t="s">
        <v>22</v>
      </c>
      <c r="F27" s="54" t="s">
        <v>17</v>
      </c>
      <c r="G27" s="54" t="s">
        <v>112</v>
      </c>
      <c r="H27" s="54" t="s">
        <v>15</v>
      </c>
      <c r="I27" s="54" t="s">
        <v>23</v>
      </c>
      <c r="J27" s="54" t="s">
        <v>25</v>
      </c>
      <c r="K27" s="54" t="s">
        <v>26</v>
      </c>
      <c r="L27" s="54" t="s">
        <v>27</v>
      </c>
      <c r="M27" s="54" t="s">
        <v>120</v>
      </c>
      <c r="N27" s="54" t="s">
        <v>122</v>
      </c>
    </row>
    <row r="28" spans="1:25" x14ac:dyDescent="0.2">
      <c r="A28">
        <v>468</v>
      </c>
      <c r="B28">
        <v>1373</v>
      </c>
      <c r="C28">
        <v>308</v>
      </c>
      <c r="D28">
        <v>2995</v>
      </c>
      <c r="E28">
        <v>214</v>
      </c>
      <c r="F28">
        <v>2538</v>
      </c>
      <c r="G28">
        <v>3129</v>
      </c>
      <c r="H28">
        <v>637</v>
      </c>
      <c r="I28">
        <v>304</v>
      </c>
      <c r="J28">
        <v>12</v>
      </c>
      <c r="K28">
        <v>5</v>
      </c>
      <c r="L28">
        <v>1</v>
      </c>
      <c r="M28">
        <v>1</v>
      </c>
      <c r="N28">
        <v>0</v>
      </c>
    </row>
    <row r="29" spans="1:25" x14ac:dyDescent="0.2">
      <c r="A29" s="19" t="s">
        <v>93</v>
      </c>
      <c r="X29" t="s">
        <v>115</v>
      </c>
      <c r="Y29" s="56">
        <v>0.28000000000000003</v>
      </c>
    </row>
    <row r="30" spans="1:25" x14ac:dyDescent="0.2">
      <c r="A30" s="48" t="s">
        <v>6</v>
      </c>
      <c r="B30" t="s">
        <v>109</v>
      </c>
      <c r="F30" t="s">
        <v>111</v>
      </c>
      <c r="X30" t="s">
        <v>116</v>
      </c>
      <c r="Y30" s="57">
        <v>3.5000000000000003E-2</v>
      </c>
    </row>
    <row r="31" spans="1:25" x14ac:dyDescent="0.2">
      <c r="A31" s="55" t="s">
        <v>7</v>
      </c>
      <c r="B31" s="54" t="s">
        <v>20</v>
      </c>
      <c r="C31" s="54" t="s">
        <v>19</v>
      </c>
      <c r="D31" s="54" t="s">
        <v>21</v>
      </c>
      <c r="E31" s="54" t="s">
        <v>22</v>
      </c>
      <c r="F31" s="54" t="s">
        <v>17</v>
      </c>
      <c r="G31" s="54" t="s">
        <v>112</v>
      </c>
      <c r="H31" s="54" t="s">
        <v>15</v>
      </c>
      <c r="I31" s="54" t="s">
        <v>23</v>
      </c>
      <c r="J31" s="54" t="s">
        <v>25</v>
      </c>
      <c r="K31" s="54" t="s">
        <v>26</v>
      </c>
      <c r="L31" s="54" t="s">
        <v>27</v>
      </c>
      <c r="M31" s="54" t="s">
        <v>120</v>
      </c>
      <c r="N31" s="54" t="s">
        <v>122</v>
      </c>
      <c r="X31" t="s">
        <v>117</v>
      </c>
      <c r="Y31" s="57">
        <v>1.4E-2</v>
      </c>
    </row>
    <row r="32" spans="1:25" x14ac:dyDescent="0.2">
      <c r="A32">
        <v>83</v>
      </c>
      <c r="B32">
        <v>439</v>
      </c>
      <c r="C32">
        <v>158</v>
      </c>
      <c r="D32">
        <v>1372</v>
      </c>
      <c r="E32">
        <v>178</v>
      </c>
      <c r="F32">
        <v>390</v>
      </c>
      <c r="G32">
        <v>317</v>
      </c>
      <c r="H32">
        <v>70</v>
      </c>
      <c r="I32">
        <v>30</v>
      </c>
      <c r="J32">
        <v>3</v>
      </c>
      <c r="K32">
        <v>1</v>
      </c>
      <c r="L32">
        <v>0</v>
      </c>
      <c r="M32">
        <v>2</v>
      </c>
      <c r="N32">
        <v>0</v>
      </c>
      <c r="X32" t="s">
        <v>118</v>
      </c>
      <c r="Y32">
        <v>1E-3</v>
      </c>
    </row>
    <row r="33" spans="1:45" x14ac:dyDescent="0.2">
      <c r="X33" t="s">
        <v>25</v>
      </c>
      <c r="Y33" s="57">
        <v>8.0000000000000004E-4</v>
      </c>
    </row>
    <row r="34" spans="1:45" x14ac:dyDescent="0.2">
      <c r="X34" t="s">
        <v>119</v>
      </c>
      <c r="Y34" s="57">
        <v>3.0000000000000001E-3</v>
      </c>
    </row>
    <row r="35" spans="1:45" x14ac:dyDescent="0.2">
      <c r="A35" t="s">
        <v>113</v>
      </c>
      <c r="X35" t="s">
        <v>120</v>
      </c>
      <c r="Y35" s="57">
        <v>7.4999999999999997E-3</v>
      </c>
    </row>
    <row r="36" spans="1:45" x14ac:dyDescent="0.2">
      <c r="B36" s="54" t="s">
        <v>20</v>
      </c>
      <c r="C36" s="54" t="s">
        <v>19</v>
      </c>
      <c r="D36" s="54" t="s">
        <v>21</v>
      </c>
      <c r="E36" s="54" t="s">
        <v>22</v>
      </c>
      <c r="F36" s="54" t="s">
        <v>17</v>
      </c>
      <c r="G36" s="54" t="s">
        <v>112</v>
      </c>
      <c r="H36" s="54" t="s">
        <v>15</v>
      </c>
      <c r="I36" s="54" t="s">
        <v>23</v>
      </c>
      <c r="J36" s="54" t="s">
        <v>25</v>
      </c>
      <c r="K36" s="54" t="s">
        <v>120</v>
      </c>
      <c r="L36" s="54" t="s">
        <v>122</v>
      </c>
      <c r="M36" t="s">
        <v>26</v>
      </c>
      <c r="N36" t="s">
        <v>27</v>
      </c>
    </row>
    <row r="37" spans="1:45" x14ac:dyDescent="0.2">
      <c r="A37" t="s">
        <v>87</v>
      </c>
      <c r="B37">
        <f>B4/$A$4</f>
        <v>0.88990825688073394</v>
      </c>
      <c r="C37">
        <f t="shared" ref="C37:J37" si="0">C4/$A$4</f>
        <v>3.7798165137614679</v>
      </c>
      <c r="D37">
        <f t="shared" si="0"/>
        <v>7.5871559633027523</v>
      </c>
      <c r="E37">
        <f t="shared" si="0"/>
        <v>1.2110091743119267</v>
      </c>
      <c r="F37">
        <f t="shared" si="0"/>
        <v>2.3853211009174311</v>
      </c>
      <c r="G37">
        <f t="shared" si="0"/>
        <v>2.477064220183486</v>
      </c>
      <c r="H37">
        <f t="shared" si="0"/>
        <v>0.24770642201834864</v>
      </c>
      <c r="I37">
        <f t="shared" si="0"/>
        <v>0.41284403669724773</v>
      </c>
      <c r="J37">
        <f t="shared" si="0"/>
        <v>0</v>
      </c>
      <c r="K37">
        <v>1.834862385321101E-2</v>
      </c>
      <c r="L37">
        <v>1.834862385321101E-2</v>
      </c>
      <c r="M37">
        <v>9.1743119266055051E-3</v>
      </c>
      <c r="N37">
        <v>9.1743119266055051E-3</v>
      </c>
      <c r="W37" t="s">
        <v>87</v>
      </c>
      <c r="Z37" t="s">
        <v>88</v>
      </c>
      <c r="AC37" t="s">
        <v>89</v>
      </c>
      <c r="AF37" t="s">
        <v>90</v>
      </c>
      <c r="AI37" t="s">
        <v>38</v>
      </c>
      <c r="AL37" t="s">
        <v>91</v>
      </c>
      <c r="AO37" t="s">
        <v>92</v>
      </c>
      <c r="AR37" t="s">
        <v>93</v>
      </c>
    </row>
    <row r="38" spans="1:45" x14ac:dyDescent="0.2">
      <c r="A38" t="s">
        <v>88</v>
      </c>
      <c r="B38">
        <f>B8/$A$8</f>
        <v>1.8658718330849478</v>
      </c>
      <c r="C38">
        <f t="shared" ref="C38:J38" si="1">C8/$A$8</f>
        <v>0.63636363636363635</v>
      </c>
      <c r="D38">
        <f t="shared" si="1"/>
        <v>3.7138599105812222</v>
      </c>
      <c r="E38">
        <f t="shared" si="1"/>
        <v>0.69448584202682562</v>
      </c>
      <c r="F38">
        <f t="shared" si="1"/>
        <v>0.97615499254843519</v>
      </c>
      <c r="G38">
        <f t="shared" si="1"/>
        <v>0.93740685543964231</v>
      </c>
      <c r="H38">
        <f t="shared" si="1"/>
        <v>0.16989567809239942</v>
      </c>
      <c r="I38">
        <f t="shared" si="1"/>
        <v>6.5573770491803282E-2</v>
      </c>
      <c r="J38">
        <f t="shared" si="1"/>
        <v>4.4709388971684054E-3</v>
      </c>
      <c r="K38">
        <v>0</v>
      </c>
      <c r="L38">
        <v>0</v>
      </c>
      <c r="M38">
        <v>0</v>
      </c>
      <c r="N38">
        <v>1.4903129657228018E-3</v>
      </c>
      <c r="W38" t="s">
        <v>120</v>
      </c>
      <c r="X38" t="s">
        <v>121</v>
      </c>
      <c r="Z38" t="s">
        <v>120</v>
      </c>
      <c r="AA38" t="s">
        <v>121</v>
      </c>
      <c r="AC38" t="s">
        <v>120</v>
      </c>
      <c r="AD38" t="s">
        <v>121</v>
      </c>
      <c r="AF38" t="s">
        <v>120</v>
      </c>
      <c r="AG38" t="s">
        <v>121</v>
      </c>
      <c r="AI38" t="s">
        <v>120</v>
      </c>
      <c r="AJ38" t="s">
        <v>121</v>
      </c>
      <c r="AL38" t="s">
        <v>120</v>
      </c>
      <c r="AM38" t="s">
        <v>121</v>
      </c>
      <c r="AO38" t="s">
        <v>120</v>
      </c>
      <c r="AP38" t="s">
        <v>121</v>
      </c>
      <c r="AR38" t="s">
        <v>120</v>
      </c>
      <c r="AS38" t="s">
        <v>121</v>
      </c>
    </row>
    <row r="39" spans="1:45" x14ac:dyDescent="0.2">
      <c r="A39" t="s">
        <v>89</v>
      </c>
      <c r="B39">
        <f>B12/$A$12</f>
        <v>6.0775862068965516</v>
      </c>
      <c r="C39">
        <f t="shared" ref="C39:J39" si="2">C12/$A$12</f>
        <v>6.2586206896551726</v>
      </c>
      <c r="D39">
        <f t="shared" si="2"/>
        <v>11.405172413793103</v>
      </c>
      <c r="E39">
        <f t="shared" si="2"/>
        <v>1.6896551724137931</v>
      </c>
      <c r="F39">
        <f t="shared" si="2"/>
        <v>4.5948275862068968</v>
      </c>
      <c r="G39">
        <f t="shared" si="2"/>
        <v>2.5775862068965516</v>
      </c>
      <c r="H39">
        <f t="shared" si="2"/>
        <v>0.97413793103448276</v>
      </c>
      <c r="I39">
        <f t="shared" si="2"/>
        <v>0.5431034482758621</v>
      </c>
      <c r="J39">
        <f t="shared" si="2"/>
        <v>2.5862068965517241E-2</v>
      </c>
      <c r="K39">
        <v>8.6206896551724137E-3</v>
      </c>
      <c r="L39">
        <v>0</v>
      </c>
      <c r="M39">
        <v>8.6206896551724137E-3</v>
      </c>
      <c r="N39">
        <v>8.6206896551724137E-3</v>
      </c>
      <c r="V39">
        <v>86</v>
      </c>
      <c r="X39">
        <v>1</v>
      </c>
      <c r="Z39">
        <v>0</v>
      </c>
      <c r="AA39">
        <v>0</v>
      </c>
      <c r="AB39">
        <v>96</v>
      </c>
      <c r="AC39">
        <v>1</v>
      </c>
      <c r="AE39">
        <v>102</v>
      </c>
      <c r="AF39">
        <v>1</v>
      </c>
      <c r="AH39">
        <v>88</v>
      </c>
      <c r="AJ39">
        <v>2</v>
      </c>
      <c r="AK39">
        <v>78</v>
      </c>
      <c r="AM39">
        <v>1</v>
      </c>
      <c r="AN39">
        <v>69</v>
      </c>
      <c r="AO39">
        <v>1</v>
      </c>
      <c r="AQ39">
        <v>104</v>
      </c>
      <c r="AR39">
        <v>1</v>
      </c>
    </row>
    <row r="40" spans="1:45" x14ac:dyDescent="0.2">
      <c r="A40" t="s">
        <v>90</v>
      </c>
      <c r="B40">
        <f>B16/$A$16</f>
        <v>0.90406162464985995</v>
      </c>
      <c r="C40">
        <f t="shared" ref="C40:J40" si="3">C16/$A$16</f>
        <v>1.0742296918767507</v>
      </c>
      <c r="D40">
        <f t="shared" si="3"/>
        <v>2.7331932773109244</v>
      </c>
      <c r="E40">
        <f t="shared" si="3"/>
        <v>0.43837535014005602</v>
      </c>
      <c r="F40">
        <f t="shared" si="3"/>
        <v>0.96918767507002801</v>
      </c>
      <c r="G40">
        <f t="shared" si="3"/>
        <v>2.2219887955182074</v>
      </c>
      <c r="H40">
        <f t="shared" si="3"/>
        <v>0.32492997198879553</v>
      </c>
      <c r="I40">
        <f t="shared" si="3"/>
        <v>0.19047619047619047</v>
      </c>
      <c r="J40">
        <f t="shared" si="3"/>
        <v>6.3025210084033615E-3</v>
      </c>
      <c r="K40">
        <v>2.1008403361344537E-3</v>
      </c>
      <c r="L40">
        <v>7.0028011204481793E-4</v>
      </c>
      <c r="M40">
        <v>2.1008403361344537E-3</v>
      </c>
      <c r="N40">
        <v>4.2016806722689074E-3</v>
      </c>
      <c r="V40">
        <v>102</v>
      </c>
      <c r="W40">
        <v>1</v>
      </c>
      <c r="AE40">
        <v>106</v>
      </c>
      <c r="AG40">
        <v>1</v>
      </c>
      <c r="AH40">
        <v>90</v>
      </c>
      <c r="AJ40">
        <v>1</v>
      </c>
      <c r="AQ40">
        <v>105</v>
      </c>
      <c r="AR40">
        <v>1</v>
      </c>
    </row>
    <row r="41" spans="1:45" x14ac:dyDescent="0.2">
      <c r="A41" t="s">
        <v>38</v>
      </c>
      <c r="B41">
        <f>B20/$A$20</f>
        <v>2.9121447028423773</v>
      </c>
      <c r="C41">
        <f t="shared" ref="C41:J41" si="4">C20/$A$20</f>
        <v>0.67958656330749356</v>
      </c>
      <c r="D41">
        <f t="shared" si="4"/>
        <v>2.9121447028423773</v>
      </c>
      <c r="E41">
        <f t="shared" si="4"/>
        <v>0.34366925064599485</v>
      </c>
      <c r="F41">
        <f t="shared" si="4"/>
        <v>4.0155038759689923</v>
      </c>
      <c r="G41">
        <f t="shared" si="4"/>
        <v>3.6873385012919897</v>
      </c>
      <c r="H41">
        <f t="shared" si="4"/>
        <v>1.1498708010335916</v>
      </c>
      <c r="I41">
        <f t="shared" si="4"/>
        <v>0.51162790697674421</v>
      </c>
      <c r="J41">
        <f t="shared" si="4"/>
        <v>2.0671834625322998E-2</v>
      </c>
      <c r="K41">
        <v>5.1679586563307496E-3</v>
      </c>
      <c r="L41">
        <v>1.5503875968992248E-2</v>
      </c>
      <c r="M41">
        <v>1.8087855297157621E-2</v>
      </c>
      <c r="N41">
        <v>2.5839793281653745E-2</v>
      </c>
      <c r="V41">
        <v>109</v>
      </c>
      <c r="X41">
        <v>1</v>
      </c>
      <c r="AE41">
        <v>109</v>
      </c>
      <c r="AF41">
        <v>1</v>
      </c>
      <c r="AH41">
        <v>94</v>
      </c>
      <c r="AI41">
        <v>1</v>
      </c>
    </row>
    <row r="42" spans="1:45" x14ac:dyDescent="0.2">
      <c r="A42" t="s">
        <v>91</v>
      </c>
      <c r="B42">
        <f>B24/$A$24</f>
        <v>4.1463414634146343</v>
      </c>
      <c r="C42">
        <f t="shared" ref="C42:J42" si="5">C24/$A$24</f>
        <v>2.065040650406504</v>
      </c>
      <c r="D42">
        <f t="shared" si="5"/>
        <v>9.2113821138211378</v>
      </c>
      <c r="E42">
        <f t="shared" si="5"/>
        <v>0.91869918699186992</v>
      </c>
      <c r="F42">
        <f t="shared" si="5"/>
        <v>1.056910569105691</v>
      </c>
      <c r="G42">
        <f t="shared" si="5"/>
        <v>2.3170731707317072</v>
      </c>
      <c r="H42">
        <f t="shared" si="5"/>
        <v>0.24390243902439024</v>
      </c>
      <c r="I42">
        <f t="shared" si="5"/>
        <v>0.50406504065040647</v>
      </c>
      <c r="J42">
        <f t="shared" si="5"/>
        <v>0</v>
      </c>
      <c r="K42">
        <v>0</v>
      </c>
      <c r="L42">
        <v>8.130081300813009E-3</v>
      </c>
      <c r="M42">
        <v>8.130081300813009E-3</v>
      </c>
      <c r="N42">
        <v>1.6260162601626018E-2</v>
      </c>
      <c r="V42">
        <v>115</v>
      </c>
      <c r="W42">
        <v>1</v>
      </c>
      <c r="AE42">
        <v>122</v>
      </c>
      <c r="AF42">
        <v>1</v>
      </c>
      <c r="AH42">
        <v>103</v>
      </c>
      <c r="AI42">
        <v>1</v>
      </c>
      <c r="AJ42">
        <v>1</v>
      </c>
    </row>
    <row r="43" spans="1:45" x14ac:dyDescent="0.2">
      <c r="A43" t="s">
        <v>92</v>
      </c>
      <c r="B43">
        <f>B28/$A$28</f>
        <v>2.9337606837606836</v>
      </c>
      <c r="C43">
        <f t="shared" ref="C43:J43" si="6">C28/$A$28</f>
        <v>0.65811965811965811</v>
      </c>
      <c r="D43">
        <f t="shared" si="6"/>
        <v>6.3995726495726499</v>
      </c>
      <c r="E43">
        <f t="shared" si="6"/>
        <v>0.45726495726495725</v>
      </c>
      <c r="F43">
        <f t="shared" si="6"/>
        <v>5.4230769230769234</v>
      </c>
      <c r="G43">
        <f t="shared" si="6"/>
        <v>6.6858974358974361</v>
      </c>
      <c r="H43">
        <f t="shared" si="6"/>
        <v>1.3611111111111112</v>
      </c>
      <c r="I43">
        <f t="shared" si="6"/>
        <v>0.6495726495726496</v>
      </c>
      <c r="J43">
        <f t="shared" si="6"/>
        <v>2.564102564102564E-2</v>
      </c>
      <c r="K43">
        <v>2.136752136752137E-3</v>
      </c>
      <c r="L43">
        <v>0</v>
      </c>
      <c r="M43">
        <v>1.0683760683760684E-2</v>
      </c>
      <c r="N43">
        <v>2.136752136752137E-3</v>
      </c>
      <c r="AH43">
        <v>111</v>
      </c>
      <c r="AJ43">
        <v>2</v>
      </c>
    </row>
    <row r="44" spans="1:45" ht="16" thickBot="1" x14ac:dyDescent="0.25">
      <c r="A44" t="s">
        <v>93</v>
      </c>
      <c r="B44">
        <f>B32/$A$32</f>
        <v>5.2891566265060241</v>
      </c>
      <c r="C44">
        <f t="shared" ref="C44:J44" si="7">C32/$A$32</f>
        <v>1.9036144578313252</v>
      </c>
      <c r="D44">
        <f t="shared" si="7"/>
        <v>16.53012048192771</v>
      </c>
      <c r="E44">
        <f t="shared" si="7"/>
        <v>2.1445783132530121</v>
      </c>
      <c r="F44">
        <f t="shared" si="7"/>
        <v>4.6987951807228914</v>
      </c>
      <c r="G44">
        <f t="shared" si="7"/>
        <v>3.8192771084337349</v>
      </c>
      <c r="H44">
        <f t="shared" si="7"/>
        <v>0.84337349397590367</v>
      </c>
      <c r="I44">
        <f t="shared" si="7"/>
        <v>0.36144578313253012</v>
      </c>
      <c r="J44">
        <f t="shared" si="7"/>
        <v>3.614457831325301E-2</v>
      </c>
      <c r="K44">
        <v>2.4096385542168676E-2</v>
      </c>
      <c r="L44">
        <v>0</v>
      </c>
      <c r="M44">
        <v>1.2048192771084338E-2</v>
      </c>
      <c r="N44">
        <v>0</v>
      </c>
    </row>
    <row r="45" spans="1:45" x14ac:dyDescent="0.2">
      <c r="A45" s="2" t="s">
        <v>114</v>
      </c>
      <c r="B45" s="3">
        <f>AVERAGE(B37:B44)</f>
        <v>3.1273539247544768</v>
      </c>
      <c r="C45" s="3">
        <f t="shared" ref="C45:J45" si="8">AVERAGE(C37:C44)</f>
        <v>2.131923982665251</v>
      </c>
      <c r="D45" s="3">
        <f t="shared" si="8"/>
        <v>7.5615751891439844</v>
      </c>
      <c r="E45" s="3">
        <f t="shared" si="8"/>
        <v>0.98721715588105452</v>
      </c>
      <c r="F45" s="3">
        <f t="shared" si="8"/>
        <v>3.0149722379521613</v>
      </c>
      <c r="G45" s="3">
        <f t="shared" si="8"/>
        <v>3.0904540367990943</v>
      </c>
      <c r="H45" s="3">
        <f t="shared" si="8"/>
        <v>0.66436598103487787</v>
      </c>
      <c r="I45" s="3">
        <f t="shared" si="8"/>
        <v>0.40483860328417925</v>
      </c>
      <c r="J45" s="3">
        <f t="shared" si="8"/>
        <v>1.4886620931336334E-2</v>
      </c>
      <c r="K45" s="3">
        <v>7.55890627247118E-3</v>
      </c>
      <c r="L45" s="41">
        <v>5.3353576543826355E-3</v>
      </c>
      <c r="M45">
        <v>8.6057164963410024E-3</v>
      </c>
      <c r="N45">
        <v>8.465462904975192E-3</v>
      </c>
    </row>
    <row r="46" spans="1:45" x14ac:dyDescent="0.2">
      <c r="A46" s="5" t="s">
        <v>96</v>
      </c>
      <c r="B46" s="6">
        <f>STDEV(B37:B44)</f>
        <v>1.9287271610345613</v>
      </c>
      <c r="C46" s="6">
        <f t="shared" ref="C46:J46" si="9">STDEV(C37:C44)</f>
        <v>1.9798475862586902</v>
      </c>
      <c r="D46" s="6">
        <f t="shared" si="9"/>
        <v>4.7661934505893511</v>
      </c>
      <c r="E46" s="6">
        <f t="shared" si="9"/>
        <v>0.65132872808789877</v>
      </c>
      <c r="F46" s="6">
        <f t="shared" si="9"/>
        <v>1.8785903015848293</v>
      </c>
      <c r="G46" s="6">
        <f t="shared" si="9"/>
        <v>1.7088805798102589</v>
      </c>
      <c r="H46" s="6">
        <f t="shared" si="9"/>
        <v>0.47196905471073797</v>
      </c>
      <c r="I46" s="6">
        <f t="shared" si="9"/>
        <v>0.19392953677198752</v>
      </c>
      <c r="J46" s="6">
        <f t="shared" si="9"/>
        <v>1.3871261653287024E-2</v>
      </c>
      <c r="K46" s="6">
        <v>9.0254767015504628E-3</v>
      </c>
      <c r="L46" s="9">
        <v>7.7080889901475691E-3</v>
      </c>
      <c r="M46">
        <v>5.6442308201515301E-3</v>
      </c>
      <c r="N46">
        <v>8.796918774407924E-3</v>
      </c>
    </row>
    <row r="47" spans="1:45" ht="16" thickBot="1" x14ac:dyDescent="0.25">
      <c r="A47" s="13" t="s">
        <v>97</v>
      </c>
      <c r="B47" s="14">
        <f>B46/SQRT(8)</f>
        <v>0.68190802731310829</v>
      </c>
      <c r="C47" s="14">
        <f t="shared" ref="C47:J47" si="10">C46/SQRT(8)</f>
        <v>0.69998182697966893</v>
      </c>
      <c r="D47" s="14">
        <f t="shared" si="10"/>
        <v>1.68510385467932</v>
      </c>
      <c r="E47" s="14">
        <f t="shared" si="10"/>
        <v>0.23027948020628106</v>
      </c>
      <c r="F47" s="14">
        <f t="shared" si="10"/>
        <v>0.66418197066095708</v>
      </c>
      <c r="G47" s="14">
        <f t="shared" si="10"/>
        <v>0.60418052311091652</v>
      </c>
      <c r="H47" s="14">
        <f t="shared" si="10"/>
        <v>0.16686625954808373</v>
      </c>
      <c r="I47" s="14">
        <f t="shared" si="10"/>
        <v>6.8564445261919141E-2</v>
      </c>
      <c r="J47" s="14">
        <f t="shared" si="10"/>
        <v>4.9042315893260873E-3</v>
      </c>
      <c r="K47" s="14">
        <v>3.1909878895537628E-3</v>
      </c>
      <c r="L47" s="15">
        <v>2.7252209974613566E-3</v>
      </c>
      <c r="M47">
        <v>1.9955369437556279E-3</v>
      </c>
      <c r="N47">
        <v>3.1101804594655478E-3</v>
      </c>
    </row>
    <row r="50" spans="1:14" x14ac:dyDescent="0.2">
      <c r="A50" t="s">
        <v>142</v>
      </c>
    </row>
    <row r="52" spans="1:14" x14ac:dyDescent="0.2">
      <c r="B52" s="54" t="s">
        <v>20</v>
      </c>
      <c r="C52" s="54" t="s">
        <v>19</v>
      </c>
      <c r="D52" s="54" t="s">
        <v>21</v>
      </c>
      <c r="E52" s="54" t="s">
        <v>22</v>
      </c>
      <c r="F52" s="54" t="s">
        <v>17</v>
      </c>
      <c r="G52" s="54" t="s">
        <v>112</v>
      </c>
      <c r="H52" s="54" t="s">
        <v>15</v>
      </c>
      <c r="I52" s="54" t="s">
        <v>23</v>
      </c>
      <c r="J52" s="54" t="s">
        <v>25</v>
      </c>
      <c r="K52" s="54" t="s">
        <v>26</v>
      </c>
      <c r="L52" s="54" t="s">
        <v>27</v>
      </c>
      <c r="M52" s="54" t="s">
        <v>120</v>
      </c>
      <c r="N52" s="54" t="s">
        <v>122</v>
      </c>
    </row>
    <row r="53" spans="1:14" x14ac:dyDescent="0.2">
      <c r="A53" t="s">
        <v>87</v>
      </c>
      <c r="B53">
        <f>100*B4/SUM($B4:$N4)</f>
        <v>4.672447013487476</v>
      </c>
      <c r="C53">
        <f t="shared" ref="C53:N53" si="11">100*C4/SUM($B4:$N4)</f>
        <v>19.845857418111752</v>
      </c>
      <c r="D53">
        <f t="shared" si="11"/>
        <v>39.836223506743735</v>
      </c>
      <c r="E53">
        <f t="shared" si="11"/>
        <v>6.3583815028901736</v>
      </c>
      <c r="F53">
        <f t="shared" si="11"/>
        <v>12.524084778420038</v>
      </c>
      <c r="G53">
        <f t="shared" si="11"/>
        <v>13.00578034682081</v>
      </c>
      <c r="H53">
        <f t="shared" si="11"/>
        <v>1.300578034682081</v>
      </c>
      <c r="I53">
        <f t="shared" si="11"/>
        <v>2.1676300578034682</v>
      </c>
      <c r="J53">
        <f t="shared" si="11"/>
        <v>0</v>
      </c>
      <c r="K53">
        <f t="shared" si="11"/>
        <v>4.8169556840077073E-2</v>
      </c>
      <c r="L53">
        <f t="shared" si="11"/>
        <v>4.8169556840077073E-2</v>
      </c>
      <c r="M53">
        <f t="shared" si="11"/>
        <v>9.6339113680154145E-2</v>
      </c>
      <c r="N53">
        <f t="shared" si="11"/>
        <v>9.6339113680154145E-2</v>
      </c>
    </row>
    <row r="54" spans="1:14" x14ac:dyDescent="0.2">
      <c r="A54" t="s">
        <v>88</v>
      </c>
      <c r="B54">
        <f>100*B8/SUM($B8:$N8)</f>
        <v>20.581949695873746</v>
      </c>
      <c r="C54">
        <f t="shared" ref="C54:N54" si="12">100*C8/SUM($B8:$N8)</f>
        <v>7.0195627157652476</v>
      </c>
      <c r="D54">
        <f t="shared" si="12"/>
        <v>40.966628308400459</v>
      </c>
      <c r="E54">
        <f t="shared" si="12"/>
        <v>7.660693736643104</v>
      </c>
      <c r="F54">
        <f t="shared" si="12"/>
        <v>10.767713299358869</v>
      </c>
      <c r="G54">
        <f t="shared" si="12"/>
        <v>10.340292618773631</v>
      </c>
      <c r="H54">
        <f t="shared" si="12"/>
        <v>1.8740752917968109</v>
      </c>
      <c r="I54">
        <f t="shared" si="12"/>
        <v>0.72332730560578662</v>
      </c>
      <c r="J54">
        <f t="shared" si="12"/>
        <v>4.931777083675818E-2</v>
      </c>
      <c r="K54">
        <f t="shared" si="12"/>
        <v>0</v>
      </c>
      <c r="L54">
        <f t="shared" si="12"/>
        <v>1.643925694558606E-2</v>
      </c>
      <c r="M54">
        <f t="shared" si="12"/>
        <v>0</v>
      </c>
      <c r="N54">
        <f t="shared" si="12"/>
        <v>0</v>
      </c>
    </row>
    <row r="55" spans="1:14" x14ac:dyDescent="0.2">
      <c r="A55" t="s">
        <v>89</v>
      </c>
      <c r="B55">
        <f>100*B12/SUM($B12:$N12)</f>
        <v>17.785065590312815</v>
      </c>
      <c r="C55">
        <f t="shared" ref="C55:N55" si="13">100*C12/SUM($B12:$N12)</f>
        <v>18.314833501513622</v>
      </c>
      <c r="D55">
        <f t="shared" si="13"/>
        <v>33.375378405650856</v>
      </c>
      <c r="E55">
        <f t="shared" si="13"/>
        <v>4.9445005045408674</v>
      </c>
      <c r="F55">
        <f t="shared" si="13"/>
        <v>13.446014127144299</v>
      </c>
      <c r="G55">
        <f t="shared" si="13"/>
        <v>7.5428859737638749</v>
      </c>
      <c r="H55">
        <f>100*H12/SUM($B12:$N12)</f>
        <v>2.8506559031281533</v>
      </c>
      <c r="I55">
        <f t="shared" si="13"/>
        <v>1.5893037336024218</v>
      </c>
      <c r="J55">
        <f t="shared" si="13"/>
        <v>7.5681130171543889E-2</v>
      </c>
      <c r="K55">
        <f t="shared" si="13"/>
        <v>2.5227043390514632E-2</v>
      </c>
      <c r="L55">
        <f t="shared" si="13"/>
        <v>2.5227043390514632E-2</v>
      </c>
      <c r="M55">
        <f t="shared" si="13"/>
        <v>2.5227043390514632E-2</v>
      </c>
      <c r="N55">
        <f t="shared" si="13"/>
        <v>0</v>
      </c>
    </row>
    <row r="56" spans="1:14" x14ac:dyDescent="0.2">
      <c r="A56" t="s">
        <v>90</v>
      </c>
      <c r="B56">
        <f>100*B16/SUM($B16:$N16)</f>
        <v>10.190228115873392</v>
      </c>
      <c r="C56">
        <f t="shared" ref="C56:N56" si="14">100*C16/SUM($B16:$N16)</f>
        <v>12.108295840239956</v>
      </c>
      <c r="D56">
        <f t="shared" si="14"/>
        <v>30.807482832109873</v>
      </c>
      <c r="E56">
        <f t="shared" si="14"/>
        <v>4.9411950430183911</v>
      </c>
      <c r="F56">
        <f t="shared" si="14"/>
        <v>10.92430341779146</v>
      </c>
      <c r="G56">
        <f t="shared" si="14"/>
        <v>25.045386376193861</v>
      </c>
      <c r="H56">
        <f t="shared" si="14"/>
        <v>3.6624832267740155</v>
      </c>
      <c r="I56">
        <f t="shared" si="14"/>
        <v>2.1469729260399402</v>
      </c>
      <c r="J56">
        <f t="shared" si="14"/>
        <v>7.1039545346909774E-2</v>
      </c>
      <c r="K56">
        <f t="shared" si="14"/>
        <v>2.3679848448969927E-2</v>
      </c>
      <c r="L56">
        <f t="shared" si="14"/>
        <v>4.7359696897939854E-2</v>
      </c>
      <c r="M56">
        <f t="shared" si="14"/>
        <v>2.3679848448969927E-2</v>
      </c>
      <c r="N56">
        <f t="shared" si="14"/>
        <v>7.893282816323309E-3</v>
      </c>
    </row>
    <row r="57" spans="1:14" x14ac:dyDescent="0.2">
      <c r="A57" t="s">
        <v>38</v>
      </c>
      <c r="B57">
        <f>100*B20/SUM($B20:$N20)</f>
        <v>17.869034406215317</v>
      </c>
      <c r="C57">
        <f t="shared" ref="C57:N57" si="15">100*C20/SUM($B20:$N20)</f>
        <v>4.1699698747423497</v>
      </c>
      <c r="D57">
        <f t="shared" si="15"/>
        <v>17.869034406215317</v>
      </c>
      <c r="E57">
        <f t="shared" si="15"/>
        <v>2.1087680355160932</v>
      </c>
      <c r="F57">
        <f t="shared" si="15"/>
        <v>24.639289678135405</v>
      </c>
      <c r="G57">
        <f t="shared" si="15"/>
        <v>22.625654035198984</v>
      </c>
      <c r="H57">
        <f t="shared" si="15"/>
        <v>7.0556524496591093</v>
      </c>
      <c r="I57">
        <f t="shared" si="15"/>
        <v>3.1393689551292216</v>
      </c>
      <c r="J57">
        <f t="shared" si="15"/>
        <v>0.12684319010623119</v>
      </c>
      <c r="K57">
        <f t="shared" si="15"/>
        <v>0.11098779134295228</v>
      </c>
      <c r="L57">
        <f t="shared" si="15"/>
        <v>0.15855398763278897</v>
      </c>
      <c r="M57">
        <f t="shared" si="15"/>
        <v>3.1710797526557796E-2</v>
      </c>
      <c r="N57">
        <f t="shared" si="15"/>
        <v>9.5132392579673375E-2</v>
      </c>
    </row>
    <row r="58" spans="1:14" x14ac:dyDescent="0.2">
      <c r="A58" t="s">
        <v>91</v>
      </c>
      <c r="B58">
        <f>100*B24/SUM($B24:$N24)</f>
        <v>20.230067433558112</v>
      </c>
      <c r="C58">
        <f t="shared" ref="C58:N58" si="16">100*C24/SUM($B24:$N24)</f>
        <v>10.075366917889726</v>
      </c>
      <c r="D58">
        <f t="shared" si="16"/>
        <v>44.942483141610474</v>
      </c>
      <c r="E58">
        <f t="shared" si="16"/>
        <v>4.4823482744942487</v>
      </c>
      <c r="F58">
        <f t="shared" si="16"/>
        <v>5.1566838556128518</v>
      </c>
      <c r="G58">
        <f t="shared" si="16"/>
        <v>11.305037683458945</v>
      </c>
      <c r="H58">
        <f t="shared" si="16"/>
        <v>1.1900039666798889</v>
      </c>
      <c r="I58">
        <f t="shared" si="16"/>
        <v>2.459341531138437</v>
      </c>
      <c r="J58">
        <f t="shared" si="16"/>
        <v>0</v>
      </c>
      <c r="K58">
        <f t="shared" si="16"/>
        <v>3.9666798889329634E-2</v>
      </c>
      <c r="L58">
        <f t="shared" si="16"/>
        <v>7.9333597778659268E-2</v>
      </c>
      <c r="M58">
        <f t="shared" si="16"/>
        <v>0</v>
      </c>
      <c r="N58">
        <f t="shared" si="16"/>
        <v>3.9666798889329634E-2</v>
      </c>
    </row>
    <row r="59" spans="1:14" x14ac:dyDescent="0.2">
      <c r="A59" t="s">
        <v>92</v>
      </c>
      <c r="B59">
        <f>100*B28/SUM($B28:$N28)</f>
        <v>11.921507336980117</v>
      </c>
      <c r="C59">
        <f t="shared" ref="C59:N59" si="17">100*C28/SUM($B28:$N28)</f>
        <v>2.6743075453677174</v>
      </c>
      <c r="D59">
        <f t="shared" si="17"/>
        <v>26.005036033689329</v>
      </c>
      <c r="E59">
        <f t="shared" si="17"/>
        <v>1.8581227750282192</v>
      </c>
      <c r="F59">
        <f t="shared" si="17"/>
        <v>22.036988799166451</v>
      </c>
      <c r="G59">
        <f t="shared" si="17"/>
        <v>27.1685334722584</v>
      </c>
      <c r="H59">
        <f t="shared" si="17"/>
        <v>5.5309542415559605</v>
      </c>
      <c r="I59">
        <f t="shared" si="17"/>
        <v>2.6395762785447601</v>
      </c>
      <c r="J59">
        <f t="shared" si="17"/>
        <v>0.1041938004688721</v>
      </c>
      <c r="K59">
        <f t="shared" si="17"/>
        <v>4.3414083528696711E-2</v>
      </c>
      <c r="L59">
        <f t="shared" si="17"/>
        <v>8.6828167057393414E-3</v>
      </c>
      <c r="M59">
        <f t="shared" si="17"/>
        <v>8.6828167057393414E-3</v>
      </c>
      <c r="N59">
        <f t="shared" si="17"/>
        <v>0</v>
      </c>
    </row>
    <row r="60" spans="1:14" ht="16" thickBot="1" x14ac:dyDescent="0.25">
      <c r="A60" t="s">
        <v>93</v>
      </c>
      <c r="B60">
        <f>100*B32/SUM($B32:$N32)</f>
        <v>14.831081081081081</v>
      </c>
      <c r="C60">
        <f t="shared" ref="C60:N60" si="18">100*C32/SUM($B32:$N32)</f>
        <v>5.3378378378378377</v>
      </c>
      <c r="D60">
        <f t="shared" si="18"/>
        <v>46.351351351351354</v>
      </c>
      <c r="E60">
        <f t="shared" si="18"/>
        <v>6.0135135135135132</v>
      </c>
      <c r="F60">
        <f t="shared" si="18"/>
        <v>13.175675675675675</v>
      </c>
      <c r="G60">
        <f t="shared" si="18"/>
        <v>10.70945945945946</v>
      </c>
      <c r="H60">
        <f t="shared" si="18"/>
        <v>2.3648648648648649</v>
      </c>
      <c r="I60">
        <f t="shared" si="18"/>
        <v>1.0135135135135136</v>
      </c>
      <c r="J60">
        <f t="shared" si="18"/>
        <v>0.10135135135135136</v>
      </c>
      <c r="K60">
        <f t="shared" si="18"/>
        <v>3.3783783783783786E-2</v>
      </c>
      <c r="L60">
        <f t="shared" si="18"/>
        <v>0</v>
      </c>
      <c r="M60">
        <f t="shared" si="18"/>
        <v>6.7567567567567571E-2</v>
      </c>
      <c r="N60">
        <f t="shared" si="18"/>
        <v>0</v>
      </c>
    </row>
    <row r="61" spans="1:14" x14ac:dyDescent="0.2">
      <c r="A61" s="2" t="s">
        <v>114</v>
      </c>
      <c r="B61">
        <f>AVERAGE(B53:B60)</f>
        <v>14.760172584172759</v>
      </c>
      <c r="C61">
        <f t="shared" ref="C61:N61" si="19">AVERAGE(C53:C60)</f>
        <v>9.9432539564335247</v>
      </c>
      <c r="D61">
        <f t="shared" si="19"/>
        <v>35.019202248221426</v>
      </c>
      <c r="E61">
        <f t="shared" si="19"/>
        <v>4.7959404232055771</v>
      </c>
      <c r="F61">
        <f t="shared" si="19"/>
        <v>14.083844203913131</v>
      </c>
      <c r="G61">
        <f t="shared" si="19"/>
        <v>15.967878745740997</v>
      </c>
      <c r="H61">
        <f t="shared" si="19"/>
        <v>3.2286584973926109</v>
      </c>
      <c r="I61">
        <f t="shared" si="19"/>
        <v>1.9848792876721937</v>
      </c>
      <c r="J61">
        <f t="shared" si="19"/>
        <v>6.6053348535208306E-2</v>
      </c>
      <c r="K61">
        <f t="shared" si="19"/>
        <v>4.0616113278040503E-2</v>
      </c>
      <c r="L61">
        <f t="shared" si="19"/>
        <v>4.7970744523913152E-2</v>
      </c>
      <c r="M61">
        <f t="shared" si="19"/>
        <v>3.1650898414937928E-2</v>
      </c>
      <c r="N61">
        <f t="shared" si="19"/>
        <v>2.9878948495685058E-2</v>
      </c>
    </row>
    <row r="62" spans="1:14" x14ac:dyDescent="0.2">
      <c r="A62" s="5" t="s">
        <v>96</v>
      </c>
      <c r="B62">
        <f>STDEV(B53:B60)</f>
        <v>5.5205782042173386</v>
      </c>
      <c r="C62">
        <f t="shared" ref="C62:N62" si="20">STDEV(C53:C60)</f>
        <v>6.4229052027334479</v>
      </c>
      <c r="D62">
        <f t="shared" si="20"/>
        <v>9.8654437620027124</v>
      </c>
      <c r="E62">
        <f t="shared" si="20"/>
        <v>2.0044128074169283</v>
      </c>
      <c r="F62">
        <f t="shared" si="20"/>
        <v>6.3133418691776839</v>
      </c>
      <c r="G62">
        <f t="shared" si="20"/>
        <v>7.6811373674190868</v>
      </c>
      <c r="H62">
        <f t="shared" si="20"/>
        <v>2.0953069985814134</v>
      </c>
      <c r="I62">
        <f t="shared" si="20"/>
        <v>0.82269644148466403</v>
      </c>
      <c r="J62">
        <f t="shared" si="20"/>
        <v>4.7086202891160743E-2</v>
      </c>
      <c r="K62">
        <f t="shared" si="20"/>
        <v>3.2155797835682329E-2</v>
      </c>
      <c r="L62">
        <f t="shared" si="20"/>
        <v>5.1504423359088933E-2</v>
      </c>
      <c r="M62">
        <f t="shared" si="20"/>
        <v>3.4038782449273129E-2</v>
      </c>
      <c r="N62">
        <f t="shared" si="20"/>
        <v>4.2803777010735435E-2</v>
      </c>
    </row>
    <row r="63" spans="1:14" ht="16" thickBot="1" x14ac:dyDescent="0.25">
      <c r="A63" s="13" t="s">
        <v>97</v>
      </c>
      <c r="B63">
        <f>B62/SQRT(8)</f>
        <v>1.9518191421363664</v>
      </c>
      <c r="C63">
        <f t="shared" ref="C63:N63" si="21">C62/SQRT(8)</f>
        <v>2.2708399118855889</v>
      </c>
      <c r="D63">
        <f t="shared" si="21"/>
        <v>3.4879610917633208</v>
      </c>
      <c r="E63">
        <f t="shared" si="21"/>
        <v>0.70866694421083765</v>
      </c>
      <c r="F63">
        <f t="shared" si="21"/>
        <v>2.2321034238222466</v>
      </c>
      <c r="G63">
        <f t="shared" si="21"/>
        <v>2.7156921598637109</v>
      </c>
      <c r="H63">
        <f t="shared" si="21"/>
        <v>0.74080289368227448</v>
      </c>
      <c r="I63">
        <f t="shared" si="21"/>
        <v>0.29086711631592377</v>
      </c>
      <c r="J63">
        <f t="shared" si="21"/>
        <v>1.664748668233269E-2</v>
      </c>
      <c r="K63">
        <f t="shared" si="21"/>
        <v>1.136879135203734E-2</v>
      </c>
      <c r="L63">
        <f t="shared" si="21"/>
        <v>1.8209563509157301E-2</v>
      </c>
      <c r="M63">
        <f t="shared" si="21"/>
        <v>1.2034526946607333E-2</v>
      </c>
      <c r="N63">
        <f t="shared" si="21"/>
        <v>1.5133420492343936E-2</v>
      </c>
    </row>
    <row r="65" spans="1:14" x14ac:dyDescent="0.2">
      <c r="A65" t="s">
        <v>142</v>
      </c>
    </row>
    <row r="67" spans="1:14" x14ac:dyDescent="0.2">
      <c r="B67" t="s">
        <v>20</v>
      </c>
      <c r="C67" t="s">
        <v>19</v>
      </c>
      <c r="D67" t="s">
        <v>21</v>
      </c>
      <c r="E67" t="s">
        <v>22</v>
      </c>
      <c r="F67" t="s">
        <v>17</v>
      </c>
      <c r="G67" t="s">
        <v>112</v>
      </c>
      <c r="H67" t="s">
        <v>15</v>
      </c>
      <c r="I67" t="s">
        <v>23</v>
      </c>
      <c r="J67" t="s">
        <v>25</v>
      </c>
      <c r="K67" t="s">
        <v>120</v>
      </c>
      <c r="L67" t="s">
        <v>122</v>
      </c>
      <c r="M67" t="s">
        <v>26</v>
      </c>
      <c r="N67" t="s">
        <v>27</v>
      </c>
    </row>
    <row r="68" spans="1:14" x14ac:dyDescent="0.2">
      <c r="A68" t="s">
        <v>87</v>
      </c>
      <c r="B68">
        <v>4.672447013487476</v>
      </c>
      <c r="C68">
        <v>19.845857418111752</v>
      </c>
      <c r="D68">
        <v>39.836223506743735</v>
      </c>
      <c r="E68">
        <v>6.3583815028901736</v>
      </c>
      <c r="F68">
        <v>12.524084778420038</v>
      </c>
      <c r="G68">
        <v>13.00578034682081</v>
      </c>
      <c r="H68">
        <v>1.300578034682081</v>
      </c>
      <c r="I68">
        <v>2.1676300578034682</v>
      </c>
      <c r="J68">
        <v>0</v>
      </c>
      <c r="K68">
        <v>9.6339113680154145E-2</v>
      </c>
      <c r="L68">
        <v>9.6339113680154145E-2</v>
      </c>
      <c r="M68">
        <v>4.8169556840077073E-2</v>
      </c>
      <c r="N68">
        <v>4.8169556840077073E-2</v>
      </c>
    </row>
    <row r="69" spans="1:14" x14ac:dyDescent="0.2">
      <c r="A69" t="s">
        <v>88</v>
      </c>
      <c r="B69">
        <v>20.581949695873746</v>
      </c>
      <c r="C69">
        <v>7.0195627157652476</v>
      </c>
      <c r="D69">
        <v>40.966628308400459</v>
      </c>
      <c r="E69">
        <v>7.660693736643104</v>
      </c>
      <c r="F69">
        <v>10.767713299358869</v>
      </c>
      <c r="G69">
        <v>10.340292618773631</v>
      </c>
      <c r="H69">
        <v>1.8740752917968109</v>
      </c>
      <c r="I69">
        <v>0.72332730560578662</v>
      </c>
      <c r="J69">
        <v>4.931777083675818E-2</v>
      </c>
      <c r="K69">
        <v>0</v>
      </c>
      <c r="L69">
        <v>0</v>
      </c>
      <c r="M69">
        <v>0</v>
      </c>
      <c r="N69">
        <v>1.643925694558606E-2</v>
      </c>
    </row>
    <row r="70" spans="1:14" x14ac:dyDescent="0.2">
      <c r="A70" t="s">
        <v>89</v>
      </c>
      <c r="B70">
        <v>17.785065590312815</v>
      </c>
      <c r="C70">
        <v>18.314833501513622</v>
      </c>
      <c r="D70">
        <v>33.375378405650856</v>
      </c>
      <c r="E70">
        <v>4.9445005045408674</v>
      </c>
      <c r="F70">
        <v>13.446014127144299</v>
      </c>
      <c r="G70">
        <v>7.5428859737638696</v>
      </c>
      <c r="H70">
        <v>2.8506559031281533</v>
      </c>
      <c r="I70">
        <v>1.5893037336024218</v>
      </c>
      <c r="J70">
        <v>7.5681130171543889E-2</v>
      </c>
      <c r="K70">
        <v>2.5227043390514632E-2</v>
      </c>
      <c r="L70">
        <v>0</v>
      </c>
      <c r="M70">
        <v>2.5227043390514632E-2</v>
      </c>
      <c r="N70">
        <v>2.5227043390514632E-2</v>
      </c>
    </row>
    <row r="71" spans="1:14" x14ac:dyDescent="0.2">
      <c r="A71" t="s">
        <v>90</v>
      </c>
      <c r="B71">
        <v>10.190228115873392</v>
      </c>
      <c r="C71">
        <v>12.108295840239956</v>
      </c>
      <c r="D71">
        <v>30.807482832109873</v>
      </c>
      <c r="E71">
        <v>4.9411950430183911</v>
      </c>
      <c r="F71">
        <v>10.92430341779146</v>
      </c>
      <c r="G71">
        <v>25.045386376193861</v>
      </c>
      <c r="H71">
        <v>3.6624832267740155</v>
      </c>
      <c r="I71">
        <v>2.1469729260399402</v>
      </c>
      <c r="J71">
        <v>7.1039545346909774E-2</v>
      </c>
      <c r="K71">
        <v>2.3679848448969927E-2</v>
      </c>
      <c r="L71">
        <v>7.893282816323309E-3</v>
      </c>
      <c r="M71">
        <v>2.3679848448969927E-2</v>
      </c>
      <c r="N71">
        <v>4.7359696897939854E-2</v>
      </c>
    </row>
    <row r="72" spans="1:14" x14ac:dyDescent="0.2">
      <c r="A72" t="s">
        <v>38</v>
      </c>
      <c r="B72">
        <v>17.869034406215317</v>
      </c>
      <c r="C72">
        <v>4.1699698747423497</v>
      </c>
      <c r="D72">
        <v>17.869034406215317</v>
      </c>
      <c r="E72">
        <v>2.1087680355160932</v>
      </c>
      <c r="F72">
        <v>24.639289678135405</v>
      </c>
      <c r="G72">
        <v>22.625654035198984</v>
      </c>
      <c r="H72">
        <v>7.0556524496591093</v>
      </c>
      <c r="I72">
        <v>3.1393689551292216</v>
      </c>
      <c r="J72">
        <v>0.12684319010623119</v>
      </c>
      <c r="K72">
        <v>3.1710797526557796E-2</v>
      </c>
      <c r="L72">
        <v>9.5132392579673375E-2</v>
      </c>
      <c r="M72">
        <v>0.11098779134295228</v>
      </c>
      <c r="N72">
        <v>0.15855398763278897</v>
      </c>
    </row>
    <row r="73" spans="1:14" x14ac:dyDescent="0.2">
      <c r="A73" t="s">
        <v>91</v>
      </c>
      <c r="B73">
        <v>20.230067433558112</v>
      </c>
      <c r="C73">
        <v>10.075366917889726</v>
      </c>
      <c r="D73">
        <v>44.942483141610474</v>
      </c>
      <c r="E73">
        <v>4.4823482744942487</v>
      </c>
      <c r="F73">
        <v>5.1566838556128518</v>
      </c>
      <c r="G73">
        <v>11.305037683458945</v>
      </c>
      <c r="H73">
        <v>1.1900039666798889</v>
      </c>
      <c r="I73">
        <v>2.459341531138437</v>
      </c>
      <c r="J73">
        <v>0</v>
      </c>
      <c r="K73">
        <v>0</v>
      </c>
      <c r="L73">
        <v>3.9666798889329634E-2</v>
      </c>
      <c r="M73">
        <v>3.9666798889329634E-2</v>
      </c>
      <c r="N73">
        <v>7.9333597778659268E-2</v>
      </c>
    </row>
    <row r="74" spans="1:14" x14ac:dyDescent="0.2">
      <c r="A74" t="s">
        <v>92</v>
      </c>
      <c r="B74">
        <v>11.921507336980117</v>
      </c>
      <c r="C74">
        <v>2.6743075453677174</v>
      </c>
      <c r="D74">
        <v>26.005036033689329</v>
      </c>
      <c r="E74">
        <v>1.8581227750282192</v>
      </c>
      <c r="F74">
        <v>22.036988799166451</v>
      </c>
      <c r="G74">
        <v>27.1685334722584</v>
      </c>
      <c r="H74">
        <v>5.5309542415559605</v>
      </c>
      <c r="I74">
        <v>2.6395762785447601</v>
      </c>
      <c r="J74">
        <v>0.1041938004688721</v>
      </c>
      <c r="K74">
        <v>8.6828167057393414E-3</v>
      </c>
      <c r="L74">
        <v>0</v>
      </c>
      <c r="M74">
        <v>4.3414083528696711E-2</v>
      </c>
      <c r="N74">
        <v>8.6828167057393414E-3</v>
      </c>
    </row>
    <row r="75" spans="1:14" x14ac:dyDescent="0.2">
      <c r="A75" t="s">
        <v>93</v>
      </c>
      <c r="B75">
        <v>14.831081081081081</v>
      </c>
      <c r="C75">
        <v>5.3378378378378377</v>
      </c>
      <c r="D75">
        <v>46.351351351351354</v>
      </c>
      <c r="E75">
        <v>6.0135135135135132</v>
      </c>
      <c r="F75">
        <v>13.175675675675675</v>
      </c>
      <c r="G75">
        <v>10.70945945945946</v>
      </c>
      <c r="H75">
        <v>2.3648648648648649</v>
      </c>
      <c r="I75">
        <v>1.0135135135135136</v>
      </c>
      <c r="J75">
        <v>0.10135135135135136</v>
      </c>
      <c r="K75">
        <v>6.7567567567567571E-2</v>
      </c>
      <c r="L75">
        <v>0</v>
      </c>
      <c r="M75">
        <v>3.3783783783783786E-2</v>
      </c>
      <c r="N75">
        <v>0</v>
      </c>
    </row>
    <row r="76" spans="1:14" x14ac:dyDescent="0.2">
      <c r="A76" t="s">
        <v>114</v>
      </c>
      <c r="B76">
        <v>14.760172584172759</v>
      </c>
      <c r="C76">
        <v>9.9432539564335247</v>
      </c>
      <c r="D76">
        <v>35.019202248221426</v>
      </c>
      <c r="E76">
        <v>4.7959404232055771</v>
      </c>
      <c r="F76">
        <v>14.083844203913131</v>
      </c>
      <c r="G76">
        <v>15.967878745740997</v>
      </c>
      <c r="H76">
        <v>3.2286584973926109</v>
      </c>
      <c r="I76">
        <v>1.9848792876721937</v>
      </c>
      <c r="J76">
        <v>6.6053348535208306E-2</v>
      </c>
      <c r="K76">
        <v>3.1650898414937928E-2</v>
      </c>
      <c r="L76">
        <v>2.9878948495685058E-2</v>
      </c>
      <c r="M76">
        <v>4.0616113278040503E-2</v>
      </c>
      <c r="N76">
        <v>4.7970744523913152E-2</v>
      </c>
    </row>
    <row r="77" spans="1:14" x14ac:dyDescent="0.2">
      <c r="A77" t="s">
        <v>96</v>
      </c>
      <c r="B77">
        <v>5.5205782042173386</v>
      </c>
      <c r="C77">
        <v>6.4229052027334479</v>
      </c>
      <c r="D77">
        <v>9.8654437620027124</v>
      </c>
      <c r="E77">
        <v>2.0044128074169283</v>
      </c>
      <c r="F77">
        <v>6.3133418691776839</v>
      </c>
      <c r="G77">
        <v>7.6811373674190868</v>
      </c>
      <c r="H77">
        <v>2.0953069985814134</v>
      </c>
      <c r="I77">
        <v>0.82269644148466403</v>
      </c>
      <c r="J77">
        <v>4.7086202891160743E-2</v>
      </c>
      <c r="K77">
        <v>3.4038782449273129E-2</v>
      </c>
      <c r="L77">
        <v>4.2803777010735435E-2</v>
      </c>
      <c r="M77">
        <v>3.2155797835682329E-2</v>
      </c>
      <c r="N77">
        <v>5.1504423359088933E-2</v>
      </c>
    </row>
    <row r="78" spans="1:14" x14ac:dyDescent="0.2">
      <c r="A78" t="s">
        <v>97</v>
      </c>
      <c r="B78">
        <v>1.9518191421363664</v>
      </c>
      <c r="C78">
        <v>2.2708399118855889</v>
      </c>
      <c r="D78">
        <v>3.4879610917633208</v>
      </c>
      <c r="E78">
        <v>0.70866694421083765</v>
      </c>
      <c r="F78">
        <v>2.2321034238222466</v>
      </c>
      <c r="G78">
        <v>2.7156921598637109</v>
      </c>
      <c r="H78">
        <v>0.74080289368227448</v>
      </c>
      <c r="I78">
        <v>0.29086711631592377</v>
      </c>
      <c r="J78">
        <v>1.664748668233269E-2</v>
      </c>
      <c r="K78">
        <v>1.2034526946607333E-2</v>
      </c>
      <c r="L78">
        <v>1.5133420492343936E-2</v>
      </c>
      <c r="M78">
        <v>1.136879135203734E-2</v>
      </c>
      <c r="N78">
        <v>1.8209563509157301E-2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2"/>
  <sheetViews>
    <sheetView workbookViewId="0">
      <selection activeCell="C3" sqref="C3:F32"/>
    </sheetView>
  </sheetViews>
  <sheetFormatPr baseColWidth="10" defaultColWidth="8.83203125" defaultRowHeight="15" x14ac:dyDescent="0.2"/>
  <sheetData>
    <row r="1" spans="1:12" x14ac:dyDescent="0.2">
      <c r="B1" s="20" t="s">
        <v>28</v>
      </c>
      <c r="C1" s="20"/>
      <c r="H1" s="1" t="s">
        <v>82</v>
      </c>
    </row>
    <row r="2" spans="1:12" x14ac:dyDescent="0.2">
      <c r="A2" t="s">
        <v>30</v>
      </c>
      <c r="B2" t="s">
        <v>29</v>
      </c>
      <c r="C2" t="s">
        <v>2</v>
      </c>
      <c r="D2" t="s">
        <v>3</v>
      </c>
      <c r="E2" t="s">
        <v>4</v>
      </c>
      <c r="F2" t="s">
        <v>5</v>
      </c>
      <c r="H2" t="s">
        <v>29</v>
      </c>
      <c r="I2" t="s">
        <v>83</v>
      </c>
      <c r="J2" t="s">
        <v>84</v>
      </c>
      <c r="K2" t="s">
        <v>85</v>
      </c>
      <c r="L2" t="s">
        <v>86</v>
      </c>
    </row>
    <row r="3" spans="1:12" x14ac:dyDescent="0.2">
      <c r="A3">
        <v>1</v>
      </c>
      <c r="B3">
        <v>1</v>
      </c>
      <c r="C3">
        <v>1</v>
      </c>
      <c r="D3">
        <v>5</v>
      </c>
      <c r="E3">
        <v>29</v>
      </c>
      <c r="F3">
        <v>6</v>
      </c>
      <c r="H3">
        <f>100*B3/MAX(B$3:B$32)</f>
        <v>5.882352941176471</v>
      </c>
      <c r="I3">
        <f t="shared" ref="I3:L18" si="0">100*C3/MAX(C$3:C$32)</f>
        <v>10</v>
      </c>
      <c r="J3">
        <f t="shared" si="0"/>
        <v>10</v>
      </c>
      <c r="K3">
        <f t="shared" si="0"/>
        <v>37.179487179487182</v>
      </c>
      <c r="L3">
        <f t="shared" si="0"/>
        <v>27.272727272727273</v>
      </c>
    </row>
    <row r="4" spans="1:12" x14ac:dyDescent="0.2">
      <c r="A4">
        <v>2</v>
      </c>
      <c r="B4">
        <v>9</v>
      </c>
      <c r="C4">
        <v>5</v>
      </c>
      <c r="D4">
        <v>6</v>
      </c>
      <c r="E4">
        <v>43</v>
      </c>
      <c r="F4">
        <v>9</v>
      </c>
      <c r="H4">
        <f t="shared" ref="H4:H32" si="1">100*B4/MAX(B$3:B$32)</f>
        <v>52.941176470588232</v>
      </c>
      <c r="I4">
        <f t="shared" si="0"/>
        <v>50</v>
      </c>
      <c r="J4">
        <f t="shared" si="0"/>
        <v>12</v>
      </c>
      <c r="K4">
        <f t="shared" si="0"/>
        <v>55.128205128205131</v>
      </c>
      <c r="L4">
        <f t="shared" si="0"/>
        <v>40.909090909090907</v>
      </c>
    </row>
    <row r="5" spans="1:12" x14ac:dyDescent="0.2">
      <c r="A5">
        <v>3</v>
      </c>
      <c r="B5">
        <v>9</v>
      </c>
      <c r="C5">
        <v>2</v>
      </c>
      <c r="D5">
        <v>9</v>
      </c>
      <c r="E5">
        <v>44</v>
      </c>
      <c r="F5">
        <v>11</v>
      </c>
      <c r="H5">
        <f t="shared" si="1"/>
        <v>52.941176470588232</v>
      </c>
      <c r="I5">
        <f t="shared" si="0"/>
        <v>20</v>
      </c>
      <c r="J5">
        <f t="shared" si="0"/>
        <v>18</v>
      </c>
      <c r="K5">
        <f t="shared" si="0"/>
        <v>56.410256410256409</v>
      </c>
      <c r="L5">
        <f t="shared" si="0"/>
        <v>50</v>
      </c>
    </row>
    <row r="6" spans="1:12" x14ac:dyDescent="0.2">
      <c r="A6">
        <v>4</v>
      </c>
      <c r="B6">
        <v>16</v>
      </c>
      <c r="C6">
        <v>1</v>
      </c>
      <c r="D6">
        <v>15</v>
      </c>
      <c r="E6">
        <v>60</v>
      </c>
      <c r="F6">
        <v>9</v>
      </c>
      <c r="H6">
        <f t="shared" si="1"/>
        <v>94.117647058823536</v>
      </c>
      <c r="I6">
        <f t="shared" si="0"/>
        <v>10</v>
      </c>
      <c r="J6">
        <f t="shared" si="0"/>
        <v>30</v>
      </c>
      <c r="K6">
        <f t="shared" si="0"/>
        <v>76.92307692307692</v>
      </c>
      <c r="L6">
        <f t="shared" si="0"/>
        <v>40.909090909090907</v>
      </c>
    </row>
    <row r="7" spans="1:12" x14ac:dyDescent="0.2">
      <c r="A7">
        <v>5</v>
      </c>
      <c r="B7">
        <v>14</v>
      </c>
      <c r="C7">
        <v>5</v>
      </c>
      <c r="D7" s="10">
        <v>18</v>
      </c>
      <c r="E7" s="10">
        <v>63</v>
      </c>
      <c r="F7" s="10">
        <v>22</v>
      </c>
      <c r="H7">
        <f t="shared" si="1"/>
        <v>82.352941176470594</v>
      </c>
      <c r="I7">
        <f t="shared" si="0"/>
        <v>50</v>
      </c>
      <c r="J7">
        <f t="shared" si="0"/>
        <v>36</v>
      </c>
      <c r="K7">
        <f t="shared" si="0"/>
        <v>80.769230769230774</v>
      </c>
      <c r="L7">
        <f t="shared" si="0"/>
        <v>100</v>
      </c>
    </row>
    <row r="8" spans="1:12" x14ac:dyDescent="0.2">
      <c r="A8">
        <v>6</v>
      </c>
      <c r="B8">
        <v>17</v>
      </c>
      <c r="C8">
        <v>4</v>
      </c>
      <c r="D8" s="10">
        <v>26</v>
      </c>
      <c r="E8" s="10">
        <v>63</v>
      </c>
      <c r="F8" s="10">
        <v>2</v>
      </c>
      <c r="H8">
        <f t="shared" si="1"/>
        <v>100</v>
      </c>
      <c r="I8">
        <f t="shared" si="0"/>
        <v>40</v>
      </c>
      <c r="J8">
        <f t="shared" si="0"/>
        <v>52</v>
      </c>
      <c r="K8">
        <f t="shared" si="0"/>
        <v>80.769230769230774</v>
      </c>
      <c r="L8">
        <f t="shared" si="0"/>
        <v>9.0909090909090917</v>
      </c>
    </row>
    <row r="9" spans="1:12" x14ac:dyDescent="0.2">
      <c r="A9">
        <v>7</v>
      </c>
      <c r="B9">
        <v>14</v>
      </c>
      <c r="C9">
        <v>6</v>
      </c>
      <c r="D9" s="10">
        <v>32</v>
      </c>
      <c r="E9" s="10">
        <v>67</v>
      </c>
      <c r="F9" s="10">
        <v>8</v>
      </c>
      <c r="H9">
        <f t="shared" si="1"/>
        <v>82.352941176470594</v>
      </c>
      <c r="I9">
        <f t="shared" si="0"/>
        <v>60</v>
      </c>
      <c r="J9">
        <f t="shared" si="0"/>
        <v>64</v>
      </c>
      <c r="K9">
        <f t="shared" si="0"/>
        <v>85.897435897435898</v>
      </c>
      <c r="L9">
        <f t="shared" si="0"/>
        <v>36.363636363636367</v>
      </c>
    </row>
    <row r="10" spans="1:12" x14ac:dyDescent="0.2">
      <c r="A10">
        <v>8</v>
      </c>
      <c r="B10">
        <v>8</v>
      </c>
      <c r="C10">
        <v>10</v>
      </c>
      <c r="D10" s="10">
        <v>29</v>
      </c>
      <c r="E10" s="10">
        <v>78</v>
      </c>
      <c r="F10" s="10">
        <v>10</v>
      </c>
      <c r="H10">
        <f t="shared" si="1"/>
        <v>47.058823529411768</v>
      </c>
      <c r="I10">
        <f t="shared" si="0"/>
        <v>100</v>
      </c>
      <c r="J10">
        <f t="shared" si="0"/>
        <v>58</v>
      </c>
      <c r="K10">
        <f t="shared" si="0"/>
        <v>100</v>
      </c>
      <c r="L10">
        <f t="shared" si="0"/>
        <v>45.454545454545453</v>
      </c>
    </row>
    <row r="11" spans="1:12" x14ac:dyDescent="0.2">
      <c r="A11">
        <v>9</v>
      </c>
      <c r="B11">
        <v>7</v>
      </c>
      <c r="C11">
        <v>6</v>
      </c>
      <c r="D11" s="10">
        <v>50</v>
      </c>
      <c r="E11" s="10">
        <v>67</v>
      </c>
      <c r="F11" s="10">
        <v>12</v>
      </c>
      <c r="H11">
        <f t="shared" si="1"/>
        <v>41.176470588235297</v>
      </c>
      <c r="I11">
        <f t="shared" si="0"/>
        <v>60</v>
      </c>
      <c r="J11">
        <f t="shared" si="0"/>
        <v>100</v>
      </c>
      <c r="K11">
        <f t="shared" si="0"/>
        <v>85.897435897435898</v>
      </c>
      <c r="L11">
        <f t="shared" si="0"/>
        <v>54.545454545454547</v>
      </c>
    </row>
    <row r="12" spans="1:12" x14ac:dyDescent="0.2">
      <c r="A12">
        <v>10</v>
      </c>
      <c r="B12">
        <v>3</v>
      </c>
      <c r="C12">
        <v>5</v>
      </c>
      <c r="D12" s="10">
        <v>41</v>
      </c>
      <c r="E12" s="10">
        <v>57</v>
      </c>
      <c r="F12" s="10">
        <v>5</v>
      </c>
      <c r="H12">
        <f t="shared" si="1"/>
        <v>17.647058823529413</v>
      </c>
      <c r="I12">
        <f t="shared" si="0"/>
        <v>50</v>
      </c>
      <c r="J12">
        <f t="shared" si="0"/>
        <v>82</v>
      </c>
      <c r="K12">
        <f t="shared" si="0"/>
        <v>73.07692307692308</v>
      </c>
      <c r="L12">
        <f t="shared" si="0"/>
        <v>22.727272727272727</v>
      </c>
    </row>
    <row r="13" spans="1:12" x14ac:dyDescent="0.2">
      <c r="A13">
        <v>11</v>
      </c>
      <c r="B13">
        <v>5</v>
      </c>
      <c r="C13">
        <v>2</v>
      </c>
      <c r="D13" s="10">
        <v>26</v>
      </c>
      <c r="E13" s="10">
        <v>63</v>
      </c>
      <c r="F13" s="10">
        <v>1</v>
      </c>
      <c r="H13">
        <f t="shared" si="1"/>
        <v>29.411764705882351</v>
      </c>
      <c r="I13">
        <f t="shared" si="0"/>
        <v>20</v>
      </c>
      <c r="J13">
        <f t="shared" si="0"/>
        <v>52</v>
      </c>
      <c r="K13">
        <f t="shared" si="0"/>
        <v>80.769230769230774</v>
      </c>
      <c r="L13">
        <f t="shared" si="0"/>
        <v>4.5454545454545459</v>
      </c>
    </row>
    <row r="14" spans="1:12" x14ac:dyDescent="0.2">
      <c r="A14">
        <v>12</v>
      </c>
      <c r="B14">
        <v>2</v>
      </c>
      <c r="C14">
        <v>4</v>
      </c>
      <c r="D14" s="10">
        <v>31</v>
      </c>
      <c r="E14" s="10">
        <v>48</v>
      </c>
      <c r="F14" s="10">
        <v>2</v>
      </c>
      <c r="H14">
        <f t="shared" si="1"/>
        <v>11.764705882352942</v>
      </c>
      <c r="I14">
        <f t="shared" si="0"/>
        <v>40</v>
      </c>
      <c r="J14">
        <f t="shared" si="0"/>
        <v>62</v>
      </c>
      <c r="K14">
        <f t="shared" si="0"/>
        <v>61.53846153846154</v>
      </c>
      <c r="L14">
        <f t="shared" si="0"/>
        <v>9.0909090909090917</v>
      </c>
    </row>
    <row r="15" spans="1:12" x14ac:dyDescent="0.2">
      <c r="A15">
        <v>13</v>
      </c>
      <c r="B15">
        <v>2</v>
      </c>
      <c r="C15">
        <v>9</v>
      </c>
      <c r="D15" s="10">
        <v>23</v>
      </c>
      <c r="E15" s="10">
        <v>42</v>
      </c>
      <c r="F15" s="10">
        <v>7</v>
      </c>
      <c r="H15">
        <f t="shared" si="1"/>
        <v>11.764705882352942</v>
      </c>
      <c r="I15">
        <f t="shared" si="0"/>
        <v>90</v>
      </c>
      <c r="J15">
        <f t="shared" si="0"/>
        <v>46</v>
      </c>
      <c r="K15">
        <f t="shared" si="0"/>
        <v>53.846153846153847</v>
      </c>
      <c r="L15">
        <f t="shared" si="0"/>
        <v>31.818181818181817</v>
      </c>
    </row>
    <row r="16" spans="1:12" x14ac:dyDescent="0.2">
      <c r="A16">
        <v>14</v>
      </c>
      <c r="B16">
        <v>2</v>
      </c>
      <c r="C16">
        <v>7</v>
      </c>
      <c r="D16" s="10">
        <v>20</v>
      </c>
      <c r="E16" s="10">
        <v>37</v>
      </c>
      <c r="F16" s="10">
        <v>9</v>
      </c>
      <c r="H16">
        <f t="shared" si="1"/>
        <v>11.764705882352942</v>
      </c>
      <c r="I16">
        <f t="shared" si="0"/>
        <v>70</v>
      </c>
      <c r="J16">
        <f t="shared" si="0"/>
        <v>40</v>
      </c>
      <c r="K16">
        <f t="shared" si="0"/>
        <v>47.435897435897438</v>
      </c>
      <c r="L16">
        <f t="shared" si="0"/>
        <v>40.909090909090907</v>
      </c>
    </row>
    <row r="17" spans="1:12" x14ac:dyDescent="0.2">
      <c r="A17">
        <v>15</v>
      </c>
      <c r="B17">
        <v>0</v>
      </c>
      <c r="C17">
        <v>6</v>
      </c>
      <c r="D17" s="10">
        <v>16</v>
      </c>
      <c r="E17" s="10">
        <v>25</v>
      </c>
      <c r="F17" s="10">
        <v>6</v>
      </c>
      <c r="H17">
        <f t="shared" si="1"/>
        <v>0</v>
      </c>
      <c r="I17">
        <f t="shared" si="0"/>
        <v>60</v>
      </c>
      <c r="J17">
        <f t="shared" si="0"/>
        <v>32</v>
      </c>
      <c r="K17">
        <f t="shared" si="0"/>
        <v>32.051282051282051</v>
      </c>
      <c r="L17">
        <f t="shared" si="0"/>
        <v>27.272727272727273</v>
      </c>
    </row>
    <row r="18" spans="1:12" x14ac:dyDescent="0.2">
      <c r="A18">
        <v>16</v>
      </c>
      <c r="B18">
        <v>0</v>
      </c>
      <c r="C18">
        <v>5</v>
      </c>
      <c r="D18" s="10">
        <v>11</v>
      </c>
      <c r="E18" s="10">
        <v>13</v>
      </c>
      <c r="F18" s="10">
        <v>2</v>
      </c>
      <c r="H18">
        <f t="shared" si="1"/>
        <v>0</v>
      </c>
      <c r="I18">
        <f t="shared" si="0"/>
        <v>50</v>
      </c>
      <c r="J18">
        <f t="shared" si="0"/>
        <v>22</v>
      </c>
      <c r="K18">
        <f t="shared" si="0"/>
        <v>16.666666666666668</v>
      </c>
      <c r="L18">
        <f t="shared" si="0"/>
        <v>9.0909090909090917</v>
      </c>
    </row>
    <row r="19" spans="1:12" x14ac:dyDescent="0.2">
      <c r="A19">
        <v>17</v>
      </c>
      <c r="B19">
        <v>0</v>
      </c>
      <c r="C19">
        <v>7</v>
      </c>
      <c r="D19" s="10">
        <v>15</v>
      </c>
      <c r="E19" s="10">
        <v>15</v>
      </c>
      <c r="F19" s="10">
        <v>3</v>
      </c>
      <c r="H19">
        <f t="shared" si="1"/>
        <v>0</v>
      </c>
      <c r="I19">
        <f t="shared" ref="I19:I32" si="2">100*C19/MAX(C$3:C$32)</f>
        <v>70</v>
      </c>
      <c r="J19">
        <f t="shared" ref="J19:J32" si="3">100*D19/MAX(D$3:D$32)</f>
        <v>30</v>
      </c>
      <c r="K19">
        <f t="shared" ref="K19:K32" si="4">100*E19/MAX(E$3:E$32)</f>
        <v>19.23076923076923</v>
      </c>
      <c r="L19">
        <f t="shared" ref="L19:L32" si="5">100*F19/MAX(F$3:F$32)</f>
        <v>13.636363636363637</v>
      </c>
    </row>
    <row r="20" spans="1:12" x14ac:dyDescent="0.2">
      <c r="A20">
        <v>18</v>
      </c>
      <c r="B20">
        <v>0</v>
      </c>
      <c r="C20">
        <v>3</v>
      </c>
      <c r="D20" s="10">
        <v>6</v>
      </c>
      <c r="E20" s="10">
        <v>5</v>
      </c>
      <c r="F20" s="10">
        <v>2</v>
      </c>
      <c r="H20">
        <f t="shared" si="1"/>
        <v>0</v>
      </c>
      <c r="I20">
        <f t="shared" si="2"/>
        <v>30</v>
      </c>
      <c r="J20">
        <f t="shared" si="3"/>
        <v>12</v>
      </c>
      <c r="K20">
        <f t="shared" si="4"/>
        <v>6.4102564102564106</v>
      </c>
      <c r="L20">
        <f t="shared" si="5"/>
        <v>9.0909090909090917</v>
      </c>
    </row>
    <row r="21" spans="1:12" x14ac:dyDescent="0.2">
      <c r="A21">
        <v>19</v>
      </c>
      <c r="B21">
        <v>0</v>
      </c>
      <c r="C21">
        <v>3</v>
      </c>
      <c r="D21" s="10">
        <v>10</v>
      </c>
      <c r="E21" s="10">
        <v>3</v>
      </c>
      <c r="F21" s="10">
        <v>2</v>
      </c>
      <c r="H21">
        <f t="shared" si="1"/>
        <v>0</v>
      </c>
      <c r="I21">
        <f t="shared" si="2"/>
        <v>30</v>
      </c>
      <c r="J21">
        <f t="shared" si="3"/>
        <v>20</v>
      </c>
      <c r="K21">
        <f t="shared" si="4"/>
        <v>3.8461538461538463</v>
      </c>
      <c r="L21">
        <f t="shared" si="5"/>
        <v>9.0909090909090917</v>
      </c>
    </row>
    <row r="22" spans="1:12" x14ac:dyDescent="0.2">
      <c r="A22">
        <v>20</v>
      </c>
      <c r="B22">
        <v>0</v>
      </c>
      <c r="C22">
        <v>1</v>
      </c>
      <c r="D22" s="10">
        <v>7</v>
      </c>
      <c r="E22" s="10">
        <v>3</v>
      </c>
      <c r="F22" s="10">
        <v>2</v>
      </c>
      <c r="H22">
        <f t="shared" si="1"/>
        <v>0</v>
      </c>
      <c r="I22">
        <f t="shared" si="2"/>
        <v>10</v>
      </c>
      <c r="J22">
        <f t="shared" si="3"/>
        <v>14</v>
      </c>
      <c r="K22">
        <f t="shared" si="4"/>
        <v>3.8461538461538463</v>
      </c>
      <c r="L22">
        <f t="shared" si="5"/>
        <v>9.0909090909090917</v>
      </c>
    </row>
    <row r="23" spans="1:12" x14ac:dyDescent="0.2">
      <c r="A23">
        <v>21</v>
      </c>
      <c r="B23">
        <v>0</v>
      </c>
      <c r="C23">
        <v>2</v>
      </c>
      <c r="D23" s="10">
        <v>6</v>
      </c>
      <c r="E23" s="10">
        <v>1</v>
      </c>
      <c r="F23" s="10">
        <v>1</v>
      </c>
      <c r="G23" t="s">
        <v>31</v>
      </c>
      <c r="H23">
        <f t="shared" si="1"/>
        <v>0</v>
      </c>
      <c r="I23">
        <f t="shared" si="2"/>
        <v>20</v>
      </c>
      <c r="J23">
        <f t="shared" si="3"/>
        <v>12</v>
      </c>
      <c r="K23">
        <f t="shared" si="4"/>
        <v>1.2820512820512822</v>
      </c>
      <c r="L23">
        <f t="shared" si="5"/>
        <v>4.5454545454545459</v>
      </c>
    </row>
    <row r="24" spans="1:12" x14ac:dyDescent="0.2">
      <c r="A24">
        <v>22</v>
      </c>
      <c r="B24">
        <v>0</v>
      </c>
      <c r="C24">
        <v>2</v>
      </c>
      <c r="D24" s="10">
        <v>0</v>
      </c>
      <c r="E24" s="10">
        <v>0</v>
      </c>
      <c r="F24" s="10">
        <v>1</v>
      </c>
      <c r="H24">
        <f t="shared" si="1"/>
        <v>0</v>
      </c>
      <c r="I24">
        <f t="shared" si="2"/>
        <v>20</v>
      </c>
      <c r="J24">
        <f t="shared" si="3"/>
        <v>0</v>
      </c>
      <c r="K24">
        <f t="shared" si="4"/>
        <v>0</v>
      </c>
      <c r="L24">
        <f t="shared" si="5"/>
        <v>4.5454545454545459</v>
      </c>
    </row>
    <row r="25" spans="1:12" x14ac:dyDescent="0.2">
      <c r="A25">
        <v>23</v>
      </c>
      <c r="B25">
        <v>0</v>
      </c>
      <c r="C25">
        <v>0</v>
      </c>
      <c r="D25" s="10">
        <v>1</v>
      </c>
      <c r="E25" s="10">
        <v>0</v>
      </c>
      <c r="F25" s="10">
        <v>0</v>
      </c>
      <c r="H25">
        <f t="shared" si="1"/>
        <v>0</v>
      </c>
      <c r="I25">
        <f t="shared" si="2"/>
        <v>0</v>
      </c>
      <c r="J25">
        <f t="shared" si="3"/>
        <v>2</v>
      </c>
      <c r="K25">
        <f t="shared" si="4"/>
        <v>0</v>
      </c>
      <c r="L25">
        <f t="shared" si="5"/>
        <v>0</v>
      </c>
    </row>
    <row r="26" spans="1:12" x14ac:dyDescent="0.2">
      <c r="A26">
        <v>24</v>
      </c>
      <c r="B26">
        <v>0</v>
      </c>
      <c r="C26" s="10">
        <v>0</v>
      </c>
      <c r="D26" s="10">
        <v>0</v>
      </c>
      <c r="E26" s="10">
        <v>0</v>
      </c>
      <c r="F26" s="10">
        <v>0</v>
      </c>
      <c r="H26">
        <f t="shared" si="1"/>
        <v>0</v>
      </c>
      <c r="I26">
        <f t="shared" si="2"/>
        <v>0</v>
      </c>
      <c r="J26">
        <f t="shared" si="3"/>
        <v>0</v>
      </c>
      <c r="K26">
        <f t="shared" si="4"/>
        <v>0</v>
      </c>
      <c r="L26">
        <f t="shared" si="5"/>
        <v>0</v>
      </c>
    </row>
    <row r="27" spans="1:12" x14ac:dyDescent="0.2">
      <c r="A27">
        <v>25</v>
      </c>
      <c r="B27">
        <v>0</v>
      </c>
      <c r="C27" s="10">
        <v>1</v>
      </c>
      <c r="D27" s="10">
        <v>5</v>
      </c>
      <c r="E27" s="10">
        <v>0</v>
      </c>
      <c r="F27" s="10">
        <v>0</v>
      </c>
      <c r="H27">
        <f t="shared" si="1"/>
        <v>0</v>
      </c>
      <c r="I27">
        <f t="shared" si="2"/>
        <v>10</v>
      </c>
      <c r="J27">
        <f t="shared" si="3"/>
        <v>10</v>
      </c>
      <c r="K27">
        <f t="shared" si="4"/>
        <v>0</v>
      </c>
      <c r="L27">
        <f t="shared" si="5"/>
        <v>0</v>
      </c>
    </row>
    <row r="28" spans="1:12" x14ac:dyDescent="0.2">
      <c r="A28">
        <v>26</v>
      </c>
      <c r="B28">
        <v>0</v>
      </c>
      <c r="C28" s="10">
        <v>0</v>
      </c>
      <c r="D28" s="10">
        <v>2</v>
      </c>
      <c r="E28" s="10">
        <v>1</v>
      </c>
      <c r="F28" s="10">
        <v>0</v>
      </c>
      <c r="H28">
        <f t="shared" si="1"/>
        <v>0</v>
      </c>
      <c r="I28">
        <f t="shared" si="2"/>
        <v>0</v>
      </c>
      <c r="J28">
        <f t="shared" si="3"/>
        <v>4</v>
      </c>
      <c r="K28">
        <f t="shared" si="4"/>
        <v>1.2820512820512822</v>
      </c>
      <c r="L28">
        <f t="shared" si="5"/>
        <v>0</v>
      </c>
    </row>
    <row r="29" spans="1:12" x14ac:dyDescent="0.2">
      <c r="A29">
        <v>27</v>
      </c>
      <c r="B29">
        <v>0</v>
      </c>
      <c r="C29" s="10">
        <v>0</v>
      </c>
      <c r="D29" s="10">
        <v>0</v>
      </c>
      <c r="E29" s="10">
        <v>0</v>
      </c>
      <c r="F29" s="10">
        <v>0</v>
      </c>
      <c r="H29">
        <f t="shared" si="1"/>
        <v>0</v>
      </c>
      <c r="I29">
        <f t="shared" si="2"/>
        <v>0</v>
      </c>
      <c r="J29">
        <f t="shared" si="3"/>
        <v>0</v>
      </c>
      <c r="K29">
        <f t="shared" si="4"/>
        <v>0</v>
      </c>
      <c r="L29">
        <f t="shared" si="5"/>
        <v>0</v>
      </c>
    </row>
    <row r="30" spans="1:12" x14ac:dyDescent="0.2">
      <c r="A30">
        <v>28</v>
      </c>
      <c r="B30">
        <v>0</v>
      </c>
      <c r="C30" s="10">
        <v>0</v>
      </c>
      <c r="D30">
        <v>2</v>
      </c>
      <c r="E30" s="10">
        <v>0</v>
      </c>
      <c r="F30" s="10">
        <v>0</v>
      </c>
      <c r="H30">
        <f t="shared" si="1"/>
        <v>0</v>
      </c>
      <c r="I30">
        <f t="shared" si="2"/>
        <v>0</v>
      </c>
      <c r="J30">
        <f t="shared" si="3"/>
        <v>4</v>
      </c>
      <c r="K30">
        <f t="shared" si="4"/>
        <v>0</v>
      </c>
      <c r="L30">
        <f t="shared" si="5"/>
        <v>0</v>
      </c>
    </row>
    <row r="31" spans="1:12" x14ac:dyDescent="0.2">
      <c r="A31">
        <v>29</v>
      </c>
      <c r="B31">
        <v>0</v>
      </c>
      <c r="C31" s="10">
        <v>0</v>
      </c>
      <c r="D31" s="10">
        <v>0</v>
      </c>
      <c r="E31" s="10">
        <v>0</v>
      </c>
      <c r="F31" s="10">
        <v>0</v>
      </c>
      <c r="H31">
        <f t="shared" si="1"/>
        <v>0</v>
      </c>
      <c r="I31">
        <f t="shared" si="2"/>
        <v>0</v>
      </c>
      <c r="J31">
        <f t="shared" si="3"/>
        <v>0</v>
      </c>
      <c r="K31">
        <f t="shared" si="4"/>
        <v>0</v>
      </c>
      <c r="L31">
        <f t="shared" si="5"/>
        <v>0</v>
      </c>
    </row>
    <row r="32" spans="1:12" x14ac:dyDescent="0.2">
      <c r="A32">
        <v>30</v>
      </c>
      <c r="C32" s="10">
        <v>0</v>
      </c>
      <c r="D32" s="10">
        <v>0</v>
      </c>
      <c r="E32" s="10">
        <v>0</v>
      </c>
      <c r="F32" s="10">
        <v>0</v>
      </c>
      <c r="G32" t="s">
        <v>17</v>
      </c>
      <c r="H32">
        <f t="shared" si="1"/>
        <v>0</v>
      </c>
      <c r="I32">
        <f t="shared" si="2"/>
        <v>0</v>
      </c>
      <c r="J32">
        <f t="shared" si="3"/>
        <v>0</v>
      </c>
      <c r="K32">
        <f t="shared" si="4"/>
        <v>0</v>
      </c>
      <c r="L32">
        <f t="shared" si="5"/>
        <v>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20"/>
  <sheetViews>
    <sheetView zoomScaleNormal="100" workbookViewId="0">
      <selection activeCell="D14" sqref="D14"/>
    </sheetView>
  </sheetViews>
  <sheetFormatPr baseColWidth="10" defaultColWidth="8.83203125" defaultRowHeight="15" x14ac:dyDescent="0.2"/>
  <sheetData>
    <row r="1" spans="1:6" x14ac:dyDescent="0.2">
      <c r="B1" t="s">
        <v>146</v>
      </c>
      <c r="C1" t="s">
        <v>39</v>
      </c>
    </row>
    <row r="2" spans="1:6" x14ac:dyDescent="0.2">
      <c r="A2" t="s">
        <v>123</v>
      </c>
      <c r="B2">
        <v>444</v>
      </c>
      <c r="C2">
        <v>402</v>
      </c>
    </row>
    <row r="3" spans="1:6" x14ac:dyDescent="0.2">
      <c r="A3" t="s">
        <v>124</v>
      </c>
      <c r="B3">
        <v>97</v>
      </c>
      <c r="C3">
        <v>182</v>
      </c>
    </row>
    <row r="4" spans="1:6" x14ac:dyDescent="0.2">
      <c r="A4" t="s">
        <v>125</v>
      </c>
      <c r="B4">
        <v>133</v>
      </c>
      <c r="C4">
        <v>76</v>
      </c>
    </row>
    <row r="5" spans="1:6" x14ac:dyDescent="0.2">
      <c r="A5" t="s">
        <v>126</v>
      </c>
      <c r="B5">
        <v>174</v>
      </c>
      <c r="C5">
        <v>51</v>
      </c>
    </row>
    <row r="6" spans="1:6" x14ac:dyDescent="0.2">
      <c r="A6" t="s">
        <v>127</v>
      </c>
      <c r="B6">
        <v>944</v>
      </c>
      <c r="C6">
        <v>755</v>
      </c>
    </row>
    <row r="7" spans="1:6" x14ac:dyDescent="0.2">
      <c r="A7" t="s">
        <v>128</v>
      </c>
      <c r="B7">
        <v>153</v>
      </c>
      <c r="C7">
        <v>196</v>
      </c>
    </row>
    <row r="8" spans="1:6" x14ac:dyDescent="0.2">
      <c r="A8" t="s">
        <v>129</v>
      </c>
      <c r="B8">
        <v>59</v>
      </c>
      <c r="C8">
        <v>54</v>
      </c>
    </row>
    <row r="9" spans="1:6" ht="16" thickBot="1" x14ac:dyDescent="0.25">
      <c r="A9" t="s">
        <v>130</v>
      </c>
      <c r="B9">
        <v>266</v>
      </c>
      <c r="C9">
        <v>175</v>
      </c>
    </row>
    <row r="10" spans="1:6" x14ac:dyDescent="0.2">
      <c r="A10" t="s">
        <v>87</v>
      </c>
      <c r="B10" s="2">
        <v>41</v>
      </c>
      <c r="C10" s="41">
        <v>62</v>
      </c>
      <c r="D10">
        <f>SUM(B10:C10)</f>
        <v>103</v>
      </c>
      <c r="E10">
        <f>B10/$D10</f>
        <v>0.39805825242718446</v>
      </c>
      <c r="F10">
        <f>C10/$D10</f>
        <v>0.60194174757281549</v>
      </c>
    </row>
    <row r="11" spans="1:6" x14ac:dyDescent="0.2">
      <c r="A11" t="s">
        <v>88</v>
      </c>
      <c r="B11" s="5">
        <v>63</v>
      </c>
      <c r="C11" s="9">
        <v>46</v>
      </c>
      <c r="D11">
        <f t="shared" ref="D11:D18" si="0">SUM(B11:C11)</f>
        <v>109</v>
      </c>
      <c r="E11">
        <f t="shared" ref="E11:F18" si="1">B11/$D11</f>
        <v>0.57798165137614677</v>
      </c>
      <c r="F11">
        <f t="shared" si="1"/>
        <v>0.42201834862385323</v>
      </c>
    </row>
    <row r="12" spans="1:6" x14ac:dyDescent="0.2">
      <c r="A12" t="s">
        <v>89</v>
      </c>
      <c r="B12" s="5">
        <v>256</v>
      </c>
      <c r="C12" s="9">
        <v>415</v>
      </c>
      <c r="D12">
        <f t="shared" si="0"/>
        <v>671</v>
      </c>
      <c r="E12">
        <f t="shared" si="1"/>
        <v>0.38152011922503726</v>
      </c>
      <c r="F12">
        <f t="shared" si="1"/>
        <v>0.61847988077496274</v>
      </c>
    </row>
    <row r="13" spans="1:6" x14ac:dyDescent="0.2">
      <c r="A13" t="s">
        <v>90</v>
      </c>
      <c r="B13" s="5">
        <v>62</v>
      </c>
      <c r="C13" s="9">
        <v>54</v>
      </c>
      <c r="D13">
        <f t="shared" si="0"/>
        <v>116</v>
      </c>
      <c r="E13">
        <f t="shared" si="1"/>
        <v>0.53448275862068961</v>
      </c>
      <c r="F13">
        <f t="shared" si="1"/>
        <v>0.46551724137931033</v>
      </c>
    </row>
    <row r="14" spans="1:6" x14ac:dyDescent="0.2">
      <c r="A14" t="s">
        <v>131</v>
      </c>
      <c r="B14" s="5">
        <v>709</v>
      </c>
      <c r="C14" s="9">
        <v>736</v>
      </c>
      <c r="D14">
        <f t="shared" si="0"/>
        <v>1445</v>
      </c>
      <c r="E14">
        <f t="shared" si="1"/>
        <v>0.49065743944636681</v>
      </c>
      <c r="F14">
        <f t="shared" si="1"/>
        <v>0.50934256055363325</v>
      </c>
    </row>
    <row r="15" spans="1:6" x14ac:dyDescent="0.2">
      <c r="A15" t="s">
        <v>132</v>
      </c>
      <c r="B15" s="5">
        <v>223</v>
      </c>
      <c r="C15" s="9">
        <v>164</v>
      </c>
      <c r="D15">
        <f t="shared" si="0"/>
        <v>387</v>
      </c>
      <c r="E15">
        <f t="shared" si="1"/>
        <v>0.57622739018087854</v>
      </c>
      <c r="F15">
        <f t="shared" si="1"/>
        <v>0.42377260981912146</v>
      </c>
    </row>
    <row r="16" spans="1:6" x14ac:dyDescent="0.2">
      <c r="A16" t="s">
        <v>92</v>
      </c>
      <c r="B16" s="5">
        <v>31</v>
      </c>
      <c r="C16" s="9">
        <v>92</v>
      </c>
      <c r="D16">
        <f t="shared" si="0"/>
        <v>123</v>
      </c>
      <c r="E16">
        <f t="shared" si="1"/>
        <v>0.25203252032520324</v>
      </c>
      <c r="F16">
        <f t="shared" si="1"/>
        <v>0.74796747967479671</v>
      </c>
    </row>
    <row r="17" spans="1:6" x14ac:dyDescent="0.2">
      <c r="A17" t="s">
        <v>133</v>
      </c>
      <c r="B17" s="5">
        <v>185</v>
      </c>
      <c r="C17" s="9">
        <v>283</v>
      </c>
      <c r="D17">
        <f t="shared" si="0"/>
        <v>468</v>
      </c>
      <c r="E17">
        <f t="shared" si="1"/>
        <v>0.39529914529914528</v>
      </c>
      <c r="F17">
        <f t="shared" si="1"/>
        <v>0.60470085470085466</v>
      </c>
    </row>
    <row r="18" spans="1:6" ht="16" thickBot="1" x14ac:dyDescent="0.25">
      <c r="A18" t="s">
        <v>7</v>
      </c>
      <c r="B18" s="13">
        <f>SUM(B10:B17)</f>
        <v>1570</v>
      </c>
      <c r="C18" s="15">
        <f>SUM(C10:C17)</f>
        <v>1852</v>
      </c>
      <c r="D18">
        <f t="shared" si="0"/>
        <v>3422</v>
      </c>
      <c r="E18">
        <f t="shared" si="1"/>
        <v>0.45879602571595557</v>
      </c>
      <c r="F18">
        <f t="shared" si="1"/>
        <v>0.54120397428404443</v>
      </c>
    </row>
    <row r="19" spans="1:6" x14ac:dyDescent="0.2">
      <c r="E19">
        <f>STDEV(E10:E17)</f>
        <v>0.11380991007225863</v>
      </c>
      <c r="F19">
        <f>STDEV(F10:F17)</f>
        <v>0.11380991007225892</v>
      </c>
    </row>
    <row r="20" spans="1:6" x14ac:dyDescent="0.2">
      <c r="E20">
        <f>E19/SQRT(8)</f>
        <v>4.0237879589162612E-2</v>
      </c>
      <c r="F20">
        <f>F19/SQRT(8)</f>
        <v>4.0237879589162716E-2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19"/>
  <sheetViews>
    <sheetView zoomScale="40" zoomScaleNormal="40" workbookViewId="0">
      <selection activeCell="I40" sqref="I40"/>
    </sheetView>
  </sheetViews>
  <sheetFormatPr baseColWidth="10" defaultColWidth="8.83203125" defaultRowHeight="15" x14ac:dyDescent="0.2"/>
  <cols>
    <col min="3" max="3" width="9.5" bestFit="1" customWidth="1"/>
  </cols>
  <sheetData>
    <row r="1" spans="1:15" x14ac:dyDescent="0.2">
      <c r="A1" t="s">
        <v>134</v>
      </c>
      <c r="B1" t="s">
        <v>135</v>
      </c>
      <c r="D1" t="s">
        <v>2</v>
      </c>
      <c r="E1" t="s">
        <v>3</v>
      </c>
      <c r="F1" t="s">
        <v>4</v>
      </c>
      <c r="G1" t="s">
        <v>5</v>
      </c>
    </row>
    <row r="2" spans="1:15" x14ac:dyDescent="0.2">
      <c r="A2" t="s">
        <v>136</v>
      </c>
      <c r="B2">
        <v>8</v>
      </c>
      <c r="C2">
        <v>10</v>
      </c>
      <c r="D2">
        <v>12</v>
      </c>
      <c r="E2">
        <v>66</v>
      </c>
      <c r="F2">
        <v>133</v>
      </c>
      <c r="G2">
        <v>44</v>
      </c>
    </row>
    <row r="4" spans="1:15" x14ac:dyDescent="0.2">
      <c r="A4" t="s">
        <v>137</v>
      </c>
      <c r="B4">
        <v>9</v>
      </c>
      <c r="C4">
        <v>10</v>
      </c>
      <c r="D4">
        <v>13</v>
      </c>
      <c r="E4">
        <v>77</v>
      </c>
      <c r="F4">
        <v>139</v>
      </c>
      <c r="G4">
        <v>38</v>
      </c>
    </row>
    <row r="5" spans="1:15" x14ac:dyDescent="0.2">
      <c r="D5" t="s">
        <v>39</v>
      </c>
      <c r="E5" t="s">
        <v>42</v>
      </c>
      <c r="F5" t="s">
        <v>21</v>
      </c>
      <c r="G5" t="s">
        <v>138</v>
      </c>
      <c r="H5" t="s">
        <v>139</v>
      </c>
    </row>
    <row r="6" spans="1:15" x14ac:dyDescent="0.2">
      <c r="B6">
        <f>B2/B4</f>
        <v>0.88888888888888884</v>
      </c>
      <c r="D6">
        <f t="shared" ref="D6:G6" si="0">D2/D4</f>
        <v>0.92307692307692313</v>
      </c>
      <c r="E6">
        <f t="shared" si="0"/>
        <v>0.8571428571428571</v>
      </c>
      <c r="F6">
        <f t="shared" si="0"/>
        <v>0.95683453237410077</v>
      </c>
      <c r="G6">
        <f t="shared" si="0"/>
        <v>1.1578947368421053</v>
      </c>
      <c r="H6">
        <f>AVERAGE(D6:G6)</f>
        <v>0.9737372623589966</v>
      </c>
    </row>
    <row r="10" spans="1:15" x14ac:dyDescent="0.2">
      <c r="B10" t="s">
        <v>6</v>
      </c>
    </row>
    <row r="11" spans="1:15" x14ac:dyDescent="0.2">
      <c r="B11" t="s">
        <v>39</v>
      </c>
      <c r="C11" t="s">
        <v>40</v>
      </c>
      <c r="D11" t="s">
        <v>140</v>
      </c>
      <c r="E11" t="s">
        <v>141</v>
      </c>
      <c r="F11" t="s">
        <v>21</v>
      </c>
      <c r="G11" t="s">
        <v>138</v>
      </c>
      <c r="H11" t="s">
        <v>139</v>
      </c>
    </row>
    <row r="12" spans="1:15" x14ac:dyDescent="0.2">
      <c r="B12">
        <v>0.88888888888888884</v>
      </c>
      <c r="C12">
        <v>1</v>
      </c>
      <c r="D12">
        <v>0.92307692307692313</v>
      </c>
      <c r="E12">
        <v>0.83544303797468356</v>
      </c>
      <c r="F12">
        <v>0.95683453237410077</v>
      </c>
      <c r="G12">
        <v>1.1578947368421053</v>
      </c>
      <c r="H12">
        <v>0.96831230756695319</v>
      </c>
    </row>
    <row r="15" spans="1:15" x14ac:dyDescent="0.2">
      <c r="A15" t="s">
        <v>142</v>
      </c>
      <c r="B15">
        <v>1</v>
      </c>
      <c r="C15" s="58">
        <f>C16/B16</f>
        <v>0.88888888888888884</v>
      </c>
      <c r="D15">
        <v>1</v>
      </c>
      <c r="E15" s="58">
        <v>1</v>
      </c>
      <c r="F15">
        <v>1</v>
      </c>
      <c r="G15" s="58">
        <f>G16/F16</f>
        <v>0.92307692307692313</v>
      </c>
      <c r="H15">
        <v>1</v>
      </c>
      <c r="I15">
        <f>I16/H16</f>
        <v>0.8571428571428571</v>
      </c>
      <c r="J15">
        <v>1</v>
      </c>
      <c r="K15" s="58">
        <f>K16/J16</f>
        <v>0.95683453237410077</v>
      </c>
      <c r="L15">
        <v>1</v>
      </c>
      <c r="M15" s="58">
        <f>M16/L16</f>
        <v>1.1578947368421053</v>
      </c>
      <c r="N15">
        <v>1</v>
      </c>
      <c r="O15" s="58">
        <f>O16/N16</f>
        <v>0.9550561797752809</v>
      </c>
    </row>
    <row r="16" spans="1:15" x14ac:dyDescent="0.2">
      <c r="A16" t="s">
        <v>143</v>
      </c>
      <c r="B16">
        <v>9</v>
      </c>
      <c r="C16">
        <v>8</v>
      </c>
      <c r="D16">
        <v>10</v>
      </c>
      <c r="E16">
        <v>10</v>
      </c>
      <c r="F16">
        <v>13</v>
      </c>
      <c r="G16">
        <v>12</v>
      </c>
      <c r="H16">
        <v>77</v>
      </c>
      <c r="I16">
        <v>66</v>
      </c>
      <c r="J16">
        <v>139</v>
      </c>
      <c r="K16">
        <v>133</v>
      </c>
      <c r="L16">
        <v>38</v>
      </c>
      <c r="M16">
        <v>44</v>
      </c>
      <c r="N16">
        <f>SUM(F16,H16,J16,L16)</f>
        <v>267</v>
      </c>
      <c r="O16">
        <f>SUM(G16,I16,K16,M16)</f>
        <v>255</v>
      </c>
    </row>
    <row r="17" spans="2:15" x14ac:dyDescent="0.2">
      <c r="B17" t="s">
        <v>137</v>
      </c>
      <c r="C17" t="s">
        <v>134</v>
      </c>
      <c r="D17" t="s">
        <v>137</v>
      </c>
      <c r="E17" t="s">
        <v>134</v>
      </c>
      <c r="F17" t="s">
        <v>137</v>
      </c>
      <c r="G17" t="s">
        <v>134</v>
      </c>
      <c r="H17" t="s">
        <v>137</v>
      </c>
      <c r="I17" t="s">
        <v>134</v>
      </c>
      <c r="J17" t="s">
        <v>137</v>
      </c>
      <c r="K17" t="s">
        <v>134</v>
      </c>
      <c r="L17" t="s">
        <v>137</v>
      </c>
      <c r="M17" t="s">
        <v>134</v>
      </c>
      <c r="N17" t="s">
        <v>137</v>
      </c>
      <c r="O17" t="s">
        <v>134</v>
      </c>
    </row>
    <row r="18" spans="2:15" x14ac:dyDescent="0.2">
      <c r="B18" t="s">
        <v>144</v>
      </c>
      <c r="D18" t="s">
        <v>145</v>
      </c>
      <c r="F18" t="s">
        <v>140</v>
      </c>
      <c r="H18" t="s">
        <v>141</v>
      </c>
      <c r="J18" t="s">
        <v>21</v>
      </c>
      <c r="L18" t="s">
        <v>138</v>
      </c>
      <c r="N18" t="s">
        <v>139</v>
      </c>
    </row>
    <row r="19" spans="2:15" x14ac:dyDescent="0.2">
      <c r="B19" t="s">
        <v>6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32"/>
  <sheetViews>
    <sheetView topLeftCell="A21" workbookViewId="0">
      <selection activeCell="C17" sqref="C17"/>
    </sheetView>
  </sheetViews>
  <sheetFormatPr baseColWidth="10" defaultColWidth="8.83203125" defaultRowHeight="15" x14ac:dyDescent="0.2"/>
  <sheetData>
    <row r="1" spans="1:9" x14ac:dyDescent="0.2">
      <c r="A1" t="s">
        <v>162</v>
      </c>
    </row>
    <row r="2" spans="1:9" ht="16" thickBot="1" x14ac:dyDescent="0.25"/>
    <row r="3" spans="1:9" x14ac:dyDescent="0.2">
      <c r="A3" s="65" t="s">
        <v>163</v>
      </c>
      <c r="B3" s="65"/>
    </row>
    <row r="4" spans="1:9" x14ac:dyDescent="0.2">
      <c r="A4" s="62" t="s">
        <v>164</v>
      </c>
      <c r="B4" s="62">
        <v>0.82025296265173298</v>
      </c>
    </row>
    <row r="5" spans="1:9" x14ac:dyDescent="0.2">
      <c r="A5" s="62" t="s">
        <v>165</v>
      </c>
      <c r="B5" s="62">
        <v>0.67281492273894528</v>
      </c>
    </row>
    <row r="6" spans="1:9" x14ac:dyDescent="0.2">
      <c r="A6" s="62" t="s">
        <v>166</v>
      </c>
      <c r="B6" s="62">
        <v>0.61828407652876949</v>
      </c>
    </row>
    <row r="7" spans="1:9" x14ac:dyDescent="0.2">
      <c r="A7" s="62" t="s">
        <v>167</v>
      </c>
      <c r="B7" s="62">
        <v>2552.8515665818813</v>
      </c>
    </row>
    <row r="8" spans="1:9" ht="16" thickBot="1" x14ac:dyDescent="0.25">
      <c r="A8" s="63" t="s">
        <v>168</v>
      </c>
      <c r="B8" s="63">
        <v>8</v>
      </c>
    </row>
    <row r="10" spans="1:9" ht="16" thickBot="1" x14ac:dyDescent="0.25">
      <c r="A10" t="s">
        <v>169</v>
      </c>
    </row>
    <row r="11" spans="1:9" x14ac:dyDescent="0.2">
      <c r="A11" s="64"/>
      <c r="B11" s="64" t="s">
        <v>173</v>
      </c>
      <c r="C11" s="64" t="s">
        <v>174</v>
      </c>
      <c r="D11" s="64" t="s">
        <v>175</v>
      </c>
      <c r="E11" s="64" t="s">
        <v>176</v>
      </c>
      <c r="F11" s="64" t="s">
        <v>177</v>
      </c>
    </row>
    <row r="12" spans="1:9" x14ac:dyDescent="0.2">
      <c r="A12" s="62" t="s">
        <v>170</v>
      </c>
      <c r="B12" s="62">
        <v>1</v>
      </c>
      <c r="C12" s="62">
        <v>80408971.274002612</v>
      </c>
      <c r="D12" s="62">
        <v>80408971.274002612</v>
      </c>
      <c r="E12" s="62">
        <v>12.338244672487656</v>
      </c>
      <c r="F12" s="62">
        <v>1.263171999675031E-2</v>
      </c>
    </row>
    <row r="13" spans="1:9" x14ac:dyDescent="0.2">
      <c r="A13" s="62" t="s">
        <v>171</v>
      </c>
      <c r="B13" s="62">
        <v>6</v>
      </c>
      <c r="C13" s="62">
        <v>39102306.725997396</v>
      </c>
      <c r="D13" s="62">
        <v>6517051.1209995663</v>
      </c>
      <c r="E13" s="62"/>
      <c r="F13" s="62"/>
    </row>
    <row r="14" spans="1:9" ht="16" thickBot="1" x14ac:dyDescent="0.25">
      <c r="A14" s="63" t="s">
        <v>7</v>
      </c>
      <c r="B14" s="63">
        <v>7</v>
      </c>
      <c r="C14" s="63">
        <v>119511278</v>
      </c>
      <c r="D14" s="63"/>
      <c r="E14" s="63"/>
      <c r="F14" s="63"/>
    </row>
    <row r="15" spans="1:9" ht="16" thickBot="1" x14ac:dyDescent="0.25"/>
    <row r="16" spans="1:9" x14ac:dyDescent="0.2">
      <c r="A16" s="64"/>
      <c r="B16" s="64" t="s">
        <v>178</v>
      </c>
      <c r="C16" s="64" t="s">
        <v>167</v>
      </c>
      <c r="D16" s="64" t="s">
        <v>179</v>
      </c>
      <c r="E16" s="64" t="s">
        <v>180</v>
      </c>
      <c r="F16" s="64" t="s">
        <v>181</v>
      </c>
      <c r="G16" s="64" t="s">
        <v>182</v>
      </c>
      <c r="H16" s="64" t="s">
        <v>183</v>
      </c>
      <c r="I16" s="64" t="s">
        <v>184</v>
      </c>
    </row>
    <row r="17" spans="1:9" x14ac:dyDescent="0.2">
      <c r="A17" s="62" t="s">
        <v>172</v>
      </c>
      <c r="B17" s="62">
        <v>3147.5926623310902</v>
      </c>
      <c r="C17" s="62">
        <v>1267.5106785853336</v>
      </c>
      <c r="D17" s="62">
        <v>2.4832868988875996</v>
      </c>
      <c r="E17" s="62">
        <v>4.7592941133637726E-2</v>
      </c>
      <c r="F17" s="62">
        <v>46.105761447834993</v>
      </c>
      <c r="G17" s="62">
        <v>6249.0795632143454</v>
      </c>
      <c r="H17" s="62">
        <v>46.105761447834993</v>
      </c>
      <c r="I17" s="62">
        <v>6249.0795632143454</v>
      </c>
    </row>
    <row r="18" spans="1:9" ht="16" thickBot="1" x14ac:dyDescent="0.25">
      <c r="A18" s="63" t="s">
        <v>185</v>
      </c>
      <c r="B18" s="63">
        <v>7.3876687448600524</v>
      </c>
      <c r="C18" s="63">
        <v>2.1032007346123445</v>
      </c>
      <c r="D18" s="63">
        <v>3.5125837602095196</v>
      </c>
      <c r="E18" s="63">
        <v>1.2631719996750333E-2</v>
      </c>
      <c r="F18" s="63">
        <v>2.2413219420003001</v>
      </c>
      <c r="G18" s="63">
        <v>12.534015547719804</v>
      </c>
      <c r="H18" s="63">
        <v>2.2413219420003001</v>
      </c>
      <c r="I18" s="63">
        <v>12.534015547719804</v>
      </c>
    </row>
    <row r="22" spans="1:9" x14ac:dyDescent="0.2">
      <c r="A22" t="s">
        <v>186</v>
      </c>
    </row>
    <row r="23" spans="1:9" ht="16" thickBot="1" x14ac:dyDescent="0.25"/>
    <row r="24" spans="1:9" x14ac:dyDescent="0.2">
      <c r="A24" s="64" t="s">
        <v>187</v>
      </c>
      <c r="B24" s="64" t="s">
        <v>188</v>
      </c>
      <c r="C24" s="64" t="s">
        <v>189</v>
      </c>
    </row>
    <row r="25" spans="1:9" x14ac:dyDescent="0.2">
      <c r="A25" s="62">
        <v>1</v>
      </c>
      <c r="B25" s="62">
        <v>3760.7691681544748</v>
      </c>
      <c r="C25" s="62">
        <v>-634.76916815447476</v>
      </c>
    </row>
    <row r="26" spans="1:9" x14ac:dyDescent="0.2">
      <c r="A26" s="62">
        <v>2</v>
      </c>
      <c r="B26" s="62">
        <v>3952.8485555208358</v>
      </c>
      <c r="C26" s="62">
        <v>-1880.8485555208358</v>
      </c>
    </row>
    <row r="27" spans="1:9" x14ac:dyDescent="0.2">
      <c r="A27" s="62">
        <v>3</v>
      </c>
      <c r="B27" s="62">
        <v>4004.562236734856</v>
      </c>
      <c r="C27" s="62">
        <v>-41.562236734856015</v>
      </c>
    </row>
    <row r="28" spans="1:9" x14ac:dyDescent="0.2">
      <c r="A28" s="62">
        <v>4</v>
      </c>
      <c r="B28" s="62">
        <v>4056.2759179488767</v>
      </c>
      <c r="C28" s="62">
        <v>-1536.2759179488767</v>
      </c>
    </row>
    <row r="29" spans="1:9" x14ac:dyDescent="0.2">
      <c r="A29" s="62">
        <v>5</v>
      </c>
      <c r="B29" s="62">
        <v>6006.6204665919304</v>
      </c>
      <c r="C29" s="62">
        <v>1674.3795334080696</v>
      </c>
    </row>
    <row r="30" spans="1:9" x14ac:dyDescent="0.2">
      <c r="A30" s="62">
        <v>6</v>
      </c>
      <c r="B30" s="62">
        <v>6605.0216349255952</v>
      </c>
      <c r="C30" s="62">
        <v>5114.9783650744048</v>
      </c>
    </row>
    <row r="31" spans="1:9" x14ac:dyDescent="0.2">
      <c r="A31" s="62">
        <v>7</v>
      </c>
      <c r="B31" s="62">
        <v>8104.718390132186</v>
      </c>
      <c r="C31" s="62">
        <v>-1663.718390132186</v>
      </c>
    </row>
    <row r="32" spans="1:9" ht="16" thickBot="1" x14ac:dyDescent="0.25">
      <c r="A32" s="63">
        <v>8</v>
      </c>
      <c r="B32" s="63">
        <v>13697.183629991245</v>
      </c>
      <c r="C32" s="63">
        <v>-1032.1836299912447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L42"/>
  <sheetViews>
    <sheetView tabSelected="1" zoomScale="92" zoomScaleNormal="92" workbookViewId="0">
      <selection activeCell="W8" sqref="W8"/>
    </sheetView>
  </sheetViews>
  <sheetFormatPr baseColWidth="10" defaultColWidth="8.83203125" defaultRowHeight="15" x14ac:dyDescent="0.2"/>
  <sheetData>
    <row r="1" spans="1:10" x14ac:dyDescent="0.2">
      <c r="B1" t="s">
        <v>192</v>
      </c>
      <c r="C1" t="s">
        <v>147</v>
      </c>
      <c r="D1" t="s">
        <v>148</v>
      </c>
      <c r="E1" t="s">
        <v>149</v>
      </c>
      <c r="G1" t="s">
        <v>110</v>
      </c>
      <c r="H1" t="s">
        <v>191</v>
      </c>
      <c r="I1" t="s">
        <v>190</v>
      </c>
      <c r="J1" t="s">
        <v>160</v>
      </c>
    </row>
    <row r="2" spans="1:10" x14ac:dyDescent="0.2">
      <c r="A2" t="s">
        <v>157</v>
      </c>
      <c r="B2">
        <v>83</v>
      </c>
      <c r="C2">
        <v>2147</v>
      </c>
      <c r="D2">
        <v>979</v>
      </c>
      <c r="E2">
        <f t="shared" ref="E2:E9" si="0">SUM(C2:D2)</f>
        <v>3126</v>
      </c>
      <c r="F2" t="s">
        <v>157</v>
      </c>
      <c r="G2">
        <f>100*C2/$E2</f>
        <v>68.682021753039024</v>
      </c>
      <c r="H2">
        <f>100*D2/$E2</f>
        <v>31.317978246960973</v>
      </c>
      <c r="I2">
        <f>H2/G2</f>
        <v>0.455985095482068</v>
      </c>
      <c r="J2">
        <v>2</v>
      </c>
    </row>
    <row r="3" spans="1:10" x14ac:dyDescent="0.2">
      <c r="A3" t="s">
        <v>150</v>
      </c>
      <c r="B3">
        <v>109</v>
      </c>
      <c r="C3">
        <v>1468</v>
      </c>
      <c r="D3">
        <v>604</v>
      </c>
      <c r="E3">
        <f t="shared" si="0"/>
        <v>2072</v>
      </c>
      <c r="F3" t="s">
        <v>150</v>
      </c>
      <c r="G3">
        <f t="shared" ref="G3:H9" si="1">100*C3/$E3</f>
        <v>70.849420849420852</v>
      </c>
      <c r="H3">
        <f t="shared" si="1"/>
        <v>29.150579150579151</v>
      </c>
      <c r="I3">
        <f t="shared" ref="I3:I9" si="2">H3/G3</f>
        <v>0.41144414168937327</v>
      </c>
      <c r="J3">
        <v>2</v>
      </c>
    </row>
    <row r="4" spans="1:10" x14ac:dyDescent="0.2">
      <c r="A4" t="s">
        <v>152</v>
      </c>
      <c r="B4">
        <v>116</v>
      </c>
      <c r="C4">
        <v>2950</v>
      </c>
      <c r="D4">
        <v>1013</v>
      </c>
      <c r="E4">
        <f t="shared" si="0"/>
        <v>3963</v>
      </c>
      <c r="F4" t="s">
        <v>152</v>
      </c>
      <c r="G4">
        <f t="shared" si="1"/>
        <v>74.438556649003274</v>
      </c>
      <c r="H4">
        <f t="shared" si="1"/>
        <v>25.561443350996718</v>
      </c>
      <c r="I4">
        <f t="shared" si="2"/>
        <v>0.3433898305084746</v>
      </c>
      <c r="J4">
        <v>2</v>
      </c>
    </row>
    <row r="5" spans="1:10" x14ac:dyDescent="0.2">
      <c r="A5" t="s">
        <v>155</v>
      </c>
      <c r="B5">
        <v>123</v>
      </c>
      <c r="C5">
        <v>2010</v>
      </c>
      <c r="D5">
        <v>510</v>
      </c>
      <c r="E5">
        <f t="shared" si="0"/>
        <v>2520</v>
      </c>
      <c r="F5" t="s">
        <v>155</v>
      </c>
      <c r="G5">
        <f t="shared" si="1"/>
        <v>79.761904761904759</v>
      </c>
      <c r="H5">
        <f t="shared" si="1"/>
        <v>20.238095238095237</v>
      </c>
      <c r="I5">
        <f t="shared" si="2"/>
        <v>0.2537313432835821</v>
      </c>
      <c r="J5">
        <v>2</v>
      </c>
    </row>
    <row r="6" spans="1:10" x14ac:dyDescent="0.2">
      <c r="A6" t="s">
        <v>154</v>
      </c>
      <c r="B6">
        <v>387</v>
      </c>
      <c r="C6">
        <v>3776</v>
      </c>
      <c r="D6">
        <v>3905</v>
      </c>
      <c r="E6">
        <f t="shared" si="0"/>
        <v>7681</v>
      </c>
      <c r="F6" t="s">
        <v>154</v>
      </c>
      <c r="G6">
        <f t="shared" si="1"/>
        <v>49.160265590417914</v>
      </c>
      <c r="H6">
        <f t="shared" si="1"/>
        <v>50.839734409582086</v>
      </c>
      <c r="I6">
        <f t="shared" si="2"/>
        <v>1.0341631355932204</v>
      </c>
      <c r="J6">
        <v>2</v>
      </c>
    </row>
    <row r="7" spans="1:10" x14ac:dyDescent="0.2">
      <c r="A7" t="s">
        <v>156</v>
      </c>
      <c r="B7">
        <v>468</v>
      </c>
      <c r="C7">
        <v>4890</v>
      </c>
      <c r="D7">
        <v>6830</v>
      </c>
      <c r="E7">
        <f t="shared" si="0"/>
        <v>11720</v>
      </c>
      <c r="F7" t="s">
        <v>156</v>
      </c>
      <c r="G7">
        <f t="shared" si="1"/>
        <v>41.723549488054609</v>
      </c>
      <c r="H7">
        <f t="shared" si="1"/>
        <v>58.276450511945391</v>
      </c>
      <c r="I7">
        <f t="shared" si="2"/>
        <v>1.3967280163599181</v>
      </c>
      <c r="J7">
        <v>2</v>
      </c>
    </row>
    <row r="8" spans="1:10" x14ac:dyDescent="0.2">
      <c r="A8" t="s">
        <v>151</v>
      </c>
      <c r="B8">
        <v>671</v>
      </c>
      <c r="C8">
        <v>4637</v>
      </c>
      <c r="D8">
        <v>1804</v>
      </c>
      <c r="E8">
        <f t="shared" si="0"/>
        <v>6441</v>
      </c>
      <c r="F8" t="s">
        <v>151</v>
      </c>
      <c r="G8">
        <f t="shared" si="1"/>
        <v>71.991926719453502</v>
      </c>
      <c r="H8">
        <f t="shared" si="1"/>
        <v>28.008073280546498</v>
      </c>
      <c r="I8">
        <f t="shared" si="2"/>
        <v>0.38904464093163682</v>
      </c>
      <c r="J8">
        <v>2</v>
      </c>
    </row>
    <row r="9" spans="1:10" x14ac:dyDescent="0.2">
      <c r="A9" t="s">
        <v>153</v>
      </c>
      <c r="B9">
        <v>1428</v>
      </c>
      <c r="C9">
        <v>7354</v>
      </c>
      <c r="D9">
        <v>5311</v>
      </c>
      <c r="E9">
        <f t="shared" si="0"/>
        <v>12665</v>
      </c>
      <c r="F9" t="s">
        <v>153</v>
      </c>
      <c r="G9">
        <f t="shared" si="1"/>
        <v>58.065534938807737</v>
      </c>
      <c r="H9">
        <f t="shared" si="1"/>
        <v>41.934465061192263</v>
      </c>
      <c r="I9">
        <f t="shared" si="2"/>
        <v>0.72219200435137343</v>
      </c>
      <c r="J9">
        <v>2</v>
      </c>
    </row>
    <row r="10" spans="1:10" x14ac:dyDescent="0.2">
      <c r="G10">
        <f>AVERAGE(G2:G9)</f>
        <v>64.334147593762708</v>
      </c>
      <c r="H10">
        <f>AVERAGE(H2:H9)</f>
        <v>35.665852406237292</v>
      </c>
      <c r="I10">
        <f>AVERAGE(I2:I9)</f>
        <v>0.62583477602495585</v>
      </c>
      <c r="J10">
        <v>2</v>
      </c>
    </row>
    <row r="11" spans="1:10" x14ac:dyDescent="0.2">
      <c r="G11">
        <f>STDEV(G2:G9)</f>
        <v>13.314280713368234</v>
      </c>
      <c r="H11">
        <f>STDEV(H2:H9)</f>
        <v>13.314280713368271</v>
      </c>
      <c r="I11">
        <f>STDEV(I2:I9)</f>
        <v>0.39989482380231028</v>
      </c>
    </row>
    <row r="12" spans="1:10" x14ac:dyDescent="0.2">
      <c r="G12">
        <f>G11/SQRT(8)</f>
        <v>4.7073090895219707</v>
      </c>
      <c r="H12">
        <f>H11/SQRT(8)</f>
        <v>4.707309089521984</v>
      </c>
      <c r="I12">
        <f>I11/SQRT(8)</f>
        <v>0.1413841708360066</v>
      </c>
    </row>
    <row r="32" spans="2:12" x14ac:dyDescent="0.2">
      <c r="B32" t="s">
        <v>160</v>
      </c>
      <c r="L32" s="61"/>
    </row>
    <row r="33" spans="1:3" x14ac:dyDescent="0.2">
      <c r="B33" t="s">
        <v>6</v>
      </c>
      <c r="C33" t="s">
        <v>161</v>
      </c>
    </row>
    <row r="34" spans="1:3" x14ac:dyDescent="0.2">
      <c r="B34">
        <v>83</v>
      </c>
      <c r="C34">
        <v>3126</v>
      </c>
    </row>
    <row r="35" spans="1:3" x14ac:dyDescent="0.2">
      <c r="B35">
        <v>109</v>
      </c>
      <c r="C35">
        <v>2072</v>
      </c>
    </row>
    <row r="36" spans="1:3" x14ac:dyDescent="0.2">
      <c r="B36">
        <v>116</v>
      </c>
      <c r="C36">
        <v>3963</v>
      </c>
    </row>
    <row r="37" spans="1:3" x14ac:dyDescent="0.2">
      <c r="B37">
        <v>123</v>
      </c>
      <c r="C37">
        <v>2520</v>
      </c>
    </row>
    <row r="38" spans="1:3" x14ac:dyDescent="0.2">
      <c r="B38">
        <v>387</v>
      </c>
      <c r="C38">
        <v>7681</v>
      </c>
    </row>
    <row r="39" spans="1:3" x14ac:dyDescent="0.2">
      <c r="B39">
        <v>468</v>
      </c>
      <c r="C39">
        <v>11720</v>
      </c>
    </row>
    <row r="40" spans="1:3" x14ac:dyDescent="0.2">
      <c r="B40">
        <v>671</v>
      </c>
      <c r="C40">
        <v>6441</v>
      </c>
    </row>
    <row r="41" spans="1:3" x14ac:dyDescent="0.2">
      <c r="B41">
        <v>1428</v>
      </c>
      <c r="C41">
        <v>12665</v>
      </c>
    </row>
    <row r="42" spans="1:3" x14ac:dyDescent="0.2">
      <c r="A42" t="s">
        <v>193</v>
      </c>
      <c r="B42">
        <f>AVERAGE(B34:B41)</f>
        <v>423.125</v>
      </c>
      <c r="C42">
        <f>AVERAGE(C34:C41)</f>
        <v>6273.5</v>
      </c>
    </row>
  </sheetData>
  <sortState xmlns:xlrd2="http://schemas.microsoft.com/office/spreadsheetml/2017/richdata2" ref="A2:J9">
    <sortCondition ref="B2:B9"/>
  </sortState>
  <pageMargins left="0.7" right="0.7" top="0.75" bottom="0.75" header="0.3" footer="0.3"/>
  <pageSetup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BB567-D9D3-B24A-A0D0-E4FCB23F759F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"/>
  <sheetViews>
    <sheetView topLeftCell="A31" zoomScale="40" zoomScaleNormal="40" workbookViewId="0">
      <selection activeCell="P40" sqref="P40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47"/>
  <sheetViews>
    <sheetView topLeftCell="G1" workbookViewId="0">
      <selection activeCell="P5" sqref="P5:P12"/>
    </sheetView>
  </sheetViews>
  <sheetFormatPr baseColWidth="10" defaultColWidth="8.83203125" defaultRowHeight="15" x14ac:dyDescent="0.2"/>
  <cols>
    <col min="1" max="1" width="8.83203125" style="1"/>
    <col min="2" max="2" width="14.83203125" customWidth="1"/>
    <col min="3" max="3" width="14.6640625" customWidth="1"/>
    <col min="4" max="4" width="15.5" customWidth="1"/>
    <col min="5" max="5" width="18.5" customWidth="1"/>
    <col min="6" max="6" width="21.1640625" customWidth="1"/>
    <col min="7" max="7" width="15" customWidth="1"/>
    <col min="12" max="12" width="15.1640625" customWidth="1"/>
    <col min="13" max="13" width="14" customWidth="1"/>
    <col min="14" max="15" width="12.5" customWidth="1"/>
  </cols>
  <sheetData>
    <row r="1" spans="1:1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6" ht="16" thickBot="1" x14ac:dyDescent="0.25">
      <c r="A2" s="1">
        <v>1</v>
      </c>
      <c r="B2">
        <v>0</v>
      </c>
      <c r="D2">
        <v>2</v>
      </c>
      <c r="E2">
        <v>7</v>
      </c>
      <c r="F2">
        <v>45</v>
      </c>
      <c r="G2">
        <v>7</v>
      </c>
    </row>
    <row r="3" spans="1:16" x14ac:dyDescent="0.2">
      <c r="A3" s="1">
        <v>2</v>
      </c>
      <c r="B3">
        <v>0</v>
      </c>
      <c r="C3">
        <v>1</v>
      </c>
      <c r="D3">
        <v>9</v>
      </c>
      <c r="E3">
        <v>15</v>
      </c>
      <c r="F3">
        <v>76</v>
      </c>
      <c r="G3">
        <v>33</v>
      </c>
      <c r="J3" s="21"/>
      <c r="K3" s="22"/>
      <c r="L3" s="22"/>
      <c r="M3" s="22"/>
      <c r="N3" s="22"/>
      <c r="O3" s="23" t="s">
        <v>6</v>
      </c>
    </row>
    <row r="4" spans="1:16" x14ac:dyDescent="0.2">
      <c r="A4" s="1">
        <v>3</v>
      </c>
      <c r="B4">
        <v>0</v>
      </c>
      <c r="C4">
        <v>3</v>
      </c>
      <c r="D4">
        <v>12</v>
      </c>
      <c r="E4">
        <v>31</v>
      </c>
      <c r="F4">
        <v>62</v>
      </c>
      <c r="G4">
        <v>67</v>
      </c>
      <c r="J4" s="24"/>
      <c r="K4" s="25"/>
      <c r="L4" s="25"/>
      <c r="M4" s="26" t="s">
        <v>7</v>
      </c>
      <c r="N4" s="26" t="s">
        <v>8</v>
      </c>
      <c r="O4" s="27" t="s">
        <v>9</v>
      </c>
      <c r="P4" s="60" t="s">
        <v>158</v>
      </c>
    </row>
    <row r="5" spans="1:16" x14ac:dyDescent="0.2">
      <c r="A5" s="1">
        <v>4</v>
      </c>
      <c r="B5">
        <v>4</v>
      </c>
      <c r="C5">
        <v>6</v>
      </c>
      <c r="D5">
        <v>11</v>
      </c>
      <c r="E5">
        <v>39</v>
      </c>
      <c r="F5">
        <v>107</v>
      </c>
      <c r="G5">
        <v>16</v>
      </c>
      <c r="J5" s="24"/>
      <c r="K5" s="25"/>
      <c r="L5" s="25"/>
      <c r="M5" s="25">
        <f>SUM(O5,N5)</f>
        <v>671</v>
      </c>
      <c r="N5" s="25">
        <f>SUM(C2:C34)</f>
        <v>256</v>
      </c>
      <c r="O5" s="28">
        <f>SUM(B2:B34)</f>
        <v>415</v>
      </c>
      <c r="P5">
        <f>SUM(N5:O5)</f>
        <v>671</v>
      </c>
    </row>
    <row r="6" spans="1:16" x14ac:dyDescent="0.2">
      <c r="A6" s="1">
        <v>5</v>
      </c>
      <c r="B6">
        <v>14</v>
      </c>
      <c r="C6">
        <v>16</v>
      </c>
      <c r="D6">
        <v>10</v>
      </c>
      <c r="E6" s="10">
        <v>38</v>
      </c>
      <c r="F6" s="10">
        <v>102</v>
      </c>
      <c r="G6" s="10">
        <v>69</v>
      </c>
      <c r="J6" s="24"/>
      <c r="K6" s="25"/>
      <c r="L6" s="25"/>
      <c r="M6" s="25"/>
      <c r="N6" s="25"/>
      <c r="O6" s="29" t="s">
        <v>10</v>
      </c>
    </row>
    <row r="7" spans="1:16" x14ac:dyDescent="0.2">
      <c r="A7" s="1">
        <v>6</v>
      </c>
      <c r="B7">
        <v>11</v>
      </c>
      <c r="C7">
        <v>19</v>
      </c>
      <c r="D7">
        <v>12</v>
      </c>
      <c r="E7" s="10">
        <v>50</v>
      </c>
      <c r="F7" s="10">
        <v>120</v>
      </c>
      <c r="G7" s="10">
        <v>20</v>
      </c>
      <c r="J7" s="24"/>
      <c r="K7" s="25"/>
      <c r="L7" s="26" t="s">
        <v>11</v>
      </c>
      <c r="M7" s="26" t="s">
        <v>12</v>
      </c>
      <c r="N7" s="26" t="s">
        <v>13</v>
      </c>
      <c r="O7" s="27" t="s">
        <v>9</v>
      </c>
    </row>
    <row r="8" spans="1:16" x14ac:dyDescent="0.2">
      <c r="A8" s="1">
        <v>7</v>
      </c>
      <c r="B8">
        <v>23</v>
      </c>
      <c r="C8">
        <v>24</v>
      </c>
      <c r="D8">
        <v>19</v>
      </c>
      <c r="E8" s="10">
        <v>66</v>
      </c>
      <c r="F8" s="10">
        <v>128</v>
      </c>
      <c r="G8" s="10">
        <v>46</v>
      </c>
      <c r="J8" s="24"/>
      <c r="K8" s="25"/>
      <c r="L8" s="25">
        <f>SUM(G2:G34)</f>
        <v>466</v>
      </c>
      <c r="M8" s="25">
        <f>SUM(F2:F34)</f>
        <v>2492</v>
      </c>
      <c r="N8" s="25">
        <f>SUM(E2:E34)</f>
        <v>1252</v>
      </c>
      <c r="O8" s="28">
        <f>SUM(D2:D34)</f>
        <v>427</v>
      </c>
      <c r="P8">
        <f>SUM(L8:O8)</f>
        <v>4637</v>
      </c>
    </row>
    <row r="9" spans="1:16" x14ac:dyDescent="0.2">
      <c r="A9" s="1">
        <v>8</v>
      </c>
      <c r="B9">
        <v>47</v>
      </c>
      <c r="C9">
        <v>17</v>
      </c>
      <c r="D9">
        <v>21</v>
      </c>
      <c r="E9" s="10">
        <v>92</v>
      </c>
      <c r="F9" s="10">
        <v>148</v>
      </c>
      <c r="G9" s="10">
        <v>27</v>
      </c>
      <c r="J9" s="24"/>
      <c r="K9" s="25"/>
      <c r="L9" s="25"/>
      <c r="M9" s="25"/>
      <c r="N9" s="25"/>
      <c r="O9" s="28"/>
    </row>
    <row r="10" spans="1:16" s="32" customFormat="1" x14ac:dyDescent="0.2">
      <c r="A10" s="1">
        <v>9</v>
      </c>
      <c r="B10" s="30">
        <v>25</v>
      </c>
      <c r="C10" s="30">
        <v>20</v>
      </c>
      <c r="D10" s="30">
        <v>33</v>
      </c>
      <c r="E10" s="31">
        <v>87</v>
      </c>
      <c r="F10" s="31">
        <v>147</v>
      </c>
      <c r="G10" s="31">
        <v>33</v>
      </c>
      <c r="J10" s="24"/>
      <c r="K10" s="25"/>
      <c r="L10" s="25"/>
      <c r="M10" s="25"/>
      <c r="N10" s="25"/>
      <c r="O10" s="29" t="s">
        <v>14</v>
      </c>
    </row>
    <row r="11" spans="1:16" s="32" customFormat="1" x14ac:dyDescent="0.2">
      <c r="A11" s="1">
        <v>10</v>
      </c>
      <c r="B11" s="30">
        <v>28</v>
      </c>
      <c r="C11" s="30">
        <v>18</v>
      </c>
      <c r="D11" s="30">
        <v>20</v>
      </c>
      <c r="E11" s="31">
        <v>70</v>
      </c>
      <c r="F11" s="31">
        <v>135</v>
      </c>
      <c r="G11" s="31">
        <v>25</v>
      </c>
      <c r="H11" s="32" t="s">
        <v>27</v>
      </c>
      <c r="I11" s="32" t="s">
        <v>26</v>
      </c>
      <c r="J11" s="24" t="s">
        <v>34</v>
      </c>
      <c r="K11" s="26" t="s">
        <v>23</v>
      </c>
      <c r="L11" s="26" t="s">
        <v>15</v>
      </c>
      <c r="M11" s="26" t="s">
        <v>18</v>
      </c>
      <c r="N11" s="26" t="s">
        <v>16</v>
      </c>
      <c r="O11" s="27" t="s">
        <v>17</v>
      </c>
    </row>
    <row r="12" spans="1:16" s="32" customFormat="1" ht="16" thickBot="1" x14ac:dyDescent="0.25">
      <c r="A12" s="1">
        <v>11</v>
      </c>
      <c r="B12" s="30">
        <v>38</v>
      </c>
      <c r="C12" s="30">
        <v>25</v>
      </c>
      <c r="D12" s="30">
        <v>20</v>
      </c>
      <c r="E12" s="31">
        <v>74</v>
      </c>
      <c r="F12" s="31">
        <v>161</v>
      </c>
      <c r="G12" s="31">
        <v>29</v>
      </c>
      <c r="H12" s="32">
        <v>1</v>
      </c>
      <c r="I12" s="32">
        <v>0</v>
      </c>
      <c r="J12" s="33">
        <f>SUM(I86:I92)</f>
        <v>3</v>
      </c>
      <c r="K12" s="34">
        <f>SUM(F81:F85)</f>
        <v>44</v>
      </c>
      <c r="L12" s="34">
        <f>SUM(E60:E80)</f>
        <v>114</v>
      </c>
      <c r="M12" s="34"/>
      <c r="N12" s="34">
        <f>SUM(C48:C93)</f>
        <v>629</v>
      </c>
      <c r="O12" s="35">
        <f>SUM(B37:B65)</f>
        <v>655</v>
      </c>
      <c r="P12" s="32">
        <f>SUM(A12:O12)</f>
        <v>1804</v>
      </c>
    </row>
    <row r="13" spans="1:16" s="32" customFormat="1" x14ac:dyDescent="0.2">
      <c r="A13" s="1">
        <v>12</v>
      </c>
      <c r="B13" s="30">
        <v>30</v>
      </c>
      <c r="C13" s="30">
        <v>35</v>
      </c>
      <c r="D13" s="30">
        <v>22</v>
      </c>
      <c r="E13" s="31">
        <v>83</v>
      </c>
      <c r="F13" s="31">
        <v>144</v>
      </c>
      <c r="G13" s="31">
        <v>22</v>
      </c>
    </row>
    <row r="14" spans="1:16" s="32" customFormat="1" x14ac:dyDescent="0.2">
      <c r="A14" s="1">
        <v>13</v>
      </c>
      <c r="B14" s="30">
        <v>14</v>
      </c>
      <c r="C14" s="30">
        <v>16</v>
      </c>
      <c r="D14" s="30">
        <v>12</v>
      </c>
      <c r="E14" s="31">
        <v>57</v>
      </c>
      <c r="F14" s="31">
        <v>177</v>
      </c>
      <c r="G14" s="31">
        <v>10</v>
      </c>
    </row>
    <row r="15" spans="1:16" s="32" customFormat="1" x14ac:dyDescent="0.2">
      <c r="A15" s="1">
        <v>14</v>
      </c>
      <c r="B15" s="30">
        <v>25</v>
      </c>
      <c r="C15" s="30">
        <v>8</v>
      </c>
      <c r="D15" s="30">
        <v>11</v>
      </c>
      <c r="E15" s="30">
        <v>57</v>
      </c>
      <c r="F15" s="31">
        <v>142</v>
      </c>
      <c r="G15" s="31">
        <v>11</v>
      </c>
    </row>
    <row r="16" spans="1:16" s="32" customFormat="1" x14ac:dyDescent="0.2">
      <c r="A16" s="1">
        <v>15</v>
      </c>
      <c r="B16" s="30">
        <v>30</v>
      </c>
      <c r="C16" s="30">
        <v>7</v>
      </c>
      <c r="D16" s="30">
        <v>17</v>
      </c>
      <c r="E16" s="31">
        <v>55</v>
      </c>
      <c r="F16" s="31">
        <v>144</v>
      </c>
      <c r="G16" s="31">
        <v>7</v>
      </c>
    </row>
    <row r="17" spans="1:7" s="32" customFormat="1" x14ac:dyDescent="0.2">
      <c r="A17" s="1">
        <v>16</v>
      </c>
      <c r="B17" s="30">
        <v>38</v>
      </c>
      <c r="C17" s="30">
        <v>11</v>
      </c>
      <c r="D17" s="30">
        <v>20</v>
      </c>
      <c r="E17" s="31">
        <v>54</v>
      </c>
      <c r="F17" s="31">
        <v>132</v>
      </c>
      <c r="G17" s="31">
        <v>10</v>
      </c>
    </row>
    <row r="18" spans="1:7" s="32" customFormat="1" x14ac:dyDescent="0.2">
      <c r="A18" s="1">
        <v>17</v>
      </c>
      <c r="B18" s="30">
        <v>30</v>
      </c>
      <c r="C18" s="30">
        <v>10</v>
      </c>
      <c r="D18" s="30">
        <v>16</v>
      </c>
      <c r="E18" s="31">
        <v>51</v>
      </c>
      <c r="F18" s="31">
        <v>132</v>
      </c>
      <c r="G18" s="31">
        <v>8</v>
      </c>
    </row>
    <row r="19" spans="1:7" s="32" customFormat="1" x14ac:dyDescent="0.2">
      <c r="A19" s="1">
        <v>18</v>
      </c>
      <c r="B19" s="30">
        <v>23</v>
      </c>
      <c r="C19" s="30">
        <v>6</v>
      </c>
      <c r="D19" s="30">
        <v>19</v>
      </c>
      <c r="E19" s="31">
        <v>71</v>
      </c>
      <c r="F19" s="31">
        <v>107</v>
      </c>
      <c r="G19" s="31">
        <v>7</v>
      </c>
    </row>
    <row r="20" spans="1:7" s="36" customFormat="1" x14ac:dyDescent="0.2">
      <c r="A20" s="1">
        <v>19</v>
      </c>
      <c r="B20" s="30">
        <v>18</v>
      </c>
      <c r="C20" s="30">
        <v>4</v>
      </c>
      <c r="D20" s="30">
        <v>13</v>
      </c>
      <c r="E20" s="31">
        <v>50</v>
      </c>
      <c r="F20" s="31">
        <v>75</v>
      </c>
      <c r="G20" s="31">
        <v>5</v>
      </c>
    </row>
    <row r="21" spans="1:7" s="36" customFormat="1" x14ac:dyDescent="0.2">
      <c r="A21" s="1">
        <v>20</v>
      </c>
      <c r="B21" s="30">
        <v>10</v>
      </c>
      <c r="C21" s="30">
        <v>1</v>
      </c>
      <c r="D21" s="30">
        <v>20</v>
      </c>
      <c r="E21" s="31">
        <v>51</v>
      </c>
      <c r="F21" s="31">
        <v>94</v>
      </c>
      <c r="G21" s="31">
        <v>6</v>
      </c>
    </row>
    <row r="22" spans="1:7" x14ac:dyDescent="0.2">
      <c r="A22" s="1">
        <v>21</v>
      </c>
      <c r="B22">
        <v>5</v>
      </c>
      <c r="C22">
        <v>1</v>
      </c>
      <c r="D22">
        <v>24</v>
      </c>
      <c r="E22" s="10">
        <v>45</v>
      </c>
      <c r="F22" s="10">
        <v>51</v>
      </c>
      <c r="G22" s="10">
        <v>1</v>
      </c>
    </row>
    <row r="23" spans="1:7" x14ac:dyDescent="0.2">
      <c r="A23" s="1">
        <v>22</v>
      </c>
      <c r="B23">
        <v>1</v>
      </c>
      <c r="C23">
        <v>4</v>
      </c>
      <c r="D23">
        <v>18</v>
      </c>
      <c r="E23" s="10">
        <v>30</v>
      </c>
      <c r="F23" s="10">
        <v>26</v>
      </c>
      <c r="G23" s="10">
        <v>3</v>
      </c>
    </row>
    <row r="24" spans="1:7" x14ac:dyDescent="0.2">
      <c r="A24" s="1">
        <v>23</v>
      </c>
      <c r="B24">
        <v>1</v>
      </c>
      <c r="C24">
        <v>1</v>
      </c>
      <c r="D24">
        <v>15</v>
      </c>
      <c r="E24" s="10">
        <v>26</v>
      </c>
      <c r="F24" s="10">
        <v>12</v>
      </c>
      <c r="G24" s="10">
        <v>0</v>
      </c>
    </row>
    <row r="25" spans="1:7" x14ac:dyDescent="0.2">
      <c r="A25" s="1">
        <v>24</v>
      </c>
      <c r="B25">
        <v>0</v>
      </c>
      <c r="C25">
        <v>3</v>
      </c>
      <c r="D25">
        <v>18</v>
      </c>
      <c r="E25" s="10">
        <v>11</v>
      </c>
      <c r="F25" s="10">
        <v>11</v>
      </c>
      <c r="G25" s="10">
        <v>1</v>
      </c>
    </row>
    <row r="26" spans="1:7" x14ac:dyDescent="0.2">
      <c r="A26" s="1">
        <v>25</v>
      </c>
      <c r="B26">
        <v>0</v>
      </c>
      <c r="C26">
        <v>0</v>
      </c>
      <c r="D26">
        <v>10</v>
      </c>
      <c r="E26" s="10">
        <v>7</v>
      </c>
      <c r="F26" s="10">
        <v>6</v>
      </c>
      <c r="G26" s="10">
        <v>1</v>
      </c>
    </row>
    <row r="27" spans="1:7" x14ac:dyDescent="0.2">
      <c r="A27" s="1">
        <v>26</v>
      </c>
      <c r="B27">
        <v>0</v>
      </c>
      <c r="C27">
        <v>0</v>
      </c>
      <c r="D27">
        <v>11</v>
      </c>
      <c r="E27" s="10">
        <v>10</v>
      </c>
      <c r="F27" s="10">
        <v>4</v>
      </c>
      <c r="G27" s="10">
        <v>1</v>
      </c>
    </row>
    <row r="28" spans="1:7" x14ac:dyDescent="0.2">
      <c r="A28" s="1">
        <v>27</v>
      </c>
      <c r="B28">
        <v>0</v>
      </c>
      <c r="C28">
        <v>0</v>
      </c>
      <c r="D28">
        <v>3</v>
      </c>
      <c r="E28" s="10">
        <v>4</v>
      </c>
      <c r="F28" s="10">
        <v>0</v>
      </c>
      <c r="G28" s="10">
        <v>0</v>
      </c>
    </row>
    <row r="29" spans="1:7" x14ac:dyDescent="0.2">
      <c r="A29" s="1">
        <v>28</v>
      </c>
      <c r="B29">
        <v>0</v>
      </c>
      <c r="C29">
        <v>0</v>
      </c>
      <c r="D29">
        <v>5</v>
      </c>
      <c r="E29" s="10">
        <v>5</v>
      </c>
      <c r="F29" s="10">
        <v>2</v>
      </c>
      <c r="G29" s="10">
        <v>0</v>
      </c>
    </row>
    <row r="30" spans="1:7" x14ac:dyDescent="0.2">
      <c r="A30" s="1">
        <v>29</v>
      </c>
      <c r="B30">
        <v>0</v>
      </c>
      <c r="C30">
        <v>0</v>
      </c>
      <c r="D30">
        <v>1</v>
      </c>
      <c r="E30" s="10">
        <v>4</v>
      </c>
      <c r="F30" s="10">
        <v>0</v>
      </c>
      <c r="G30" s="10">
        <v>0</v>
      </c>
    </row>
    <row r="31" spans="1:7" x14ac:dyDescent="0.2">
      <c r="A31" s="1">
        <v>30</v>
      </c>
      <c r="B31">
        <v>0</v>
      </c>
      <c r="C31">
        <v>0</v>
      </c>
      <c r="D31">
        <v>2</v>
      </c>
      <c r="E31" s="10">
        <v>3</v>
      </c>
      <c r="F31" s="10">
        <v>0</v>
      </c>
      <c r="G31" s="10">
        <v>0</v>
      </c>
    </row>
    <row r="32" spans="1:7" x14ac:dyDescent="0.2">
      <c r="A32" s="1">
        <v>31</v>
      </c>
      <c r="B32">
        <v>0</v>
      </c>
      <c r="C32">
        <v>0</v>
      </c>
      <c r="D32">
        <v>1</v>
      </c>
      <c r="E32" s="10">
        <v>0</v>
      </c>
      <c r="F32" s="10">
        <v>1</v>
      </c>
      <c r="G32" s="10">
        <v>0</v>
      </c>
    </row>
    <row r="33" spans="1:9" x14ac:dyDescent="0.2">
      <c r="A33" s="1">
        <v>32</v>
      </c>
      <c r="E33" s="10">
        <v>4</v>
      </c>
      <c r="F33" s="10">
        <v>1</v>
      </c>
    </row>
    <row r="34" spans="1:9" x14ac:dyDescent="0.2">
      <c r="A34" s="1">
        <v>33</v>
      </c>
      <c r="E34" s="10">
        <v>5</v>
      </c>
      <c r="G34">
        <v>1</v>
      </c>
    </row>
    <row r="35" spans="1:9" x14ac:dyDescent="0.2">
      <c r="A35" s="16"/>
      <c r="B35" s="16"/>
      <c r="C35" s="16"/>
      <c r="D35" s="10"/>
      <c r="E35" s="10"/>
      <c r="F35" s="10"/>
      <c r="G35" s="10"/>
      <c r="H35" s="10"/>
    </row>
    <row r="36" spans="1:9" x14ac:dyDescent="0.2">
      <c r="B36" s="17" t="s">
        <v>17</v>
      </c>
    </row>
    <row r="37" spans="1:9" x14ac:dyDescent="0.2">
      <c r="A37" s="1">
        <v>34</v>
      </c>
      <c r="B37">
        <v>8</v>
      </c>
      <c r="D37">
        <v>1</v>
      </c>
    </row>
    <row r="38" spans="1:9" x14ac:dyDescent="0.2">
      <c r="A38" s="1">
        <v>35</v>
      </c>
      <c r="B38">
        <v>11</v>
      </c>
      <c r="D38">
        <v>1</v>
      </c>
    </row>
    <row r="39" spans="1:9" x14ac:dyDescent="0.2">
      <c r="A39" s="1">
        <v>36</v>
      </c>
      <c r="B39">
        <v>27</v>
      </c>
      <c r="H39" s="10"/>
      <c r="I39" s="10"/>
    </row>
    <row r="40" spans="1:9" x14ac:dyDescent="0.2">
      <c r="A40" s="1">
        <v>37</v>
      </c>
      <c r="B40">
        <v>22</v>
      </c>
      <c r="E40">
        <v>1</v>
      </c>
      <c r="H40" s="10"/>
      <c r="I40" s="10"/>
    </row>
    <row r="41" spans="1:9" x14ac:dyDescent="0.2">
      <c r="A41" s="1">
        <v>38</v>
      </c>
      <c r="B41">
        <v>37</v>
      </c>
      <c r="H41" s="10"/>
      <c r="I41" s="10"/>
    </row>
    <row r="42" spans="1:9" x14ac:dyDescent="0.2">
      <c r="A42" s="1">
        <v>39</v>
      </c>
      <c r="B42">
        <v>32</v>
      </c>
      <c r="H42" s="10"/>
      <c r="I42" s="10"/>
    </row>
    <row r="43" spans="1:9" x14ac:dyDescent="0.2">
      <c r="A43" s="1">
        <v>40</v>
      </c>
      <c r="B43">
        <v>46</v>
      </c>
      <c r="H43" s="10"/>
      <c r="I43" s="10"/>
    </row>
    <row r="44" spans="1:9" x14ac:dyDescent="0.2">
      <c r="A44" s="1">
        <v>41</v>
      </c>
      <c r="B44">
        <v>61</v>
      </c>
      <c r="H44" s="10"/>
      <c r="I44" s="10"/>
    </row>
    <row r="45" spans="1:9" x14ac:dyDescent="0.2">
      <c r="A45" s="1">
        <v>42</v>
      </c>
      <c r="B45">
        <v>52</v>
      </c>
      <c r="H45" s="10"/>
      <c r="I45" s="10"/>
    </row>
    <row r="46" spans="1:9" x14ac:dyDescent="0.2">
      <c r="A46" s="1">
        <v>43</v>
      </c>
      <c r="B46">
        <v>24</v>
      </c>
      <c r="C46" t="s">
        <v>35</v>
      </c>
      <c r="H46" s="10"/>
      <c r="I46" s="10"/>
    </row>
    <row r="47" spans="1:9" x14ac:dyDescent="0.2">
      <c r="A47" s="1">
        <v>44</v>
      </c>
      <c r="B47">
        <v>69</v>
      </c>
      <c r="C47" s="17" t="s">
        <v>16</v>
      </c>
      <c r="H47" s="10"/>
      <c r="I47" s="10"/>
    </row>
    <row r="48" spans="1:9" x14ac:dyDescent="0.2">
      <c r="A48" s="1">
        <v>45</v>
      </c>
      <c r="B48">
        <v>80</v>
      </c>
      <c r="H48" s="10"/>
      <c r="I48" s="10"/>
    </row>
    <row r="49" spans="1:10" x14ac:dyDescent="0.2">
      <c r="A49" s="1">
        <v>46</v>
      </c>
      <c r="B49">
        <v>59</v>
      </c>
      <c r="H49" s="10"/>
      <c r="I49" s="10"/>
    </row>
    <row r="50" spans="1:10" x14ac:dyDescent="0.2">
      <c r="A50" s="1">
        <v>47</v>
      </c>
      <c r="B50">
        <v>7</v>
      </c>
      <c r="C50">
        <v>81</v>
      </c>
      <c r="D50" s="17" t="s">
        <v>18</v>
      </c>
      <c r="H50" s="10"/>
      <c r="I50" s="10"/>
    </row>
    <row r="51" spans="1:10" x14ac:dyDescent="0.2">
      <c r="A51" s="1">
        <v>48</v>
      </c>
      <c r="B51">
        <v>14</v>
      </c>
      <c r="C51">
        <v>80</v>
      </c>
    </row>
    <row r="52" spans="1:10" x14ac:dyDescent="0.2">
      <c r="A52" s="1">
        <v>49</v>
      </c>
      <c r="B52">
        <v>3</v>
      </c>
      <c r="C52">
        <v>44</v>
      </c>
      <c r="D52" t="s">
        <v>35</v>
      </c>
    </row>
    <row r="53" spans="1:10" x14ac:dyDescent="0.2">
      <c r="A53" s="1">
        <v>50</v>
      </c>
      <c r="B53">
        <v>7</v>
      </c>
      <c r="C53">
        <v>67</v>
      </c>
    </row>
    <row r="54" spans="1:10" x14ac:dyDescent="0.2">
      <c r="A54" s="1">
        <v>51</v>
      </c>
      <c r="B54">
        <v>11</v>
      </c>
      <c r="C54">
        <v>71</v>
      </c>
    </row>
    <row r="55" spans="1:10" x14ac:dyDescent="0.2">
      <c r="A55" s="1">
        <v>52</v>
      </c>
      <c r="B55">
        <v>17</v>
      </c>
      <c r="C55">
        <v>67</v>
      </c>
    </row>
    <row r="56" spans="1:10" x14ac:dyDescent="0.2">
      <c r="A56" s="1">
        <v>53</v>
      </c>
      <c r="B56">
        <v>23</v>
      </c>
      <c r="C56">
        <v>55</v>
      </c>
    </row>
    <row r="57" spans="1:10" x14ac:dyDescent="0.2">
      <c r="A57" s="1">
        <v>54</v>
      </c>
      <c r="B57">
        <v>25</v>
      </c>
      <c r="C57">
        <v>37</v>
      </c>
    </row>
    <row r="58" spans="1:10" x14ac:dyDescent="0.2">
      <c r="A58" s="1">
        <v>55</v>
      </c>
      <c r="B58">
        <v>17</v>
      </c>
      <c r="C58">
        <v>22</v>
      </c>
    </row>
    <row r="59" spans="1:10" x14ac:dyDescent="0.2">
      <c r="A59" s="1">
        <v>56</v>
      </c>
      <c r="B59">
        <v>3</v>
      </c>
      <c r="C59">
        <v>23</v>
      </c>
      <c r="E59" s="17" t="s">
        <v>15</v>
      </c>
    </row>
    <row r="60" spans="1:10" x14ac:dyDescent="0.2">
      <c r="A60" s="1">
        <v>57</v>
      </c>
      <c r="C60">
        <v>21</v>
      </c>
    </row>
    <row r="61" spans="1:10" x14ac:dyDescent="0.2">
      <c r="A61" s="1">
        <v>58</v>
      </c>
      <c r="C61">
        <v>13</v>
      </c>
    </row>
    <row r="62" spans="1:10" x14ac:dyDescent="0.2">
      <c r="A62" s="1">
        <v>59</v>
      </c>
      <c r="C62">
        <v>11</v>
      </c>
      <c r="E62">
        <v>1</v>
      </c>
    </row>
    <row r="63" spans="1:10" x14ac:dyDescent="0.2">
      <c r="A63" s="1">
        <v>60</v>
      </c>
      <c r="C63">
        <v>8</v>
      </c>
      <c r="E63">
        <v>1</v>
      </c>
      <c r="F63" s="18"/>
      <c r="G63" s="18"/>
      <c r="H63" s="17" t="s">
        <v>36</v>
      </c>
      <c r="I63" s="17" t="s">
        <v>25</v>
      </c>
      <c r="J63" s="18"/>
    </row>
    <row r="64" spans="1:10" x14ac:dyDescent="0.2">
      <c r="A64" s="1">
        <v>61</v>
      </c>
      <c r="C64">
        <v>4</v>
      </c>
      <c r="E64">
        <v>1</v>
      </c>
    </row>
    <row r="65" spans="1:6" x14ac:dyDescent="0.2">
      <c r="A65" s="1">
        <v>62</v>
      </c>
      <c r="C65">
        <v>3</v>
      </c>
      <c r="E65">
        <v>2</v>
      </c>
    </row>
    <row r="66" spans="1:6" x14ac:dyDescent="0.2">
      <c r="A66" s="1">
        <v>63</v>
      </c>
      <c r="C66">
        <v>3</v>
      </c>
    </row>
    <row r="67" spans="1:6" x14ac:dyDescent="0.2">
      <c r="A67" s="1">
        <v>64</v>
      </c>
      <c r="C67">
        <v>3</v>
      </c>
    </row>
    <row r="68" spans="1:6" x14ac:dyDescent="0.2">
      <c r="A68" s="1">
        <v>65</v>
      </c>
      <c r="C68">
        <v>7</v>
      </c>
    </row>
    <row r="69" spans="1:6" x14ac:dyDescent="0.2">
      <c r="A69" s="1">
        <v>66</v>
      </c>
      <c r="C69">
        <v>2</v>
      </c>
      <c r="E69">
        <v>1</v>
      </c>
    </row>
    <row r="70" spans="1:6" x14ac:dyDescent="0.2">
      <c r="A70" s="1">
        <v>67</v>
      </c>
      <c r="C70">
        <v>1</v>
      </c>
      <c r="E70">
        <v>1</v>
      </c>
    </row>
    <row r="71" spans="1:6" x14ac:dyDescent="0.2">
      <c r="A71" s="1">
        <v>68</v>
      </c>
      <c r="C71">
        <v>2</v>
      </c>
      <c r="E71">
        <v>3</v>
      </c>
    </row>
    <row r="72" spans="1:6" x14ac:dyDescent="0.2">
      <c r="A72" s="1">
        <v>69</v>
      </c>
      <c r="C72">
        <v>1</v>
      </c>
      <c r="E72">
        <v>2</v>
      </c>
    </row>
    <row r="73" spans="1:6" x14ac:dyDescent="0.2">
      <c r="A73" s="1">
        <v>70</v>
      </c>
      <c r="E73">
        <v>2</v>
      </c>
    </row>
    <row r="74" spans="1:6" x14ac:dyDescent="0.2">
      <c r="A74" s="1">
        <v>71</v>
      </c>
      <c r="C74">
        <v>2</v>
      </c>
      <c r="E74">
        <v>3</v>
      </c>
    </row>
    <row r="75" spans="1:6" x14ac:dyDescent="0.2">
      <c r="A75" s="1">
        <v>72</v>
      </c>
      <c r="C75">
        <v>1</v>
      </c>
      <c r="E75">
        <v>4</v>
      </c>
    </row>
    <row r="76" spans="1:6" x14ac:dyDescent="0.2">
      <c r="A76" s="1">
        <v>73</v>
      </c>
      <c r="E76">
        <v>6</v>
      </c>
    </row>
    <row r="77" spans="1:6" x14ac:dyDescent="0.2">
      <c r="A77" s="1">
        <v>74</v>
      </c>
      <c r="E77">
        <v>11</v>
      </c>
    </row>
    <row r="78" spans="1:6" x14ac:dyDescent="0.2">
      <c r="A78" s="1">
        <v>75</v>
      </c>
      <c r="E78">
        <v>20</v>
      </c>
    </row>
    <row r="79" spans="1:6" x14ac:dyDescent="0.2">
      <c r="A79" s="1">
        <v>76</v>
      </c>
      <c r="E79">
        <v>30</v>
      </c>
    </row>
    <row r="80" spans="1:6" x14ac:dyDescent="0.2">
      <c r="A80" s="1">
        <v>77</v>
      </c>
      <c r="E80">
        <v>26</v>
      </c>
      <c r="F80" s="19" t="s">
        <v>23</v>
      </c>
    </row>
    <row r="81" spans="1:9" x14ac:dyDescent="0.2">
      <c r="A81" s="1">
        <v>78</v>
      </c>
      <c r="F81">
        <v>30</v>
      </c>
    </row>
    <row r="82" spans="1:9" x14ac:dyDescent="0.2">
      <c r="A82" s="1">
        <v>79</v>
      </c>
      <c r="F82">
        <v>12</v>
      </c>
    </row>
    <row r="83" spans="1:9" x14ac:dyDescent="0.2">
      <c r="A83" s="1">
        <v>80</v>
      </c>
      <c r="F83">
        <v>1</v>
      </c>
    </row>
    <row r="84" spans="1:9" x14ac:dyDescent="0.2">
      <c r="A84" s="1">
        <v>81</v>
      </c>
    </row>
    <row r="85" spans="1:9" x14ac:dyDescent="0.2">
      <c r="A85" s="1">
        <v>82</v>
      </c>
      <c r="F85">
        <v>1</v>
      </c>
    </row>
    <row r="86" spans="1:9" x14ac:dyDescent="0.2">
      <c r="A86" s="1">
        <v>83</v>
      </c>
    </row>
    <row r="87" spans="1:9" x14ac:dyDescent="0.2">
      <c r="A87" s="1">
        <v>84</v>
      </c>
      <c r="I87">
        <v>1</v>
      </c>
    </row>
    <row r="88" spans="1:9" x14ac:dyDescent="0.2">
      <c r="A88" s="1">
        <v>85</v>
      </c>
    </row>
    <row r="89" spans="1:9" x14ac:dyDescent="0.2">
      <c r="A89" s="1">
        <v>86</v>
      </c>
    </row>
    <row r="90" spans="1:9" x14ac:dyDescent="0.2">
      <c r="A90" s="1">
        <v>87</v>
      </c>
      <c r="I90">
        <v>1</v>
      </c>
    </row>
    <row r="91" spans="1:9" x14ac:dyDescent="0.2">
      <c r="A91" s="1">
        <v>88</v>
      </c>
      <c r="I91">
        <v>1</v>
      </c>
    </row>
    <row r="92" spans="1:9" x14ac:dyDescent="0.2">
      <c r="A92" s="1">
        <v>89</v>
      </c>
    </row>
    <row r="93" spans="1:9" x14ac:dyDescent="0.2">
      <c r="A93" s="1">
        <v>90</v>
      </c>
    </row>
    <row r="94" spans="1:9" x14ac:dyDescent="0.2">
      <c r="A94" s="1">
        <v>91</v>
      </c>
    </row>
    <row r="95" spans="1:9" x14ac:dyDescent="0.2">
      <c r="A95" s="1">
        <v>92</v>
      </c>
    </row>
    <row r="96" spans="1:9" x14ac:dyDescent="0.2">
      <c r="A96" s="1">
        <v>93</v>
      </c>
    </row>
    <row r="97" spans="1:3" x14ac:dyDescent="0.2">
      <c r="A97" s="1">
        <v>94</v>
      </c>
    </row>
    <row r="98" spans="1:3" x14ac:dyDescent="0.2">
      <c r="A98" s="1">
        <v>95</v>
      </c>
    </row>
    <row r="99" spans="1:3" x14ac:dyDescent="0.2">
      <c r="A99" s="1">
        <v>96</v>
      </c>
    </row>
    <row r="100" spans="1:3" x14ac:dyDescent="0.2">
      <c r="A100" s="1">
        <v>97</v>
      </c>
    </row>
    <row r="101" spans="1:3" x14ac:dyDescent="0.2">
      <c r="A101" s="1">
        <v>98</v>
      </c>
    </row>
    <row r="102" spans="1:3" x14ac:dyDescent="0.2">
      <c r="A102" s="1">
        <v>99</v>
      </c>
    </row>
    <row r="103" spans="1:3" x14ac:dyDescent="0.2">
      <c r="A103" s="1">
        <v>100</v>
      </c>
    </row>
    <row r="104" spans="1:3" x14ac:dyDescent="0.2">
      <c r="A104" s="1">
        <v>101</v>
      </c>
    </row>
    <row r="105" spans="1:3" x14ac:dyDescent="0.2">
      <c r="A105" s="1">
        <v>102</v>
      </c>
    </row>
    <row r="106" spans="1:3" x14ac:dyDescent="0.2">
      <c r="A106" s="1">
        <v>103</v>
      </c>
    </row>
    <row r="107" spans="1:3" x14ac:dyDescent="0.2">
      <c r="A107" s="1">
        <v>104</v>
      </c>
      <c r="C107">
        <v>1</v>
      </c>
    </row>
    <row r="108" spans="1:3" x14ac:dyDescent="0.2">
      <c r="A108" s="1">
        <v>105</v>
      </c>
    </row>
    <row r="109" spans="1:3" x14ac:dyDescent="0.2">
      <c r="A109" s="1">
        <v>106</v>
      </c>
    </row>
    <row r="110" spans="1:3" x14ac:dyDescent="0.2">
      <c r="A110" s="1">
        <v>107</v>
      </c>
    </row>
    <row r="111" spans="1:3" x14ac:dyDescent="0.2">
      <c r="A111" s="1">
        <v>108</v>
      </c>
    </row>
    <row r="112" spans="1:3" x14ac:dyDescent="0.2">
      <c r="A112" s="1">
        <v>109</v>
      </c>
    </row>
    <row r="113" spans="1:1" x14ac:dyDescent="0.2">
      <c r="A113" s="1">
        <v>110</v>
      </c>
    </row>
    <row r="114" spans="1:1" x14ac:dyDescent="0.2">
      <c r="A114" s="1">
        <v>111</v>
      </c>
    </row>
    <row r="115" spans="1:1" x14ac:dyDescent="0.2">
      <c r="A115" s="1">
        <v>112</v>
      </c>
    </row>
    <row r="116" spans="1:1" x14ac:dyDescent="0.2">
      <c r="A116" s="1">
        <v>113</v>
      </c>
    </row>
    <row r="117" spans="1:1" x14ac:dyDescent="0.2">
      <c r="A117" s="1">
        <v>114</v>
      </c>
    </row>
    <row r="118" spans="1:1" x14ac:dyDescent="0.2">
      <c r="A118" s="1">
        <v>115</v>
      </c>
    </row>
    <row r="119" spans="1:1" x14ac:dyDescent="0.2">
      <c r="A119" s="1">
        <v>116</v>
      </c>
    </row>
    <row r="120" spans="1:1" x14ac:dyDescent="0.2">
      <c r="A120" s="1">
        <v>117</v>
      </c>
    </row>
    <row r="121" spans="1:1" x14ac:dyDescent="0.2">
      <c r="A121" s="1">
        <v>118</v>
      </c>
    </row>
    <row r="122" spans="1:1" x14ac:dyDescent="0.2">
      <c r="A122" s="1">
        <v>119</v>
      </c>
    </row>
    <row r="123" spans="1:1" x14ac:dyDescent="0.2">
      <c r="A123" s="1">
        <v>120</v>
      </c>
    </row>
    <row r="124" spans="1:1" x14ac:dyDescent="0.2">
      <c r="A124" s="1">
        <v>121</v>
      </c>
    </row>
    <row r="125" spans="1:1" x14ac:dyDescent="0.2">
      <c r="A125" s="1">
        <v>122</v>
      </c>
    </row>
    <row r="126" spans="1:1" x14ac:dyDescent="0.2">
      <c r="A126" s="1">
        <v>123</v>
      </c>
    </row>
    <row r="127" spans="1:1" x14ac:dyDescent="0.2">
      <c r="A127" s="1">
        <v>124</v>
      </c>
    </row>
    <row r="128" spans="1:1" x14ac:dyDescent="0.2">
      <c r="A128" s="1">
        <v>125</v>
      </c>
    </row>
    <row r="129" spans="1:1" x14ac:dyDescent="0.2">
      <c r="A129" s="1">
        <v>126</v>
      </c>
    </row>
    <row r="130" spans="1:1" x14ac:dyDescent="0.2">
      <c r="A130" s="1">
        <v>127</v>
      </c>
    </row>
    <row r="131" spans="1:1" x14ac:dyDescent="0.2">
      <c r="A131" s="1">
        <v>128</v>
      </c>
    </row>
    <row r="132" spans="1:1" x14ac:dyDescent="0.2">
      <c r="A132" s="1">
        <v>129</v>
      </c>
    </row>
    <row r="133" spans="1:1" x14ac:dyDescent="0.2">
      <c r="A133" s="1">
        <v>130</v>
      </c>
    </row>
    <row r="134" spans="1:1" x14ac:dyDescent="0.2">
      <c r="A134" s="1">
        <v>131</v>
      </c>
    </row>
    <row r="135" spans="1:1" x14ac:dyDescent="0.2">
      <c r="A135" s="1">
        <v>132</v>
      </c>
    </row>
    <row r="136" spans="1:1" x14ac:dyDescent="0.2">
      <c r="A136" s="1">
        <v>133</v>
      </c>
    </row>
    <row r="137" spans="1:1" x14ac:dyDescent="0.2">
      <c r="A137" s="1">
        <v>134</v>
      </c>
    </row>
    <row r="138" spans="1:1" x14ac:dyDescent="0.2">
      <c r="A138" s="1">
        <v>135</v>
      </c>
    </row>
    <row r="139" spans="1:1" x14ac:dyDescent="0.2">
      <c r="A139" s="1">
        <v>136</v>
      </c>
    </row>
    <row r="140" spans="1:1" x14ac:dyDescent="0.2">
      <c r="A140" s="1">
        <v>137</v>
      </c>
    </row>
    <row r="141" spans="1:1" x14ac:dyDescent="0.2">
      <c r="A141" s="1">
        <v>138</v>
      </c>
    </row>
    <row r="142" spans="1:1" x14ac:dyDescent="0.2">
      <c r="A142" s="1">
        <v>139</v>
      </c>
    </row>
    <row r="143" spans="1:1" x14ac:dyDescent="0.2">
      <c r="A143" s="1">
        <v>140</v>
      </c>
    </row>
    <row r="144" spans="1:1" x14ac:dyDescent="0.2">
      <c r="A144" s="1">
        <v>141</v>
      </c>
    </row>
    <row r="145" spans="1:1" x14ac:dyDescent="0.2">
      <c r="A145" s="1">
        <v>142</v>
      </c>
    </row>
    <row r="146" spans="1:1" x14ac:dyDescent="0.2">
      <c r="A146" s="1">
        <v>143</v>
      </c>
    </row>
    <row r="147" spans="1:1" x14ac:dyDescent="0.2">
      <c r="A147" s="1">
        <v>144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5"/>
  <sheetViews>
    <sheetView workbookViewId="0">
      <selection activeCell="B3" sqref="B3:B34"/>
    </sheetView>
  </sheetViews>
  <sheetFormatPr baseColWidth="10" defaultColWidth="8.83203125" defaultRowHeight="15" x14ac:dyDescent="0.2"/>
  <sheetData>
    <row r="1" spans="1:12" x14ac:dyDescent="0.2">
      <c r="B1" s="20" t="s">
        <v>28</v>
      </c>
      <c r="C1" s="20"/>
      <c r="H1" s="1" t="s">
        <v>82</v>
      </c>
    </row>
    <row r="2" spans="1:12" x14ac:dyDescent="0.2">
      <c r="A2" t="s">
        <v>30</v>
      </c>
      <c r="B2" t="s">
        <v>29</v>
      </c>
      <c r="C2" t="s">
        <v>2</v>
      </c>
      <c r="D2" t="s">
        <v>3</v>
      </c>
      <c r="E2" t="s">
        <v>4</v>
      </c>
      <c r="F2" t="s">
        <v>5</v>
      </c>
      <c r="H2" t="s">
        <v>29</v>
      </c>
      <c r="I2" t="s">
        <v>83</v>
      </c>
      <c r="J2" t="s">
        <v>84</v>
      </c>
      <c r="K2" t="s">
        <v>85</v>
      </c>
      <c r="L2" t="s">
        <v>86</v>
      </c>
    </row>
    <row r="3" spans="1:12" x14ac:dyDescent="0.2">
      <c r="A3">
        <v>1</v>
      </c>
      <c r="B3">
        <v>0</v>
      </c>
      <c r="C3">
        <v>2</v>
      </c>
      <c r="D3">
        <v>7</v>
      </c>
      <c r="E3">
        <v>45</v>
      </c>
      <c r="F3">
        <v>7</v>
      </c>
      <c r="H3">
        <f>100*B3/MAX(B$3:B$32)</f>
        <v>0</v>
      </c>
      <c r="I3">
        <f t="shared" ref="I3:L18" si="0">100*C3/MAX(C$3:C$32)</f>
        <v>6.0606060606060606</v>
      </c>
      <c r="J3">
        <f t="shared" si="0"/>
        <v>7.6086956521739131</v>
      </c>
      <c r="K3">
        <f t="shared" si="0"/>
        <v>25.423728813559322</v>
      </c>
      <c r="L3">
        <f t="shared" si="0"/>
        <v>10.144927536231885</v>
      </c>
    </row>
    <row r="4" spans="1:12" x14ac:dyDescent="0.2">
      <c r="A4">
        <v>2</v>
      </c>
      <c r="B4">
        <v>1</v>
      </c>
      <c r="C4">
        <v>9</v>
      </c>
      <c r="D4">
        <v>15</v>
      </c>
      <c r="E4">
        <v>76</v>
      </c>
      <c r="F4">
        <v>33</v>
      </c>
      <c r="H4">
        <f t="shared" ref="H4:L32" si="1">100*B4/MAX(B$3:B$32)</f>
        <v>1.5384615384615385</v>
      </c>
      <c r="I4">
        <f t="shared" si="0"/>
        <v>27.272727272727273</v>
      </c>
      <c r="J4">
        <f t="shared" si="0"/>
        <v>16.304347826086957</v>
      </c>
      <c r="K4">
        <f t="shared" si="0"/>
        <v>42.93785310734463</v>
      </c>
      <c r="L4">
        <f t="shared" si="0"/>
        <v>47.826086956521742</v>
      </c>
    </row>
    <row r="5" spans="1:12" x14ac:dyDescent="0.2">
      <c r="A5">
        <v>3</v>
      </c>
      <c r="B5">
        <v>3</v>
      </c>
      <c r="C5">
        <v>12</v>
      </c>
      <c r="D5">
        <v>31</v>
      </c>
      <c r="E5">
        <v>62</v>
      </c>
      <c r="F5">
        <v>67</v>
      </c>
      <c r="H5">
        <f t="shared" si="1"/>
        <v>4.615384615384615</v>
      </c>
      <c r="I5">
        <f t="shared" si="0"/>
        <v>36.363636363636367</v>
      </c>
      <c r="J5">
        <f t="shared" si="0"/>
        <v>33.695652173913047</v>
      </c>
      <c r="K5">
        <f t="shared" si="0"/>
        <v>35.028248587570623</v>
      </c>
      <c r="L5">
        <f t="shared" si="0"/>
        <v>97.101449275362313</v>
      </c>
    </row>
    <row r="6" spans="1:12" x14ac:dyDescent="0.2">
      <c r="A6">
        <v>4</v>
      </c>
      <c r="B6">
        <v>10</v>
      </c>
      <c r="C6">
        <v>11</v>
      </c>
      <c r="D6">
        <v>39</v>
      </c>
      <c r="E6">
        <v>107</v>
      </c>
      <c r="F6">
        <v>16</v>
      </c>
      <c r="H6">
        <f t="shared" si="1"/>
        <v>15.384615384615385</v>
      </c>
      <c r="I6">
        <f t="shared" si="0"/>
        <v>33.333333333333336</v>
      </c>
      <c r="J6">
        <f t="shared" si="0"/>
        <v>42.391304347826086</v>
      </c>
      <c r="K6">
        <f t="shared" si="0"/>
        <v>60.451977401129945</v>
      </c>
      <c r="L6">
        <f t="shared" si="0"/>
        <v>23.188405797101449</v>
      </c>
    </row>
    <row r="7" spans="1:12" x14ac:dyDescent="0.2">
      <c r="A7">
        <v>5</v>
      </c>
      <c r="B7">
        <v>30</v>
      </c>
      <c r="C7">
        <v>10</v>
      </c>
      <c r="D7" s="10">
        <v>38</v>
      </c>
      <c r="E7" s="10">
        <v>102</v>
      </c>
      <c r="F7" s="10">
        <v>69</v>
      </c>
      <c r="H7">
        <f t="shared" si="1"/>
        <v>46.153846153846153</v>
      </c>
      <c r="I7">
        <f t="shared" si="0"/>
        <v>30.303030303030305</v>
      </c>
      <c r="J7">
        <f t="shared" si="0"/>
        <v>41.304347826086953</v>
      </c>
      <c r="K7">
        <f t="shared" si="0"/>
        <v>57.627118644067799</v>
      </c>
      <c r="L7">
        <f t="shared" si="0"/>
        <v>100</v>
      </c>
    </row>
    <row r="8" spans="1:12" x14ac:dyDescent="0.2">
      <c r="A8">
        <v>6</v>
      </c>
      <c r="B8">
        <v>30</v>
      </c>
      <c r="C8">
        <v>12</v>
      </c>
      <c r="D8" s="10">
        <v>50</v>
      </c>
      <c r="E8" s="10">
        <v>120</v>
      </c>
      <c r="F8" s="10">
        <v>20</v>
      </c>
      <c r="H8">
        <f t="shared" si="1"/>
        <v>46.153846153846153</v>
      </c>
      <c r="I8">
        <f t="shared" si="0"/>
        <v>36.363636363636367</v>
      </c>
      <c r="J8">
        <f t="shared" si="0"/>
        <v>54.347826086956523</v>
      </c>
      <c r="K8">
        <f t="shared" si="0"/>
        <v>67.79661016949153</v>
      </c>
      <c r="L8">
        <f t="shared" si="0"/>
        <v>28.985507246376812</v>
      </c>
    </row>
    <row r="9" spans="1:12" x14ac:dyDescent="0.2">
      <c r="A9">
        <v>7</v>
      </c>
      <c r="B9">
        <v>47</v>
      </c>
      <c r="C9">
        <v>19</v>
      </c>
      <c r="D9" s="10">
        <v>66</v>
      </c>
      <c r="E9" s="10">
        <v>128</v>
      </c>
      <c r="F9" s="10">
        <v>46</v>
      </c>
      <c r="H9">
        <f t="shared" si="1"/>
        <v>72.307692307692307</v>
      </c>
      <c r="I9">
        <f t="shared" si="0"/>
        <v>57.575757575757578</v>
      </c>
      <c r="J9">
        <f t="shared" si="0"/>
        <v>71.739130434782609</v>
      </c>
      <c r="K9">
        <f t="shared" si="0"/>
        <v>72.316384180790962</v>
      </c>
      <c r="L9">
        <f t="shared" si="0"/>
        <v>66.666666666666671</v>
      </c>
    </row>
    <row r="10" spans="1:12" x14ac:dyDescent="0.2">
      <c r="A10">
        <v>8</v>
      </c>
      <c r="B10">
        <v>64</v>
      </c>
      <c r="C10">
        <v>21</v>
      </c>
      <c r="D10" s="10">
        <v>92</v>
      </c>
      <c r="E10" s="10">
        <v>148</v>
      </c>
      <c r="F10" s="10">
        <v>27</v>
      </c>
      <c r="H10">
        <f t="shared" si="1"/>
        <v>98.461538461538467</v>
      </c>
      <c r="I10">
        <f t="shared" si="0"/>
        <v>63.636363636363633</v>
      </c>
      <c r="J10">
        <f t="shared" si="0"/>
        <v>100</v>
      </c>
      <c r="K10">
        <f t="shared" si="0"/>
        <v>83.615819209039543</v>
      </c>
      <c r="L10">
        <f t="shared" si="0"/>
        <v>39.130434782608695</v>
      </c>
    </row>
    <row r="11" spans="1:12" x14ac:dyDescent="0.2">
      <c r="A11">
        <v>9</v>
      </c>
      <c r="B11">
        <v>45</v>
      </c>
      <c r="C11" s="30">
        <v>33</v>
      </c>
      <c r="D11" s="31">
        <v>87</v>
      </c>
      <c r="E11" s="31">
        <v>147</v>
      </c>
      <c r="F11" s="31">
        <v>33</v>
      </c>
      <c r="H11">
        <f t="shared" si="1"/>
        <v>69.230769230769226</v>
      </c>
      <c r="I11">
        <f t="shared" si="0"/>
        <v>100</v>
      </c>
      <c r="J11">
        <f t="shared" si="0"/>
        <v>94.565217391304344</v>
      </c>
      <c r="K11">
        <f t="shared" si="0"/>
        <v>83.050847457627114</v>
      </c>
      <c r="L11">
        <f t="shared" si="0"/>
        <v>47.826086956521742</v>
      </c>
    </row>
    <row r="12" spans="1:12" x14ac:dyDescent="0.2">
      <c r="A12">
        <v>10</v>
      </c>
      <c r="B12">
        <v>46</v>
      </c>
      <c r="C12" s="30">
        <v>20</v>
      </c>
      <c r="D12" s="31">
        <v>70</v>
      </c>
      <c r="E12" s="31">
        <v>135</v>
      </c>
      <c r="F12" s="31">
        <v>25</v>
      </c>
      <c r="H12">
        <f t="shared" si="1"/>
        <v>70.769230769230774</v>
      </c>
      <c r="I12">
        <f t="shared" si="0"/>
        <v>60.606060606060609</v>
      </c>
      <c r="J12">
        <f t="shared" si="0"/>
        <v>76.086956521739125</v>
      </c>
      <c r="K12">
        <f t="shared" si="0"/>
        <v>76.271186440677965</v>
      </c>
      <c r="L12">
        <f t="shared" si="0"/>
        <v>36.231884057971016</v>
      </c>
    </row>
    <row r="13" spans="1:12" x14ac:dyDescent="0.2">
      <c r="A13">
        <v>11</v>
      </c>
      <c r="B13">
        <v>63</v>
      </c>
      <c r="C13" s="30">
        <v>20</v>
      </c>
      <c r="D13" s="31">
        <v>74</v>
      </c>
      <c r="E13" s="31">
        <v>161</v>
      </c>
      <c r="F13" s="31">
        <v>29</v>
      </c>
      <c r="H13">
        <f t="shared" si="1"/>
        <v>96.92307692307692</v>
      </c>
      <c r="I13">
        <f t="shared" si="0"/>
        <v>60.606060606060609</v>
      </c>
      <c r="J13">
        <f t="shared" si="0"/>
        <v>80.434782608695656</v>
      </c>
      <c r="K13">
        <f t="shared" si="0"/>
        <v>90.960451977401135</v>
      </c>
      <c r="L13">
        <f t="shared" si="0"/>
        <v>42.028985507246375</v>
      </c>
    </row>
    <row r="14" spans="1:12" x14ac:dyDescent="0.2">
      <c r="A14">
        <v>12</v>
      </c>
      <c r="B14">
        <v>65</v>
      </c>
      <c r="C14" s="30">
        <v>22</v>
      </c>
      <c r="D14" s="31">
        <v>83</v>
      </c>
      <c r="E14" s="31">
        <v>144</v>
      </c>
      <c r="F14" s="31">
        <v>22</v>
      </c>
      <c r="H14">
        <f t="shared" si="1"/>
        <v>100</v>
      </c>
      <c r="I14">
        <f t="shared" si="0"/>
        <v>66.666666666666671</v>
      </c>
      <c r="J14">
        <f t="shared" si="0"/>
        <v>90.217391304347828</v>
      </c>
      <c r="K14">
        <f t="shared" si="0"/>
        <v>81.355932203389827</v>
      </c>
      <c r="L14">
        <f t="shared" si="0"/>
        <v>31.884057971014492</v>
      </c>
    </row>
    <row r="15" spans="1:12" x14ac:dyDescent="0.2">
      <c r="A15">
        <v>13</v>
      </c>
      <c r="B15">
        <v>30</v>
      </c>
      <c r="C15" s="30">
        <v>12</v>
      </c>
      <c r="D15" s="31">
        <v>57</v>
      </c>
      <c r="E15" s="31">
        <v>177</v>
      </c>
      <c r="F15" s="31">
        <v>10</v>
      </c>
      <c r="H15">
        <f t="shared" si="1"/>
        <v>46.153846153846153</v>
      </c>
      <c r="I15">
        <f t="shared" si="0"/>
        <v>36.363636363636367</v>
      </c>
      <c r="J15">
        <f t="shared" si="0"/>
        <v>61.956521739130437</v>
      </c>
      <c r="K15">
        <f t="shared" si="0"/>
        <v>100</v>
      </c>
      <c r="L15">
        <f t="shared" si="0"/>
        <v>14.492753623188406</v>
      </c>
    </row>
    <row r="16" spans="1:12" x14ac:dyDescent="0.2">
      <c r="A16">
        <v>14</v>
      </c>
      <c r="B16">
        <v>33</v>
      </c>
      <c r="C16" s="30">
        <v>11</v>
      </c>
      <c r="D16" s="30">
        <v>57</v>
      </c>
      <c r="E16" s="31">
        <v>142</v>
      </c>
      <c r="F16" s="31">
        <v>11</v>
      </c>
      <c r="H16">
        <f t="shared" si="1"/>
        <v>50.769230769230766</v>
      </c>
      <c r="I16">
        <f t="shared" si="0"/>
        <v>33.333333333333336</v>
      </c>
      <c r="J16">
        <f t="shared" si="0"/>
        <v>61.956521739130437</v>
      </c>
      <c r="K16">
        <f t="shared" si="0"/>
        <v>80.225988700564969</v>
      </c>
      <c r="L16">
        <f t="shared" si="0"/>
        <v>15.942028985507246</v>
      </c>
    </row>
    <row r="17" spans="1:12" x14ac:dyDescent="0.2">
      <c r="A17">
        <v>15</v>
      </c>
      <c r="B17">
        <v>37</v>
      </c>
      <c r="C17" s="30">
        <v>17</v>
      </c>
      <c r="D17" s="31">
        <v>55</v>
      </c>
      <c r="E17" s="31">
        <v>144</v>
      </c>
      <c r="F17" s="31">
        <v>7</v>
      </c>
      <c r="H17">
        <f t="shared" si="1"/>
        <v>56.92307692307692</v>
      </c>
      <c r="I17">
        <f t="shared" si="0"/>
        <v>51.515151515151516</v>
      </c>
      <c r="J17">
        <f t="shared" si="0"/>
        <v>59.782608695652172</v>
      </c>
      <c r="K17">
        <f t="shared" si="0"/>
        <v>81.355932203389827</v>
      </c>
      <c r="L17">
        <f t="shared" si="0"/>
        <v>10.144927536231885</v>
      </c>
    </row>
    <row r="18" spans="1:12" x14ac:dyDescent="0.2">
      <c r="A18">
        <v>16</v>
      </c>
      <c r="B18">
        <v>49</v>
      </c>
      <c r="C18" s="30">
        <v>20</v>
      </c>
      <c r="D18" s="31">
        <v>54</v>
      </c>
      <c r="E18" s="31">
        <v>132</v>
      </c>
      <c r="F18" s="31">
        <v>10</v>
      </c>
      <c r="H18">
        <f t="shared" si="1"/>
        <v>75.384615384615387</v>
      </c>
      <c r="I18">
        <f t="shared" si="0"/>
        <v>60.606060606060609</v>
      </c>
      <c r="J18">
        <f t="shared" si="0"/>
        <v>58.695652173913047</v>
      </c>
      <c r="K18">
        <f t="shared" si="0"/>
        <v>74.576271186440678</v>
      </c>
      <c r="L18">
        <f t="shared" si="0"/>
        <v>14.492753623188406</v>
      </c>
    </row>
    <row r="19" spans="1:12" x14ac:dyDescent="0.2">
      <c r="A19">
        <v>17</v>
      </c>
      <c r="B19">
        <v>40</v>
      </c>
      <c r="C19" s="30">
        <v>16</v>
      </c>
      <c r="D19" s="31">
        <v>51</v>
      </c>
      <c r="E19" s="31">
        <v>132</v>
      </c>
      <c r="F19" s="31">
        <v>8</v>
      </c>
      <c r="H19">
        <f t="shared" si="1"/>
        <v>61.53846153846154</v>
      </c>
      <c r="I19">
        <f t="shared" si="1"/>
        <v>48.484848484848484</v>
      </c>
      <c r="J19">
        <f t="shared" si="1"/>
        <v>55.434782608695649</v>
      </c>
      <c r="K19">
        <f t="shared" si="1"/>
        <v>74.576271186440678</v>
      </c>
      <c r="L19">
        <f t="shared" si="1"/>
        <v>11.594202898550725</v>
      </c>
    </row>
    <row r="20" spans="1:12" x14ac:dyDescent="0.2">
      <c r="A20">
        <v>18</v>
      </c>
      <c r="B20">
        <v>29</v>
      </c>
      <c r="C20" s="30">
        <v>19</v>
      </c>
      <c r="D20" s="31">
        <v>71</v>
      </c>
      <c r="E20" s="31">
        <v>107</v>
      </c>
      <c r="F20" s="31">
        <v>7</v>
      </c>
      <c r="H20">
        <f t="shared" si="1"/>
        <v>44.615384615384613</v>
      </c>
      <c r="I20">
        <f t="shared" si="1"/>
        <v>57.575757575757578</v>
      </c>
      <c r="J20">
        <f t="shared" si="1"/>
        <v>77.173913043478265</v>
      </c>
      <c r="K20">
        <f t="shared" si="1"/>
        <v>60.451977401129945</v>
      </c>
      <c r="L20">
        <f t="shared" si="1"/>
        <v>10.144927536231885</v>
      </c>
    </row>
    <row r="21" spans="1:12" x14ac:dyDescent="0.2">
      <c r="A21">
        <v>19</v>
      </c>
      <c r="B21">
        <v>22</v>
      </c>
      <c r="C21" s="30">
        <v>13</v>
      </c>
      <c r="D21" s="31">
        <v>50</v>
      </c>
      <c r="E21" s="31">
        <v>75</v>
      </c>
      <c r="F21" s="31">
        <v>5</v>
      </c>
      <c r="H21">
        <f t="shared" si="1"/>
        <v>33.846153846153847</v>
      </c>
      <c r="I21">
        <f t="shared" si="1"/>
        <v>39.393939393939391</v>
      </c>
      <c r="J21">
        <f t="shared" si="1"/>
        <v>54.347826086956523</v>
      </c>
      <c r="K21">
        <f t="shared" si="1"/>
        <v>42.372881355932201</v>
      </c>
      <c r="L21">
        <f t="shared" si="1"/>
        <v>7.2463768115942031</v>
      </c>
    </row>
    <row r="22" spans="1:12" x14ac:dyDescent="0.2">
      <c r="A22">
        <v>20</v>
      </c>
      <c r="B22">
        <v>11</v>
      </c>
      <c r="C22" s="30">
        <v>20</v>
      </c>
      <c r="D22" s="31">
        <v>51</v>
      </c>
      <c r="E22" s="31">
        <v>94</v>
      </c>
      <c r="F22" s="31">
        <v>6</v>
      </c>
      <c r="H22">
        <f t="shared" si="1"/>
        <v>16.923076923076923</v>
      </c>
      <c r="I22">
        <f t="shared" si="1"/>
        <v>60.606060606060609</v>
      </c>
      <c r="J22">
        <f t="shared" si="1"/>
        <v>55.434782608695649</v>
      </c>
      <c r="K22">
        <f t="shared" si="1"/>
        <v>53.10734463276836</v>
      </c>
      <c r="L22">
        <f t="shared" si="1"/>
        <v>8.695652173913043</v>
      </c>
    </row>
    <row r="23" spans="1:12" x14ac:dyDescent="0.2">
      <c r="A23">
        <v>21</v>
      </c>
      <c r="B23">
        <v>6</v>
      </c>
      <c r="C23">
        <v>24</v>
      </c>
      <c r="D23" s="10">
        <v>45</v>
      </c>
      <c r="E23" s="10">
        <v>51</v>
      </c>
      <c r="F23" s="10">
        <v>1</v>
      </c>
      <c r="H23">
        <f t="shared" si="1"/>
        <v>9.2307692307692299</v>
      </c>
      <c r="I23">
        <f t="shared" si="1"/>
        <v>72.727272727272734</v>
      </c>
      <c r="J23">
        <f t="shared" si="1"/>
        <v>48.913043478260867</v>
      </c>
      <c r="K23">
        <f t="shared" si="1"/>
        <v>28.8135593220339</v>
      </c>
      <c r="L23">
        <f t="shared" si="1"/>
        <v>1.4492753623188406</v>
      </c>
    </row>
    <row r="24" spans="1:12" x14ac:dyDescent="0.2">
      <c r="A24">
        <v>22</v>
      </c>
      <c r="B24">
        <v>5</v>
      </c>
      <c r="C24">
        <v>18</v>
      </c>
      <c r="D24" s="10">
        <v>30</v>
      </c>
      <c r="E24" s="10">
        <v>26</v>
      </c>
      <c r="F24" s="10">
        <v>3</v>
      </c>
      <c r="H24">
        <f t="shared" si="1"/>
        <v>7.6923076923076925</v>
      </c>
      <c r="I24">
        <f t="shared" si="1"/>
        <v>54.545454545454547</v>
      </c>
      <c r="J24">
        <f t="shared" si="1"/>
        <v>32.608695652173914</v>
      </c>
      <c r="K24">
        <f t="shared" si="1"/>
        <v>14.689265536723164</v>
      </c>
      <c r="L24">
        <f t="shared" si="1"/>
        <v>4.3478260869565215</v>
      </c>
    </row>
    <row r="25" spans="1:12" x14ac:dyDescent="0.2">
      <c r="A25">
        <v>23</v>
      </c>
      <c r="B25">
        <v>2</v>
      </c>
      <c r="C25">
        <v>15</v>
      </c>
      <c r="D25" s="10">
        <v>26</v>
      </c>
      <c r="E25" s="10">
        <v>12</v>
      </c>
      <c r="F25" s="10">
        <v>0</v>
      </c>
      <c r="G25" t="s">
        <v>31</v>
      </c>
      <c r="H25">
        <f t="shared" si="1"/>
        <v>3.0769230769230771</v>
      </c>
      <c r="I25">
        <f t="shared" si="1"/>
        <v>45.454545454545453</v>
      </c>
      <c r="J25">
        <f t="shared" si="1"/>
        <v>28.260869565217391</v>
      </c>
      <c r="K25">
        <f t="shared" si="1"/>
        <v>6.7796610169491522</v>
      </c>
      <c r="L25">
        <f t="shared" si="1"/>
        <v>0</v>
      </c>
    </row>
    <row r="26" spans="1:12" x14ac:dyDescent="0.2">
      <c r="A26">
        <v>24</v>
      </c>
      <c r="B26">
        <v>3</v>
      </c>
      <c r="C26">
        <v>18</v>
      </c>
      <c r="D26" s="10">
        <v>11</v>
      </c>
      <c r="E26" s="10">
        <v>11</v>
      </c>
      <c r="F26" s="10">
        <v>1</v>
      </c>
      <c r="H26">
        <f t="shared" si="1"/>
        <v>4.615384615384615</v>
      </c>
      <c r="I26">
        <f t="shared" si="1"/>
        <v>54.545454545454547</v>
      </c>
      <c r="J26">
        <f t="shared" si="1"/>
        <v>11.956521739130435</v>
      </c>
      <c r="K26">
        <f t="shared" si="1"/>
        <v>6.2146892655367232</v>
      </c>
      <c r="L26">
        <f t="shared" si="1"/>
        <v>1.4492753623188406</v>
      </c>
    </row>
    <row r="27" spans="1:12" x14ac:dyDescent="0.2">
      <c r="A27">
        <v>25</v>
      </c>
      <c r="B27">
        <v>0</v>
      </c>
      <c r="C27">
        <v>10</v>
      </c>
      <c r="D27" s="10">
        <v>7</v>
      </c>
      <c r="E27" s="10">
        <v>6</v>
      </c>
      <c r="F27" s="10">
        <v>1</v>
      </c>
      <c r="H27">
        <f t="shared" si="1"/>
        <v>0</v>
      </c>
      <c r="I27">
        <f t="shared" si="1"/>
        <v>30.303030303030305</v>
      </c>
      <c r="J27">
        <f t="shared" si="1"/>
        <v>7.6086956521739131</v>
      </c>
      <c r="K27">
        <f t="shared" si="1"/>
        <v>3.3898305084745761</v>
      </c>
      <c r="L27">
        <f t="shared" si="1"/>
        <v>1.4492753623188406</v>
      </c>
    </row>
    <row r="28" spans="1:12" x14ac:dyDescent="0.2">
      <c r="A28">
        <v>26</v>
      </c>
      <c r="B28">
        <v>0</v>
      </c>
      <c r="C28">
        <v>11</v>
      </c>
      <c r="D28" s="10">
        <v>10</v>
      </c>
      <c r="E28" s="10">
        <v>4</v>
      </c>
      <c r="F28" s="10">
        <v>1</v>
      </c>
      <c r="H28">
        <f t="shared" si="1"/>
        <v>0</v>
      </c>
      <c r="I28">
        <f t="shared" si="1"/>
        <v>33.333333333333336</v>
      </c>
      <c r="J28">
        <f t="shared" si="1"/>
        <v>10.869565217391305</v>
      </c>
      <c r="K28">
        <f t="shared" si="1"/>
        <v>2.2598870056497176</v>
      </c>
      <c r="L28">
        <f t="shared" si="1"/>
        <v>1.4492753623188406</v>
      </c>
    </row>
    <row r="29" spans="1:12" x14ac:dyDescent="0.2">
      <c r="A29">
        <v>27</v>
      </c>
      <c r="B29">
        <v>0</v>
      </c>
      <c r="C29">
        <v>3</v>
      </c>
      <c r="D29" s="10">
        <v>4</v>
      </c>
      <c r="E29" s="10">
        <v>0</v>
      </c>
      <c r="F29" s="10">
        <v>0</v>
      </c>
      <c r="H29">
        <f t="shared" si="1"/>
        <v>0</v>
      </c>
      <c r="I29">
        <f t="shared" si="1"/>
        <v>9.0909090909090917</v>
      </c>
      <c r="J29">
        <f t="shared" si="1"/>
        <v>4.3478260869565215</v>
      </c>
      <c r="K29">
        <f t="shared" si="1"/>
        <v>0</v>
      </c>
      <c r="L29">
        <f t="shared" si="1"/>
        <v>0</v>
      </c>
    </row>
    <row r="30" spans="1:12" x14ac:dyDescent="0.2">
      <c r="A30">
        <v>28</v>
      </c>
      <c r="B30">
        <v>0</v>
      </c>
      <c r="C30">
        <v>5</v>
      </c>
      <c r="D30" s="10">
        <v>5</v>
      </c>
      <c r="E30" s="10">
        <v>2</v>
      </c>
      <c r="F30" s="10">
        <v>0</v>
      </c>
      <c r="H30">
        <f t="shared" si="1"/>
        <v>0</v>
      </c>
      <c r="I30">
        <f t="shared" si="1"/>
        <v>15.151515151515152</v>
      </c>
      <c r="J30">
        <f t="shared" si="1"/>
        <v>5.4347826086956523</v>
      </c>
      <c r="K30">
        <f t="shared" si="1"/>
        <v>1.1299435028248588</v>
      </c>
      <c r="L30">
        <f t="shared" si="1"/>
        <v>0</v>
      </c>
    </row>
    <row r="31" spans="1:12" x14ac:dyDescent="0.2">
      <c r="A31">
        <v>29</v>
      </c>
      <c r="B31">
        <v>0</v>
      </c>
      <c r="C31">
        <v>1</v>
      </c>
      <c r="D31" s="10">
        <v>4</v>
      </c>
      <c r="E31" s="10">
        <v>0</v>
      </c>
      <c r="F31" s="10">
        <v>0</v>
      </c>
      <c r="H31">
        <f t="shared" si="1"/>
        <v>0</v>
      </c>
      <c r="I31">
        <f t="shared" si="1"/>
        <v>3.0303030303030303</v>
      </c>
      <c r="J31">
        <f t="shared" si="1"/>
        <v>4.3478260869565215</v>
      </c>
      <c r="K31">
        <f t="shared" si="1"/>
        <v>0</v>
      </c>
      <c r="L31">
        <f t="shared" si="1"/>
        <v>0</v>
      </c>
    </row>
    <row r="32" spans="1:12" x14ac:dyDescent="0.2">
      <c r="A32">
        <v>30</v>
      </c>
      <c r="B32">
        <v>0</v>
      </c>
      <c r="C32">
        <v>2</v>
      </c>
      <c r="D32" s="10">
        <v>3</v>
      </c>
      <c r="E32" s="10">
        <v>0</v>
      </c>
      <c r="F32" s="10">
        <v>0</v>
      </c>
      <c r="H32">
        <f t="shared" si="1"/>
        <v>0</v>
      </c>
      <c r="I32">
        <f t="shared" si="1"/>
        <v>6.0606060606060606</v>
      </c>
      <c r="J32">
        <f t="shared" si="1"/>
        <v>3.2608695652173911</v>
      </c>
      <c r="K32">
        <f t="shared" si="1"/>
        <v>0</v>
      </c>
      <c r="L32">
        <f t="shared" si="1"/>
        <v>0</v>
      </c>
    </row>
    <row r="33" spans="2:12" x14ac:dyDescent="0.2">
      <c r="B33">
        <v>0</v>
      </c>
      <c r="C33">
        <v>1</v>
      </c>
      <c r="D33" s="10">
        <v>0</v>
      </c>
      <c r="E33" s="10">
        <v>1</v>
      </c>
      <c r="F33" s="10">
        <v>0</v>
      </c>
      <c r="I33">
        <f t="shared" ref="I33:I35" si="2">100*C33/MAX(C$3:C$32)</f>
        <v>3.0303030303030303</v>
      </c>
      <c r="J33">
        <f t="shared" ref="J33:J35" si="3">100*D33/MAX(D$3:D$32)</f>
        <v>0</v>
      </c>
      <c r="K33">
        <f t="shared" ref="K33:K35" si="4">100*E33/MAX(E$3:E$32)</f>
        <v>0.56497175141242939</v>
      </c>
      <c r="L33">
        <f t="shared" ref="L33:L35" si="5">100*F33/MAX(F$3:F$32)</f>
        <v>0</v>
      </c>
    </row>
    <row r="34" spans="2:12" x14ac:dyDescent="0.2">
      <c r="D34" s="10">
        <v>4</v>
      </c>
      <c r="E34" s="10">
        <v>1</v>
      </c>
      <c r="I34">
        <f t="shared" si="2"/>
        <v>0</v>
      </c>
      <c r="J34">
        <f t="shared" si="3"/>
        <v>4.3478260869565215</v>
      </c>
      <c r="K34">
        <f t="shared" si="4"/>
        <v>0.56497175141242939</v>
      </c>
      <c r="L34">
        <f t="shared" si="5"/>
        <v>0</v>
      </c>
    </row>
    <row r="35" spans="2:12" x14ac:dyDescent="0.2">
      <c r="D35" s="10">
        <v>5</v>
      </c>
      <c r="F35">
        <v>1</v>
      </c>
      <c r="G35" t="s">
        <v>17</v>
      </c>
      <c r="I35">
        <f t="shared" si="2"/>
        <v>0</v>
      </c>
      <c r="J35">
        <f t="shared" si="3"/>
        <v>5.4347826086956523</v>
      </c>
      <c r="K35">
        <f t="shared" si="4"/>
        <v>0</v>
      </c>
      <c r="L35">
        <f t="shared" si="5"/>
        <v>1.4492753623188406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14"/>
  <sheetViews>
    <sheetView topLeftCell="H41" workbookViewId="0">
      <selection activeCell="V46" sqref="V46:V53"/>
    </sheetView>
  </sheetViews>
  <sheetFormatPr baseColWidth="10" defaultColWidth="8.83203125" defaultRowHeight="15" x14ac:dyDescent="0.2"/>
  <cols>
    <col min="1" max="1" width="4.5" style="1" customWidth="1"/>
    <col min="2" max="2" width="13.1640625" customWidth="1"/>
    <col min="3" max="4" width="11" customWidth="1"/>
    <col min="5" max="5" width="12.5" customWidth="1"/>
    <col min="6" max="6" width="11.5" customWidth="1"/>
    <col min="7" max="7" width="11.1640625" customWidth="1"/>
  </cols>
  <sheetData>
    <row r="1" spans="1:7" x14ac:dyDescent="0.2"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</row>
    <row r="2" spans="1:7" x14ac:dyDescent="0.2">
      <c r="A2" s="1">
        <v>1</v>
      </c>
      <c r="B2">
        <v>0</v>
      </c>
      <c r="C2">
        <v>0</v>
      </c>
      <c r="D2">
        <v>0</v>
      </c>
      <c r="E2">
        <v>0</v>
      </c>
      <c r="F2">
        <v>18</v>
      </c>
      <c r="G2">
        <v>8</v>
      </c>
    </row>
    <row r="3" spans="1:7" x14ac:dyDescent="0.2">
      <c r="A3" s="1">
        <v>2</v>
      </c>
      <c r="B3">
        <v>0</v>
      </c>
      <c r="C3">
        <v>1</v>
      </c>
      <c r="D3">
        <v>8</v>
      </c>
      <c r="E3">
        <v>1</v>
      </c>
      <c r="F3">
        <v>50</v>
      </c>
      <c r="G3">
        <v>5</v>
      </c>
    </row>
    <row r="4" spans="1:7" x14ac:dyDescent="0.2">
      <c r="A4" s="1">
        <v>3</v>
      </c>
      <c r="B4">
        <v>0</v>
      </c>
      <c r="C4">
        <v>2</v>
      </c>
      <c r="D4">
        <v>15</v>
      </c>
      <c r="E4">
        <v>38</v>
      </c>
      <c r="F4">
        <v>67</v>
      </c>
      <c r="G4">
        <v>13</v>
      </c>
    </row>
    <row r="5" spans="1:7" x14ac:dyDescent="0.2">
      <c r="A5" s="1">
        <v>4</v>
      </c>
      <c r="B5">
        <v>0</v>
      </c>
      <c r="C5">
        <v>3</v>
      </c>
      <c r="D5">
        <v>18</v>
      </c>
      <c r="E5">
        <v>31</v>
      </c>
      <c r="F5">
        <v>72</v>
      </c>
      <c r="G5">
        <v>11</v>
      </c>
    </row>
    <row r="6" spans="1:7" x14ac:dyDescent="0.2">
      <c r="A6" s="1">
        <v>5</v>
      </c>
      <c r="B6">
        <v>0</v>
      </c>
      <c r="C6">
        <v>3</v>
      </c>
      <c r="D6">
        <v>29</v>
      </c>
      <c r="E6">
        <v>33</v>
      </c>
      <c r="F6">
        <v>75</v>
      </c>
      <c r="G6">
        <v>6</v>
      </c>
    </row>
    <row r="7" spans="1:7" x14ac:dyDescent="0.2">
      <c r="A7" s="1">
        <v>6</v>
      </c>
      <c r="B7">
        <v>4</v>
      </c>
      <c r="C7">
        <v>12</v>
      </c>
      <c r="D7">
        <v>36</v>
      </c>
      <c r="E7">
        <v>49</v>
      </c>
      <c r="F7">
        <v>114</v>
      </c>
      <c r="G7">
        <v>24</v>
      </c>
    </row>
    <row r="8" spans="1:7" x14ac:dyDescent="0.2">
      <c r="A8" s="1">
        <v>7</v>
      </c>
      <c r="B8">
        <v>13</v>
      </c>
      <c r="C8">
        <v>11</v>
      </c>
      <c r="D8">
        <v>32</v>
      </c>
      <c r="E8">
        <v>51</v>
      </c>
      <c r="F8">
        <v>96</v>
      </c>
      <c r="G8">
        <v>25</v>
      </c>
    </row>
    <row r="9" spans="1:7" x14ac:dyDescent="0.2">
      <c r="A9" s="1">
        <v>8</v>
      </c>
      <c r="B9">
        <v>18</v>
      </c>
      <c r="C9">
        <v>7</v>
      </c>
      <c r="D9">
        <v>29</v>
      </c>
      <c r="E9">
        <v>46</v>
      </c>
      <c r="F9">
        <v>89</v>
      </c>
      <c r="G9">
        <v>13</v>
      </c>
    </row>
    <row r="10" spans="1:7" x14ac:dyDescent="0.2">
      <c r="A10" s="1">
        <v>9</v>
      </c>
      <c r="B10">
        <v>9</v>
      </c>
      <c r="C10">
        <v>11</v>
      </c>
      <c r="D10">
        <v>37</v>
      </c>
      <c r="E10">
        <v>62</v>
      </c>
      <c r="F10">
        <v>123</v>
      </c>
      <c r="G10">
        <v>19</v>
      </c>
    </row>
    <row r="11" spans="1:7" x14ac:dyDescent="0.2">
      <c r="A11" s="1">
        <v>10</v>
      </c>
      <c r="B11">
        <v>7</v>
      </c>
      <c r="C11">
        <v>4</v>
      </c>
      <c r="D11">
        <v>36</v>
      </c>
      <c r="E11">
        <v>43</v>
      </c>
      <c r="F11">
        <v>110</v>
      </c>
      <c r="G11">
        <v>14</v>
      </c>
    </row>
    <row r="12" spans="1:7" x14ac:dyDescent="0.2">
      <c r="A12" s="1">
        <v>11</v>
      </c>
      <c r="B12">
        <v>2</v>
      </c>
      <c r="C12">
        <v>1</v>
      </c>
      <c r="D12">
        <v>50</v>
      </c>
      <c r="E12">
        <v>43</v>
      </c>
      <c r="F12">
        <v>106</v>
      </c>
      <c r="G12">
        <v>22</v>
      </c>
    </row>
    <row r="13" spans="1:7" x14ac:dyDescent="0.2">
      <c r="A13" s="1">
        <v>12</v>
      </c>
      <c r="B13">
        <v>0</v>
      </c>
      <c r="C13">
        <v>2</v>
      </c>
      <c r="D13">
        <v>55</v>
      </c>
      <c r="E13">
        <v>36</v>
      </c>
      <c r="F13">
        <v>97</v>
      </c>
      <c r="G13">
        <v>16</v>
      </c>
    </row>
    <row r="14" spans="1:7" x14ac:dyDescent="0.2">
      <c r="A14" s="1">
        <v>13</v>
      </c>
      <c r="B14">
        <v>1</v>
      </c>
      <c r="C14">
        <v>3</v>
      </c>
      <c r="D14">
        <v>57</v>
      </c>
      <c r="E14">
        <v>32</v>
      </c>
      <c r="F14">
        <v>77</v>
      </c>
      <c r="G14">
        <v>1</v>
      </c>
    </row>
    <row r="15" spans="1:7" x14ac:dyDescent="0.2">
      <c r="A15" s="1">
        <v>14</v>
      </c>
      <c r="B15">
        <v>0</v>
      </c>
      <c r="C15">
        <v>0</v>
      </c>
      <c r="D15">
        <v>61</v>
      </c>
      <c r="E15">
        <v>31</v>
      </c>
      <c r="F15">
        <v>93</v>
      </c>
      <c r="G15">
        <v>7</v>
      </c>
    </row>
    <row r="16" spans="1:7" x14ac:dyDescent="0.2">
      <c r="A16" s="1">
        <v>15</v>
      </c>
      <c r="B16">
        <v>0</v>
      </c>
      <c r="C16">
        <v>0</v>
      </c>
      <c r="D16">
        <v>57</v>
      </c>
      <c r="E16">
        <v>40</v>
      </c>
      <c r="F16">
        <v>41</v>
      </c>
      <c r="G16">
        <v>2</v>
      </c>
    </row>
    <row r="17" spans="1:8" x14ac:dyDescent="0.2">
      <c r="A17" s="1">
        <v>16</v>
      </c>
      <c r="B17">
        <v>0</v>
      </c>
      <c r="C17">
        <v>0</v>
      </c>
      <c r="D17">
        <v>55</v>
      </c>
      <c r="E17">
        <v>30</v>
      </c>
      <c r="F17">
        <v>38</v>
      </c>
      <c r="G17">
        <v>1</v>
      </c>
    </row>
    <row r="18" spans="1:8" x14ac:dyDescent="0.2">
      <c r="A18" s="1">
        <v>17</v>
      </c>
      <c r="B18">
        <v>0</v>
      </c>
      <c r="C18">
        <v>0</v>
      </c>
      <c r="D18">
        <v>57</v>
      </c>
      <c r="E18">
        <v>26</v>
      </c>
      <c r="F18">
        <v>29</v>
      </c>
      <c r="G18">
        <v>1</v>
      </c>
    </row>
    <row r="19" spans="1:8" x14ac:dyDescent="0.2">
      <c r="A19" s="1">
        <v>18</v>
      </c>
      <c r="B19">
        <v>0</v>
      </c>
      <c r="C19">
        <v>0</v>
      </c>
      <c r="D19">
        <v>42</v>
      </c>
      <c r="E19">
        <v>21</v>
      </c>
      <c r="F19">
        <v>13</v>
      </c>
      <c r="G19">
        <v>2</v>
      </c>
    </row>
    <row r="20" spans="1:8" x14ac:dyDescent="0.2">
      <c r="A20" s="1">
        <v>19</v>
      </c>
      <c r="B20">
        <v>0</v>
      </c>
      <c r="C20">
        <v>1</v>
      </c>
      <c r="D20">
        <v>23</v>
      </c>
      <c r="E20">
        <v>20</v>
      </c>
      <c r="F20">
        <v>5</v>
      </c>
      <c r="G20">
        <v>4</v>
      </c>
    </row>
    <row r="21" spans="1:8" x14ac:dyDescent="0.2">
      <c r="A21" s="1">
        <v>20</v>
      </c>
      <c r="B21" s="10">
        <v>0</v>
      </c>
      <c r="C21" s="10">
        <v>1</v>
      </c>
      <c r="D21" s="10">
        <v>8</v>
      </c>
      <c r="E21" s="10">
        <v>8</v>
      </c>
      <c r="F21" s="10">
        <v>7</v>
      </c>
      <c r="G21" s="10">
        <v>0</v>
      </c>
      <c r="H21" s="10"/>
    </row>
    <row r="22" spans="1:8" x14ac:dyDescent="0.2">
      <c r="A22" s="1">
        <v>21</v>
      </c>
      <c r="B22" s="10">
        <v>0</v>
      </c>
      <c r="C22" s="10">
        <v>0</v>
      </c>
      <c r="D22" s="10">
        <v>14</v>
      </c>
      <c r="E22" s="10">
        <v>17</v>
      </c>
      <c r="F22" s="10">
        <v>1</v>
      </c>
      <c r="G22" s="10">
        <v>2</v>
      </c>
      <c r="H22" s="10"/>
    </row>
    <row r="23" spans="1:8" x14ac:dyDescent="0.2">
      <c r="A23" s="1">
        <v>22</v>
      </c>
      <c r="B23" s="10">
        <v>0</v>
      </c>
      <c r="C23" s="10">
        <v>0</v>
      </c>
      <c r="D23" s="10">
        <v>4</v>
      </c>
      <c r="E23" s="10">
        <v>17</v>
      </c>
      <c r="F23" s="10">
        <v>0</v>
      </c>
      <c r="G23" s="10">
        <v>0</v>
      </c>
      <c r="H23" s="10"/>
    </row>
    <row r="24" spans="1:8" x14ac:dyDescent="0.2">
      <c r="A24" s="1">
        <v>23</v>
      </c>
      <c r="B24" s="10">
        <v>0</v>
      </c>
      <c r="C24" s="10">
        <v>0</v>
      </c>
      <c r="D24" s="10">
        <v>1</v>
      </c>
      <c r="E24" s="10">
        <v>12</v>
      </c>
      <c r="F24" s="10">
        <v>0</v>
      </c>
      <c r="G24" s="10">
        <v>0</v>
      </c>
      <c r="H24" s="10"/>
    </row>
    <row r="25" spans="1:8" x14ac:dyDescent="0.2">
      <c r="A25" s="1">
        <v>24</v>
      </c>
      <c r="B25" s="10">
        <v>0</v>
      </c>
      <c r="C25" s="10">
        <v>0</v>
      </c>
      <c r="D25" s="10">
        <v>2</v>
      </c>
      <c r="E25" s="10">
        <v>5</v>
      </c>
      <c r="F25" s="10">
        <v>0</v>
      </c>
      <c r="G25" s="10">
        <v>0</v>
      </c>
      <c r="H25" s="10"/>
    </row>
    <row r="26" spans="1:8" x14ac:dyDescent="0.2">
      <c r="A26" s="1">
        <v>25</v>
      </c>
      <c r="B26" s="10"/>
      <c r="C26" s="10"/>
      <c r="D26" s="10"/>
      <c r="E26" s="10">
        <v>7</v>
      </c>
      <c r="F26" s="10"/>
      <c r="G26" s="10"/>
      <c r="H26" s="10"/>
    </row>
    <row r="27" spans="1:8" x14ac:dyDescent="0.2">
      <c r="A27" s="1">
        <v>26</v>
      </c>
      <c r="B27" s="10"/>
      <c r="C27" s="10"/>
      <c r="D27" s="10"/>
      <c r="E27" s="10">
        <v>2</v>
      </c>
      <c r="F27" s="10">
        <v>1</v>
      </c>
      <c r="G27" s="10"/>
      <c r="H27" s="10"/>
    </row>
    <row r="28" spans="1:8" x14ac:dyDescent="0.2">
      <c r="A28" s="1">
        <v>27</v>
      </c>
      <c r="B28" s="10"/>
      <c r="C28" s="10"/>
      <c r="D28" s="10"/>
      <c r="E28" s="10">
        <v>1</v>
      </c>
      <c r="F28" s="10">
        <v>1</v>
      </c>
      <c r="G28" s="10"/>
      <c r="H28" s="10"/>
    </row>
    <row r="29" spans="1:8" x14ac:dyDescent="0.2">
      <c r="A29" s="1">
        <v>28</v>
      </c>
      <c r="B29" s="10"/>
      <c r="C29" s="10"/>
      <c r="D29" s="10"/>
      <c r="E29" s="10">
        <v>1</v>
      </c>
      <c r="F29" s="10"/>
      <c r="G29" s="10"/>
      <c r="H29" s="37" t="s">
        <v>17</v>
      </c>
    </row>
    <row r="30" spans="1:8" x14ac:dyDescent="0.2">
      <c r="A30" s="1">
        <v>29</v>
      </c>
      <c r="B30" s="10"/>
      <c r="C30" s="10"/>
      <c r="D30" s="10"/>
      <c r="E30" s="10">
        <v>2</v>
      </c>
      <c r="F30" s="10"/>
      <c r="G30" s="10"/>
      <c r="H30" s="10">
        <v>1</v>
      </c>
    </row>
    <row r="31" spans="1:8" x14ac:dyDescent="0.2">
      <c r="A31" s="1">
        <v>30</v>
      </c>
      <c r="B31" s="10"/>
      <c r="C31" s="10"/>
      <c r="D31" s="10"/>
      <c r="E31" s="10"/>
      <c r="F31" s="10"/>
      <c r="G31" s="10"/>
      <c r="H31" s="10">
        <v>0</v>
      </c>
    </row>
    <row r="32" spans="1:8" x14ac:dyDescent="0.2">
      <c r="A32" s="1">
        <v>31</v>
      </c>
      <c r="B32" s="10"/>
      <c r="C32" s="10"/>
      <c r="D32" s="10"/>
      <c r="E32" s="10"/>
      <c r="F32" s="10"/>
      <c r="G32" s="10"/>
      <c r="H32" s="10">
        <v>3</v>
      </c>
    </row>
    <row r="33" spans="1:22" x14ac:dyDescent="0.2">
      <c r="A33" s="1">
        <v>32</v>
      </c>
      <c r="B33" s="10"/>
      <c r="C33" s="10"/>
      <c r="D33" s="10"/>
      <c r="E33" s="10"/>
      <c r="F33" s="10"/>
      <c r="G33" s="10"/>
      <c r="H33" s="10">
        <v>10</v>
      </c>
    </row>
    <row r="34" spans="1:22" x14ac:dyDescent="0.2">
      <c r="A34" s="1">
        <v>33</v>
      </c>
      <c r="B34" s="10"/>
      <c r="C34" s="10"/>
      <c r="D34" s="10"/>
      <c r="E34" s="10"/>
      <c r="F34" s="10"/>
      <c r="G34" s="10"/>
      <c r="H34" s="10">
        <v>29</v>
      </c>
    </row>
    <row r="35" spans="1:22" x14ac:dyDescent="0.2">
      <c r="A35" s="1">
        <v>34</v>
      </c>
      <c r="B35" s="10"/>
      <c r="C35" s="10"/>
      <c r="D35" s="10"/>
      <c r="E35" s="10"/>
      <c r="F35" s="10"/>
      <c r="G35" s="10"/>
      <c r="H35" s="10">
        <v>23</v>
      </c>
    </row>
    <row r="36" spans="1:22" x14ac:dyDescent="0.2">
      <c r="A36" s="1">
        <v>35</v>
      </c>
      <c r="B36" s="10"/>
      <c r="C36" s="10"/>
      <c r="D36" s="10"/>
      <c r="E36" s="10"/>
      <c r="F36" s="10"/>
      <c r="G36" s="10"/>
      <c r="H36" s="10">
        <v>36</v>
      </c>
    </row>
    <row r="37" spans="1:22" x14ac:dyDescent="0.2">
      <c r="A37" s="1">
        <v>36</v>
      </c>
      <c r="B37" s="10"/>
      <c r="C37" s="10"/>
      <c r="D37" s="10"/>
      <c r="E37" s="10"/>
      <c r="F37" s="10"/>
      <c r="G37" s="10"/>
      <c r="H37" s="10">
        <v>54</v>
      </c>
    </row>
    <row r="38" spans="1:22" x14ac:dyDescent="0.2">
      <c r="A38" s="1">
        <v>37</v>
      </c>
      <c r="B38" s="10"/>
      <c r="C38" s="10"/>
      <c r="D38" s="10"/>
      <c r="E38" s="10"/>
      <c r="F38" s="10"/>
      <c r="G38" s="10"/>
      <c r="H38" s="10">
        <v>55</v>
      </c>
    </row>
    <row r="39" spans="1:22" x14ac:dyDescent="0.2">
      <c r="A39" s="1">
        <v>38</v>
      </c>
      <c r="B39" s="10"/>
      <c r="C39" s="10"/>
      <c r="D39" s="10"/>
      <c r="E39" s="10"/>
      <c r="F39" s="10"/>
      <c r="G39" s="10"/>
      <c r="H39" s="10">
        <v>64</v>
      </c>
    </row>
    <row r="40" spans="1:22" x14ac:dyDescent="0.2">
      <c r="A40" s="1">
        <v>39</v>
      </c>
      <c r="B40" s="10"/>
      <c r="C40" s="10"/>
      <c r="D40" s="10"/>
      <c r="E40" s="10"/>
      <c r="F40" s="10"/>
      <c r="G40" s="10"/>
      <c r="H40" s="10">
        <v>98</v>
      </c>
    </row>
    <row r="41" spans="1:22" x14ac:dyDescent="0.2">
      <c r="A41" s="1">
        <v>40</v>
      </c>
      <c r="B41" s="10"/>
      <c r="C41" s="10"/>
      <c r="D41" s="10"/>
      <c r="E41" s="10"/>
      <c r="F41" s="10"/>
      <c r="G41" s="10"/>
      <c r="H41" s="10">
        <v>80</v>
      </c>
      <c r="I41" s="37" t="s">
        <v>16</v>
      </c>
    </row>
    <row r="42" spans="1:22" x14ac:dyDescent="0.2">
      <c r="A42" s="1">
        <v>41</v>
      </c>
      <c r="B42" s="10"/>
      <c r="C42" s="10"/>
      <c r="D42" s="10"/>
      <c r="E42" s="10"/>
      <c r="F42" s="10"/>
      <c r="G42" s="10"/>
      <c r="H42" s="10">
        <v>13</v>
      </c>
      <c r="I42">
        <v>45</v>
      </c>
    </row>
    <row r="43" spans="1:22" ht="16" thickBot="1" x14ac:dyDescent="0.25">
      <c r="A43" s="1">
        <v>42</v>
      </c>
      <c r="B43" s="10"/>
      <c r="C43" s="10"/>
      <c r="D43" s="10"/>
      <c r="E43" s="10"/>
      <c r="F43" s="10"/>
      <c r="G43" s="10"/>
      <c r="H43" s="38">
        <v>15</v>
      </c>
      <c r="I43" s="39">
        <v>67</v>
      </c>
    </row>
    <row r="44" spans="1:22" x14ac:dyDescent="0.2">
      <c r="A44" s="1">
        <v>43</v>
      </c>
      <c r="B44" s="10"/>
      <c r="C44" s="10"/>
      <c r="D44" s="10"/>
      <c r="E44" s="10"/>
      <c r="F44" s="10"/>
      <c r="G44" s="10"/>
      <c r="H44" s="38">
        <v>17</v>
      </c>
      <c r="I44" s="39">
        <v>71</v>
      </c>
      <c r="M44" s="2"/>
      <c r="N44" s="3"/>
      <c r="O44" s="3"/>
      <c r="P44" s="3"/>
      <c r="Q44" s="3"/>
      <c r="R44" s="3"/>
      <c r="S44" s="3"/>
      <c r="T44" s="4" t="s">
        <v>6</v>
      </c>
    </row>
    <row r="45" spans="1:22" x14ac:dyDescent="0.2">
      <c r="A45" s="1">
        <v>44</v>
      </c>
      <c r="B45" s="10"/>
      <c r="C45" s="10"/>
      <c r="D45" s="10"/>
      <c r="E45" s="10"/>
      <c r="F45" s="10"/>
      <c r="G45" s="10"/>
      <c r="H45" s="38">
        <v>29</v>
      </c>
      <c r="I45" s="39">
        <v>34</v>
      </c>
      <c r="M45" s="5"/>
      <c r="N45" s="6"/>
      <c r="O45" s="6"/>
      <c r="P45" s="6"/>
      <c r="Q45" s="6"/>
      <c r="R45" s="7" t="s">
        <v>7</v>
      </c>
      <c r="S45" s="7" t="s">
        <v>8</v>
      </c>
      <c r="T45" s="8" t="s">
        <v>9</v>
      </c>
      <c r="V45" s="59" t="s">
        <v>159</v>
      </c>
    </row>
    <row r="46" spans="1:22" x14ac:dyDescent="0.2">
      <c r="A46" s="1">
        <v>45</v>
      </c>
      <c r="B46" s="10"/>
      <c r="C46" s="10"/>
      <c r="D46" s="10"/>
      <c r="E46" s="10"/>
      <c r="F46" s="10"/>
      <c r="G46" s="10"/>
      <c r="H46" s="10">
        <v>6</v>
      </c>
      <c r="I46">
        <v>18</v>
      </c>
      <c r="J46" s="37" t="s">
        <v>23</v>
      </c>
      <c r="M46" s="5"/>
      <c r="N46" s="6"/>
      <c r="O46" s="6"/>
      <c r="P46" s="6"/>
      <c r="Q46" s="6"/>
      <c r="R46" s="6">
        <f>T46+S46</f>
        <v>116</v>
      </c>
      <c r="S46" s="6">
        <f>SUM(C2:C25)</f>
        <v>62</v>
      </c>
      <c r="T46" s="9">
        <f>SUM(B2:B25)</f>
        <v>54</v>
      </c>
      <c r="V46">
        <v>116</v>
      </c>
    </row>
    <row r="47" spans="1:22" x14ac:dyDescent="0.2">
      <c r="A47" s="1">
        <v>46</v>
      </c>
      <c r="B47" s="10"/>
      <c r="C47" s="10"/>
      <c r="D47" s="10"/>
      <c r="E47" s="10"/>
      <c r="F47" s="10"/>
      <c r="G47" s="10"/>
      <c r="H47" s="10">
        <v>0</v>
      </c>
      <c r="I47">
        <v>18</v>
      </c>
      <c r="M47" s="5"/>
      <c r="N47" s="6"/>
      <c r="O47" s="6"/>
      <c r="P47" s="6"/>
      <c r="Q47" s="6"/>
      <c r="R47" s="6"/>
      <c r="S47" s="6"/>
      <c r="T47" s="11" t="s">
        <v>10</v>
      </c>
    </row>
    <row r="48" spans="1:22" x14ac:dyDescent="0.2">
      <c r="A48" s="1">
        <v>47</v>
      </c>
      <c r="B48" s="10"/>
      <c r="C48" s="10"/>
      <c r="D48" s="10"/>
      <c r="E48" s="10"/>
      <c r="F48" s="10"/>
      <c r="G48" s="10"/>
      <c r="H48" s="10"/>
      <c r="I48">
        <v>19</v>
      </c>
      <c r="M48" s="5"/>
      <c r="N48" s="6"/>
      <c r="O48" s="6"/>
      <c r="P48" s="6"/>
      <c r="Q48" s="7" t="s">
        <v>11</v>
      </c>
      <c r="R48" s="7" t="s">
        <v>12</v>
      </c>
      <c r="S48" s="7" t="s">
        <v>13</v>
      </c>
      <c r="T48" s="8" t="s">
        <v>9</v>
      </c>
    </row>
    <row r="49" spans="1:22" x14ac:dyDescent="0.2">
      <c r="A49" s="1">
        <v>48</v>
      </c>
      <c r="B49" s="10"/>
      <c r="C49" s="10"/>
      <c r="D49" s="10"/>
      <c r="E49" s="10"/>
      <c r="F49" s="10"/>
      <c r="G49" s="10"/>
      <c r="H49" s="10"/>
      <c r="I49">
        <v>5</v>
      </c>
      <c r="M49" s="5"/>
      <c r="N49" s="6"/>
      <c r="O49" s="6"/>
      <c r="P49" s="6"/>
      <c r="Q49" s="6">
        <f>SUM(G2:G25)</f>
        <v>196</v>
      </c>
      <c r="R49" s="6">
        <f>SUM(F2:F34)</f>
        <v>1323</v>
      </c>
      <c r="S49" s="6">
        <f>SUM(E2:E34)</f>
        <v>705</v>
      </c>
      <c r="T49" s="9">
        <f>SUM(D2:D25)</f>
        <v>726</v>
      </c>
      <c r="V49">
        <f>SUM(Q49:U49)</f>
        <v>2950</v>
      </c>
    </row>
    <row r="50" spans="1:22" x14ac:dyDescent="0.2">
      <c r="A50" s="1">
        <v>49</v>
      </c>
      <c r="B50" s="10"/>
      <c r="C50" s="10"/>
      <c r="D50" s="10"/>
      <c r="E50" s="10"/>
      <c r="F50" s="10"/>
      <c r="G50" s="10"/>
      <c r="H50" s="10"/>
      <c r="I50">
        <v>3</v>
      </c>
      <c r="M50" s="5"/>
      <c r="N50" s="6"/>
      <c r="O50" s="6"/>
      <c r="P50" s="6"/>
      <c r="Q50" s="6"/>
      <c r="R50" s="6"/>
      <c r="S50" s="6"/>
      <c r="T50" s="9"/>
    </row>
    <row r="51" spans="1:22" x14ac:dyDescent="0.2">
      <c r="A51" s="1">
        <v>50</v>
      </c>
      <c r="B51" s="10"/>
      <c r="C51" s="10"/>
      <c r="D51" s="10"/>
      <c r="E51" s="10"/>
      <c r="F51" s="10"/>
      <c r="G51" s="10"/>
      <c r="H51" s="10"/>
      <c r="I51">
        <v>4</v>
      </c>
      <c r="K51" s="37" t="s">
        <v>15</v>
      </c>
      <c r="M51" s="24"/>
      <c r="N51" s="25"/>
      <c r="O51" s="25"/>
      <c r="P51" s="25"/>
      <c r="Q51" s="25"/>
      <c r="R51" s="25"/>
      <c r="S51" s="25"/>
      <c r="T51" s="29" t="s">
        <v>14</v>
      </c>
    </row>
    <row r="52" spans="1:22" x14ac:dyDescent="0.2">
      <c r="A52" s="1">
        <v>51</v>
      </c>
      <c r="B52" s="10"/>
      <c r="C52" s="10"/>
      <c r="D52" s="10"/>
      <c r="E52" s="10"/>
      <c r="F52" s="10"/>
      <c r="G52" s="10"/>
      <c r="H52" s="10"/>
      <c r="I52">
        <v>3</v>
      </c>
      <c r="K52">
        <v>2</v>
      </c>
      <c r="M52" s="40" t="s">
        <v>27</v>
      </c>
      <c r="N52" s="26" t="s">
        <v>26</v>
      </c>
      <c r="O52" s="26" t="s">
        <v>34</v>
      </c>
      <c r="P52" s="26" t="s">
        <v>23</v>
      </c>
      <c r="Q52" s="26" t="s">
        <v>15</v>
      </c>
      <c r="R52" s="26" t="s">
        <v>18</v>
      </c>
      <c r="S52" s="26" t="s">
        <v>16</v>
      </c>
      <c r="T52" s="27" t="s">
        <v>17</v>
      </c>
    </row>
    <row r="53" spans="1:22" ht="16" thickBot="1" x14ac:dyDescent="0.25">
      <c r="A53" s="1">
        <v>52</v>
      </c>
      <c r="B53" s="10"/>
      <c r="C53" s="10"/>
      <c r="D53" s="10"/>
      <c r="E53" s="10"/>
      <c r="F53" s="10"/>
      <c r="G53" s="10"/>
      <c r="H53" s="10"/>
      <c r="I53">
        <v>1</v>
      </c>
      <c r="M53" s="33">
        <v>1</v>
      </c>
      <c r="N53" s="34">
        <v>1</v>
      </c>
      <c r="O53" s="34">
        <v>3</v>
      </c>
      <c r="P53" s="34">
        <f>SUM(J62:J67)</f>
        <v>63</v>
      </c>
      <c r="Q53" s="34">
        <f>SUM(K52:K63)</f>
        <v>113</v>
      </c>
      <c r="R53" s="34">
        <v>0</v>
      </c>
      <c r="S53" s="34">
        <f>SUM(I42:I77)</f>
        <v>299</v>
      </c>
      <c r="T53" s="35">
        <f>SUM(H30:H54)</f>
        <v>533</v>
      </c>
      <c r="V53">
        <f>SUM(M53:U53)</f>
        <v>1013</v>
      </c>
    </row>
    <row r="54" spans="1:22" x14ac:dyDescent="0.2">
      <c r="A54" s="1">
        <v>53</v>
      </c>
      <c r="B54" s="10"/>
      <c r="C54" s="10"/>
      <c r="D54" s="10"/>
      <c r="E54" s="10"/>
      <c r="F54" s="10"/>
      <c r="G54" s="10"/>
      <c r="H54" s="10"/>
      <c r="I54">
        <v>4</v>
      </c>
      <c r="K54">
        <v>3</v>
      </c>
    </row>
    <row r="55" spans="1:22" x14ac:dyDescent="0.2">
      <c r="A55" s="1">
        <v>54</v>
      </c>
      <c r="B55" s="10"/>
      <c r="C55" s="10"/>
      <c r="D55" s="10"/>
      <c r="E55" s="10"/>
      <c r="F55" s="10"/>
      <c r="G55" s="10"/>
      <c r="H55" s="10"/>
    </row>
    <row r="56" spans="1:22" x14ac:dyDescent="0.2">
      <c r="A56" s="1">
        <v>55</v>
      </c>
      <c r="B56" s="10"/>
      <c r="C56" s="10"/>
      <c r="D56" s="10"/>
      <c r="E56" s="10"/>
      <c r="F56" s="10"/>
      <c r="G56" s="10"/>
      <c r="H56" s="10"/>
      <c r="I56">
        <v>2</v>
      </c>
      <c r="K56">
        <v>2</v>
      </c>
    </row>
    <row r="57" spans="1:22" x14ac:dyDescent="0.2">
      <c r="A57" s="1">
        <v>56</v>
      </c>
      <c r="B57" s="10"/>
      <c r="C57" s="10"/>
      <c r="D57" s="10"/>
      <c r="E57" s="10"/>
      <c r="F57" s="10"/>
      <c r="G57" s="10"/>
      <c r="H57" s="10"/>
      <c r="I57">
        <v>4</v>
      </c>
      <c r="K57">
        <v>2</v>
      </c>
    </row>
    <row r="58" spans="1:22" x14ac:dyDescent="0.2">
      <c r="A58" s="1">
        <v>57</v>
      </c>
      <c r="B58" s="10"/>
      <c r="C58" s="10"/>
      <c r="D58" s="10"/>
      <c r="E58" s="10"/>
      <c r="F58" s="10"/>
      <c r="G58" s="10"/>
      <c r="H58" s="10"/>
      <c r="I58">
        <v>1</v>
      </c>
      <c r="K58">
        <v>7</v>
      </c>
    </row>
    <row r="59" spans="1:22" x14ac:dyDescent="0.2">
      <c r="A59" s="1">
        <v>58</v>
      </c>
      <c r="B59" s="10"/>
      <c r="C59" s="10"/>
      <c r="D59" s="10"/>
      <c r="E59" s="10"/>
      <c r="F59" s="10"/>
      <c r="G59" s="10"/>
      <c r="H59" s="10"/>
      <c r="K59">
        <v>14</v>
      </c>
    </row>
    <row r="60" spans="1:22" x14ac:dyDescent="0.2">
      <c r="A60" s="1">
        <v>59</v>
      </c>
      <c r="B60" s="10"/>
      <c r="C60" s="10"/>
      <c r="D60" s="10"/>
      <c r="E60" s="10"/>
      <c r="F60" s="10"/>
      <c r="G60" s="10"/>
      <c r="H60" s="10"/>
      <c r="K60">
        <v>15</v>
      </c>
    </row>
    <row r="61" spans="1:22" x14ac:dyDescent="0.2">
      <c r="A61" s="1">
        <v>60</v>
      </c>
      <c r="B61" s="10"/>
      <c r="C61" s="10"/>
      <c r="D61" s="10"/>
      <c r="E61" s="10"/>
      <c r="F61" s="10"/>
      <c r="G61" s="10"/>
      <c r="H61" s="10"/>
      <c r="K61">
        <v>34</v>
      </c>
    </row>
    <row r="62" spans="1:22" x14ac:dyDescent="0.2">
      <c r="A62" s="1">
        <v>61</v>
      </c>
      <c r="B62" s="10"/>
      <c r="C62" s="10"/>
      <c r="D62" s="10"/>
      <c r="E62" s="10"/>
      <c r="F62" s="10"/>
      <c r="G62" s="10"/>
      <c r="H62" s="10"/>
      <c r="K62">
        <v>34</v>
      </c>
    </row>
    <row r="63" spans="1:22" x14ac:dyDescent="0.2">
      <c r="A63" s="1">
        <v>62</v>
      </c>
      <c r="B63" s="10"/>
      <c r="C63" s="10"/>
      <c r="D63" s="10"/>
      <c r="E63" s="10"/>
      <c r="F63" s="10"/>
      <c r="G63" s="10"/>
      <c r="H63" s="10"/>
      <c r="J63">
        <v>24</v>
      </c>
    </row>
    <row r="64" spans="1:22" x14ac:dyDescent="0.2">
      <c r="A64" s="1">
        <v>63</v>
      </c>
      <c r="B64" s="10"/>
      <c r="C64" s="10"/>
      <c r="D64" s="10"/>
      <c r="E64" s="10"/>
      <c r="F64" s="10"/>
      <c r="G64" s="10"/>
      <c r="H64" s="10"/>
      <c r="J64">
        <v>25</v>
      </c>
    </row>
    <row r="65" spans="1:12" x14ac:dyDescent="0.2">
      <c r="A65" s="1">
        <v>64</v>
      </c>
      <c r="B65" s="10"/>
      <c r="C65" s="10"/>
      <c r="D65" s="10"/>
      <c r="E65" s="10"/>
      <c r="F65" s="10"/>
      <c r="G65" s="10"/>
      <c r="H65" s="10"/>
      <c r="J65">
        <v>9</v>
      </c>
      <c r="L65" s="19" t="s">
        <v>25</v>
      </c>
    </row>
    <row r="66" spans="1:12" x14ac:dyDescent="0.2">
      <c r="A66" s="1">
        <v>65</v>
      </c>
      <c r="B66" s="10"/>
      <c r="C66" s="10"/>
      <c r="D66" s="10"/>
      <c r="E66" s="10"/>
      <c r="F66" s="10"/>
      <c r="G66" s="10"/>
      <c r="H66" s="10"/>
      <c r="J66">
        <v>3</v>
      </c>
    </row>
    <row r="67" spans="1:12" x14ac:dyDescent="0.2">
      <c r="A67" s="1">
        <v>66</v>
      </c>
      <c r="B67" s="10"/>
      <c r="C67" s="10"/>
      <c r="D67" s="10"/>
      <c r="E67" s="10"/>
      <c r="F67" s="10"/>
      <c r="G67" s="10"/>
      <c r="H67" s="10"/>
      <c r="J67">
        <v>2</v>
      </c>
      <c r="L67">
        <v>1</v>
      </c>
    </row>
    <row r="68" spans="1:12" x14ac:dyDescent="0.2">
      <c r="A68" s="1">
        <v>67</v>
      </c>
      <c r="B68" s="10"/>
      <c r="C68" s="10"/>
      <c r="D68" s="10"/>
      <c r="E68" s="10"/>
      <c r="F68" s="10"/>
      <c r="G68" s="10"/>
      <c r="H68" s="10"/>
      <c r="L68">
        <v>1</v>
      </c>
    </row>
    <row r="69" spans="1:12" x14ac:dyDescent="0.2">
      <c r="A69" s="1">
        <v>68</v>
      </c>
      <c r="B69" s="10"/>
      <c r="C69" s="10"/>
      <c r="D69" s="10"/>
      <c r="E69" s="10"/>
      <c r="F69" s="10"/>
      <c r="G69" s="10"/>
      <c r="H69" s="10"/>
    </row>
    <row r="70" spans="1:12" x14ac:dyDescent="0.2">
      <c r="A70" s="1">
        <v>69</v>
      </c>
      <c r="B70" s="10"/>
      <c r="C70" s="10"/>
      <c r="D70" s="10"/>
      <c r="E70" s="10"/>
      <c r="F70" s="10"/>
      <c r="G70" s="10"/>
      <c r="H70" s="10"/>
    </row>
    <row r="71" spans="1:12" x14ac:dyDescent="0.2">
      <c r="A71" s="1">
        <v>70</v>
      </c>
      <c r="B71" s="10"/>
      <c r="C71" s="10"/>
      <c r="D71" s="10"/>
      <c r="E71" s="10"/>
      <c r="F71" s="10"/>
      <c r="G71" s="10"/>
      <c r="H71" s="10"/>
    </row>
    <row r="72" spans="1:12" x14ac:dyDescent="0.2">
      <c r="A72" s="1">
        <v>71</v>
      </c>
      <c r="B72" s="10"/>
      <c r="C72" s="10"/>
      <c r="D72" s="10"/>
      <c r="E72" s="10"/>
      <c r="F72" s="10"/>
      <c r="G72" s="10"/>
      <c r="H72" s="10"/>
    </row>
    <row r="73" spans="1:12" x14ac:dyDescent="0.2">
      <c r="A73" s="1">
        <v>72</v>
      </c>
      <c r="B73" s="10"/>
      <c r="C73" s="10"/>
      <c r="D73" s="10"/>
      <c r="E73" s="10"/>
      <c r="F73" s="10"/>
      <c r="G73" s="10"/>
      <c r="H73" s="10"/>
    </row>
    <row r="74" spans="1:12" x14ac:dyDescent="0.2">
      <c r="A74" s="1">
        <v>73</v>
      </c>
      <c r="B74" s="10"/>
      <c r="C74" s="10"/>
      <c r="D74" s="10"/>
      <c r="E74" s="10"/>
      <c r="F74" s="10"/>
      <c r="G74" s="10"/>
      <c r="H74" s="10"/>
    </row>
    <row r="75" spans="1:12" x14ac:dyDescent="0.2">
      <c r="A75" s="1">
        <v>74</v>
      </c>
      <c r="B75" s="10"/>
      <c r="C75" s="10"/>
      <c r="D75" s="10"/>
      <c r="E75" s="10"/>
      <c r="F75" s="10"/>
      <c r="G75" s="10"/>
      <c r="H75" s="10"/>
    </row>
    <row r="76" spans="1:12" x14ac:dyDescent="0.2">
      <c r="A76" s="1">
        <v>75</v>
      </c>
      <c r="B76" s="10"/>
      <c r="C76" s="10"/>
      <c r="D76" s="10"/>
      <c r="E76" s="10"/>
      <c r="F76" s="10"/>
      <c r="G76" s="10"/>
      <c r="H76" s="10"/>
    </row>
    <row r="77" spans="1:12" x14ac:dyDescent="0.2">
      <c r="A77" s="1">
        <v>76</v>
      </c>
      <c r="B77" s="10"/>
      <c r="C77" s="10"/>
      <c r="D77" s="10"/>
      <c r="E77" s="10"/>
      <c r="F77" s="10"/>
      <c r="G77" s="10"/>
      <c r="H77" s="10"/>
    </row>
    <row r="78" spans="1:12" x14ac:dyDescent="0.2">
      <c r="A78" s="1">
        <v>77</v>
      </c>
      <c r="B78" s="10"/>
      <c r="C78" s="10"/>
      <c r="D78" s="10"/>
      <c r="E78" s="10"/>
      <c r="F78" s="10"/>
      <c r="G78" s="10"/>
      <c r="H78" s="10"/>
      <c r="L78">
        <v>1</v>
      </c>
    </row>
    <row r="79" spans="1:12" x14ac:dyDescent="0.2">
      <c r="A79" s="1">
        <v>78</v>
      </c>
      <c r="B79" s="10"/>
      <c r="C79" s="10"/>
      <c r="D79" s="10"/>
      <c r="E79" s="10"/>
      <c r="F79" s="10"/>
      <c r="G79" s="10"/>
      <c r="H79" s="10"/>
    </row>
    <row r="80" spans="1:12" x14ac:dyDescent="0.2">
      <c r="A80" s="1">
        <v>79</v>
      </c>
      <c r="B80" s="10"/>
      <c r="C80" s="10"/>
      <c r="D80" s="10"/>
      <c r="E80" s="10"/>
      <c r="F80" s="10"/>
      <c r="G80" s="10"/>
      <c r="H80" s="10"/>
    </row>
    <row r="81" spans="1:8" x14ac:dyDescent="0.2">
      <c r="A81" s="1">
        <v>80</v>
      </c>
      <c r="B81" s="10"/>
      <c r="C81" s="10"/>
      <c r="D81" s="10"/>
      <c r="E81" s="10"/>
      <c r="F81" s="10"/>
      <c r="G81" s="10"/>
      <c r="H81" s="10"/>
    </row>
    <row r="82" spans="1:8" x14ac:dyDescent="0.2">
      <c r="A82" s="1">
        <v>81</v>
      </c>
    </row>
    <row r="83" spans="1:8" x14ac:dyDescent="0.2">
      <c r="A83" s="1">
        <v>82</v>
      </c>
    </row>
    <row r="84" spans="1:8" x14ac:dyDescent="0.2">
      <c r="A84" s="1">
        <v>83</v>
      </c>
    </row>
    <row r="85" spans="1:8" x14ac:dyDescent="0.2">
      <c r="A85" s="1">
        <v>84</v>
      </c>
    </row>
    <row r="86" spans="1:8" x14ac:dyDescent="0.2">
      <c r="A86" s="1">
        <v>85</v>
      </c>
    </row>
    <row r="87" spans="1:8" x14ac:dyDescent="0.2">
      <c r="A87" s="1">
        <v>86</v>
      </c>
    </row>
    <row r="88" spans="1:8" x14ac:dyDescent="0.2">
      <c r="A88" s="1">
        <v>87</v>
      </c>
    </row>
    <row r="89" spans="1:8" x14ac:dyDescent="0.2">
      <c r="A89" s="1">
        <v>88</v>
      </c>
    </row>
    <row r="90" spans="1:8" x14ac:dyDescent="0.2">
      <c r="A90" s="1">
        <v>89</v>
      </c>
    </row>
    <row r="91" spans="1:8" x14ac:dyDescent="0.2">
      <c r="A91" s="1">
        <v>90</v>
      </c>
    </row>
    <row r="92" spans="1:8" x14ac:dyDescent="0.2">
      <c r="A92" s="1">
        <v>91</v>
      </c>
    </row>
    <row r="93" spans="1:8" x14ac:dyDescent="0.2">
      <c r="A93" s="1">
        <v>92</v>
      </c>
    </row>
    <row r="94" spans="1:8" x14ac:dyDescent="0.2">
      <c r="A94" s="1">
        <v>93</v>
      </c>
    </row>
    <row r="95" spans="1:8" x14ac:dyDescent="0.2">
      <c r="A95" s="1">
        <v>94</v>
      </c>
    </row>
    <row r="96" spans="1:8" x14ac:dyDescent="0.2">
      <c r="A96" s="1">
        <v>95</v>
      </c>
    </row>
    <row r="97" spans="1:2" x14ac:dyDescent="0.2">
      <c r="A97" s="1">
        <v>96</v>
      </c>
    </row>
    <row r="98" spans="1:2" x14ac:dyDescent="0.2">
      <c r="A98" s="1">
        <v>97</v>
      </c>
    </row>
    <row r="99" spans="1:2" x14ac:dyDescent="0.2">
      <c r="A99" s="1">
        <v>98</v>
      </c>
    </row>
    <row r="100" spans="1:2" x14ac:dyDescent="0.2">
      <c r="A100" s="1">
        <v>99</v>
      </c>
    </row>
    <row r="101" spans="1:2" x14ac:dyDescent="0.2">
      <c r="A101" s="1">
        <v>100</v>
      </c>
    </row>
    <row r="102" spans="1:2" x14ac:dyDescent="0.2">
      <c r="A102" s="1">
        <v>101</v>
      </c>
    </row>
    <row r="103" spans="1:2" x14ac:dyDescent="0.2">
      <c r="A103" s="1">
        <v>102</v>
      </c>
      <c r="B103" t="s">
        <v>26</v>
      </c>
    </row>
    <row r="104" spans="1:2" x14ac:dyDescent="0.2">
      <c r="A104" s="1">
        <v>103</v>
      </c>
      <c r="B104">
        <v>1</v>
      </c>
    </row>
    <row r="105" spans="1:2" x14ac:dyDescent="0.2">
      <c r="A105" s="1">
        <v>104</v>
      </c>
    </row>
    <row r="106" spans="1:2" x14ac:dyDescent="0.2">
      <c r="A106" s="1">
        <v>105</v>
      </c>
      <c r="B106" t="s">
        <v>27</v>
      </c>
    </row>
    <row r="107" spans="1:2" x14ac:dyDescent="0.2">
      <c r="A107" s="1">
        <v>106</v>
      </c>
      <c r="B107">
        <v>1</v>
      </c>
    </row>
    <row r="108" spans="1:2" x14ac:dyDescent="0.2">
      <c r="A108" s="1">
        <v>107</v>
      </c>
    </row>
    <row r="109" spans="1:2" x14ac:dyDescent="0.2">
      <c r="A109" s="1">
        <v>108</v>
      </c>
    </row>
    <row r="110" spans="1:2" x14ac:dyDescent="0.2">
      <c r="A110" s="1">
        <v>109</v>
      </c>
    </row>
    <row r="111" spans="1:2" x14ac:dyDescent="0.2">
      <c r="A111" s="1">
        <v>110</v>
      </c>
    </row>
    <row r="112" spans="1:2" x14ac:dyDescent="0.2">
      <c r="A112" s="1">
        <v>111</v>
      </c>
    </row>
    <row r="113" spans="1:1" x14ac:dyDescent="0.2">
      <c r="A113" s="1">
        <v>112</v>
      </c>
    </row>
    <row r="114" spans="1:1" x14ac:dyDescent="0.2">
      <c r="A114" s="1">
        <v>113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7"/>
  <sheetViews>
    <sheetView topLeftCell="A21" workbookViewId="0">
      <selection activeCell="H36" sqref="H36"/>
    </sheetView>
  </sheetViews>
  <sheetFormatPr baseColWidth="10" defaultColWidth="8.83203125" defaultRowHeight="15" x14ac:dyDescent="0.2"/>
  <cols>
    <col min="3" max="3" width="11" bestFit="1" customWidth="1"/>
  </cols>
  <sheetData>
    <row r="1" spans="1:12" x14ac:dyDescent="0.2">
      <c r="B1" s="20" t="s">
        <v>28</v>
      </c>
      <c r="C1" s="20"/>
      <c r="G1" t="s">
        <v>32</v>
      </c>
      <c r="H1" s="1" t="s">
        <v>82</v>
      </c>
    </row>
    <row r="2" spans="1:12" x14ac:dyDescent="0.2">
      <c r="A2" t="s">
        <v>30</v>
      </c>
      <c r="B2" t="s">
        <v>29</v>
      </c>
      <c r="C2" t="s">
        <v>2</v>
      </c>
      <c r="D2" t="s">
        <v>3</v>
      </c>
      <c r="E2" t="s">
        <v>4</v>
      </c>
      <c r="F2" t="s">
        <v>5</v>
      </c>
      <c r="G2" t="s">
        <v>33</v>
      </c>
      <c r="H2" t="s">
        <v>29</v>
      </c>
      <c r="I2" t="s">
        <v>83</v>
      </c>
      <c r="J2" t="s">
        <v>84</v>
      </c>
      <c r="K2" t="s">
        <v>85</v>
      </c>
      <c r="L2" t="s">
        <v>86</v>
      </c>
    </row>
    <row r="3" spans="1:12" x14ac:dyDescent="0.2">
      <c r="A3" s="1">
        <v>1</v>
      </c>
      <c r="B3">
        <v>0</v>
      </c>
      <c r="C3">
        <v>0</v>
      </c>
      <c r="D3">
        <v>18</v>
      </c>
      <c r="E3">
        <v>8</v>
      </c>
      <c r="F3">
        <v>8</v>
      </c>
      <c r="H3">
        <f>100*B3/MAX(B$3:B$32)</f>
        <v>0</v>
      </c>
      <c r="I3">
        <f t="shared" ref="I3:L18" si="0">100*C3/MAX(C$3:C$32)</f>
        <v>0</v>
      </c>
      <c r="J3">
        <f t="shared" si="0"/>
        <v>14.634146341463415</v>
      </c>
      <c r="K3">
        <f t="shared" si="0"/>
        <v>32</v>
      </c>
      <c r="L3">
        <f t="shared" si="0"/>
        <v>32</v>
      </c>
    </row>
    <row r="4" spans="1:12" x14ac:dyDescent="0.2">
      <c r="A4" s="1">
        <v>2</v>
      </c>
      <c r="B4">
        <v>1</v>
      </c>
      <c r="C4">
        <v>1</v>
      </c>
      <c r="D4">
        <v>50</v>
      </c>
      <c r="E4">
        <v>5</v>
      </c>
      <c r="F4">
        <v>5</v>
      </c>
      <c r="H4">
        <f t="shared" ref="H4:L32" si="1">100*B4/MAX(B$3:B$32)</f>
        <v>4</v>
      </c>
      <c r="I4">
        <f t="shared" si="0"/>
        <v>1.6129032258064515</v>
      </c>
      <c r="J4">
        <f t="shared" si="0"/>
        <v>40.650406504065039</v>
      </c>
      <c r="K4">
        <f t="shared" si="0"/>
        <v>20</v>
      </c>
      <c r="L4">
        <f t="shared" si="0"/>
        <v>20</v>
      </c>
    </row>
    <row r="5" spans="1:12" x14ac:dyDescent="0.2">
      <c r="A5" s="1">
        <v>3</v>
      </c>
      <c r="B5">
        <v>2</v>
      </c>
      <c r="C5">
        <v>38</v>
      </c>
      <c r="D5">
        <v>67</v>
      </c>
      <c r="E5">
        <v>13</v>
      </c>
      <c r="F5">
        <v>13</v>
      </c>
      <c r="H5">
        <f t="shared" si="1"/>
        <v>8</v>
      </c>
      <c r="I5">
        <f t="shared" si="0"/>
        <v>61.29032258064516</v>
      </c>
      <c r="J5">
        <f t="shared" si="0"/>
        <v>54.471544715447152</v>
      </c>
      <c r="K5">
        <f t="shared" si="0"/>
        <v>52</v>
      </c>
      <c r="L5">
        <f t="shared" si="0"/>
        <v>52</v>
      </c>
    </row>
    <row r="6" spans="1:12" x14ac:dyDescent="0.2">
      <c r="A6" s="1">
        <v>4</v>
      </c>
      <c r="B6">
        <v>3</v>
      </c>
      <c r="C6">
        <v>31</v>
      </c>
      <c r="D6">
        <v>72</v>
      </c>
      <c r="E6">
        <v>11</v>
      </c>
      <c r="F6">
        <v>11</v>
      </c>
      <c r="H6">
        <f t="shared" si="1"/>
        <v>12</v>
      </c>
      <c r="I6">
        <f t="shared" si="0"/>
        <v>50</v>
      </c>
      <c r="J6">
        <f t="shared" si="0"/>
        <v>58.536585365853661</v>
      </c>
      <c r="K6">
        <f t="shared" si="0"/>
        <v>44</v>
      </c>
      <c r="L6">
        <f t="shared" si="0"/>
        <v>44</v>
      </c>
    </row>
    <row r="7" spans="1:12" x14ac:dyDescent="0.2">
      <c r="A7" s="1">
        <v>5</v>
      </c>
      <c r="B7">
        <v>3</v>
      </c>
      <c r="C7">
        <v>33</v>
      </c>
      <c r="D7">
        <v>75</v>
      </c>
      <c r="E7">
        <v>6</v>
      </c>
      <c r="F7">
        <v>6</v>
      </c>
      <c r="H7">
        <f t="shared" si="1"/>
        <v>12</v>
      </c>
      <c r="I7">
        <f t="shared" si="0"/>
        <v>53.225806451612904</v>
      </c>
      <c r="J7">
        <f t="shared" si="0"/>
        <v>60.975609756097562</v>
      </c>
      <c r="K7">
        <f t="shared" si="0"/>
        <v>24</v>
      </c>
      <c r="L7">
        <f t="shared" si="0"/>
        <v>24</v>
      </c>
    </row>
    <row r="8" spans="1:12" x14ac:dyDescent="0.2">
      <c r="A8" s="1">
        <v>6</v>
      </c>
      <c r="B8">
        <v>16</v>
      </c>
      <c r="C8">
        <v>49</v>
      </c>
      <c r="D8">
        <v>114</v>
      </c>
      <c r="E8">
        <v>24</v>
      </c>
      <c r="F8">
        <v>24</v>
      </c>
      <c r="H8">
        <f t="shared" si="1"/>
        <v>64</v>
      </c>
      <c r="I8">
        <f t="shared" si="0"/>
        <v>79.032258064516128</v>
      </c>
      <c r="J8">
        <f t="shared" si="0"/>
        <v>92.682926829268297</v>
      </c>
      <c r="K8">
        <f t="shared" si="0"/>
        <v>96</v>
      </c>
      <c r="L8">
        <f t="shared" si="0"/>
        <v>96</v>
      </c>
    </row>
    <row r="9" spans="1:12" x14ac:dyDescent="0.2">
      <c r="A9" s="1">
        <v>7</v>
      </c>
      <c r="B9">
        <v>24</v>
      </c>
      <c r="C9">
        <v>51</v>
      </c>
      <c r="D9">
        <v>96</v>
      </c>
      <c r="E9">
        <v>25</v>
      </c>
      <c r="F9">
        <v>25</v>
      </c>
      <c r="H9">
        <f t="shared" si="1"/>
        <v>96</v>
      </c>
      <c r="I9">
        <f t="shared" si="0"/>
        <v>82.258064516129039</v>
      </c>
      <c r="J9">
        <f t="shared" si="0"/>
        <v>78.048780487804876</v>
      </c>
      <c r="K9">
        <f t="shared" si="0"/>
        <v>100</v>
      </c>
      <c r="L9">
        <f t="shared" si="0"/>
        <v>100</v>
      </c>
    </row>
    <row r="10" spans="1:12" x14ac:dyDescent="0.2">
      <c r="A10" s="1">
        <v>8</v>
      </c>
      <c r="B10">
        <v>25</v>
      </c>
      <c r="C10">
        <v>46</v>
      </c>
      <c r="D10">
        <v>89</v>
      </c>
      <c r="E10">
        <v>13</v>
      </c>
      <c r="F10">
        <v>13</v>
      </c>
      <c r="H10">
        <f t="shared" si="1"/>
        <v>100</v>
      </c>
      <c r="I10">
        <f t="shared" si="0"/>
        <v>74.193548387096769</v>
      </c>
      <c r="J10">
        <f t="shared" si="0"/>
        <v>72.357723577235774</v>
      </c>
      <c r="K10">
        <f t="shared" si="0"/>
        <v>52</v>
      </c>
      <c r="L10">
        <f t="shared" si="0"/>
        <v>52</v>
      </c>
    </row>
    <row r="11" spans="1:12" x14ac:dyDescent="0.2">
      <c r="A11" s="1">
        <v>9</v>
      </c>
      <c r="B11">
        <v>20</v>
      </c>
      <c r="C11">
        <v>62</v>
      </c>
      <c r="D11">
        <v>123</v>
      </c>
      <c r="E11">
        <v>19</v>
      </c>
      <c r="F11">
        <v>19</v>
      </c>
      <c r="H11">
        <f t="shared" si="1"/>
        <v>80</v>
      </c>
      <c r="I11">
        <f t="shared" si="0"/>
        <v>100</v>
      </c>
      <c r="J11">
        <f t="shared" si="0"/>
        <v>100</v>
      </c>
      <c r="K11">
        <f t="shared" si="0"/>
        <v>76</v>
      </c>
      <c r="L11">
        <f t="shared" si="0"/>
        <v>76</v>
      </c>
    </row>
    <row r="12" spans="1:12" x14ac:dyDescent="0.2">
      <c r="A12" s="1">
        <v>10</v>
      </c>
      <c r="B12">
        <v>11</v>
      </c>
      <c r="C12">
        <v>43</v>
      </c>
      <c r="D12">
        <v>110</v>
      </c>
      <c r="E12">
        <v>14</v>
      </c>
      <c r="F12">
        <v>14</v>
      </c>
      <c r="H12">
        <f t="shared" si="1"/>
        <v>44</v>
      </c>
      <c r="I12">
        <f t="shared" si="0"/>
        <v>69.354838709677423</v>
      </c>
      <c r="J12">
        <f t="shared" si="0"/>
        <v>89.430894308943095</v>
      </c>
      <c r="K12">
        <f t="shared" si="0"/>
        <v>56</v>
      </c>
      <c r="L12">
        <f t="shared" si="0"/>
        <v>56</v>
      </c>
    </row>
    <row r="13" spans="1:12" x14ac:dyDescent="0.2">
      <c r="A13" s="1">
        <v>11</v>
      </c>
      <c r="B13">
        <v>3</v>
      </c>
      <c r="C13">
        <v>43</v>
      </c>
      <c r="D13">
        <v>106</v>
      </c>
      <c r="E13">
        <v>22</v>
      </c>
      <c r="F13">
        <v>22</v>
      </c>
      <c r="H13">
        <f t="shared" si="1"/>
        <v>12</v>
      </c>
      <c r="I13">
        <f t="shared" si="0"/>
        <v>69.354838709677423</v>
      </c>
      <c r="J13">
        <f t="shared" si="0"/>
        <v>86.17886178861788</v>
      </c>
      <c r="K13">
        <f t="shared" si="0"/>
        <v>88</v>
      </c>
      <c r="L13">
        <f t="shared" si="0"/>
        <v>88</v>
      </c>
    </row>
    <row r="14" spans="1:12" x14ac:dyDescent="0.2">
      <c r="A14" s="1">
        <v>12</v>
      </c>
      <c r="B14">
        <v>2</v>
      </c>
      <c r="C14">
        <v>36</v>
      </c>
      <c r="D14">
        <v>97</v>
      </c>
      <c r="E14">
        <v>16</v>
      </c>
      <c r="F14">
        <v>16</v>
      </c>
      <c r="H14">
        <f t="shared" si="1"/>
        <v>8</v>
      </c>
      <c r="I14">
        <f t="shared" si="0"/>
        <v>58.064516129032256</v>
      </c>
      <c r="J14">
        <f t="shared" si="0"/>
        <v>78.861788617886177</v>
      </c>
      <c r="K14">
        <f t="shared" si="0"/>
        <v>64</v>
      </c>
      <c r="L14">
        <f t="shared" si="0"/>
        <v>64</v>
      </c>
    </row>
    <row r="15" spans="1:12" x14ac:dyDescent="0.2">
      <c r="A15" s="1">
        <v>13</v>
      </c>
      <c r="B15">
        <v>4</v>
      </c>
      <c r="C15">
        <v>32</v>
      </c>
      <c r="D15">
        <v>77</v>
      </c>
      <c r="E15">
        <v>1</v>
      </c>
      <c r="F15">
        <v>1</v>
      </c>
      <c r="H15">
        <f t="shared" si="1"/>
        <v>16</v>
      </c>
      <c r="I15">
        <f t="shared" si="0"/>
        <v>51.612903225806448</v>
      </c>
      <c r="J15">
        <f t="shared" si="0"/>
        <v>62.601626016260163</v>
      </c>
      <c r="K15">
        <f t="shared" si="0"/>
        <v>4</v>
      </c>
      <c r="L15">
        <f t="shared" si="0"/>
        <v>4</v>
      </c>
    </row>
    <row r="16" spans="1:12" x14ac:dyDescent="0.2">
      <c r="A16" s="1">
        <v>14</v>
      </c>
      <c r="B16">
        <v>0</v>
      </c>
      <c r="C16">
        <v>31</v>
      </c>
      <c r="D16">
        <v>93</v>
      </c>
      <c r="E16">
        <v>7</v>
      </c>
      <c r="F16">
        <v>7</v>
      </c>
      <c r="H16">
        <f t="shared" si="1"/>
        <v>0</v>
      </c>
      <c r="I16">
        <f t="shared" si="0"/>
        <v>50</v>
      </c>
      <c r="J16">
        <f t="shared" si="0"/>
        <v>75.609756097560975</v>
      </c>
      <c r="K16">
        <f t="shared" si="0"/>
        <v>28</v>
      </c>
      <c r="L16">
        <f t="shared" si="0"/>
        <v>28</v>
      </c>
    </row>
    <row r="17" spans="1:12" x14ac:dyDescent="0.2">
      <c r="A17" s="1">
        <v>15</v>
      </c>
      <c r="B17">
        <v>0</v>
      </c>
      <c r="C17">
        <v>40</v>
      </c>
      <c r="D17">
        <v>41</v>
      </c>
      <c r="E17">
        <v>2</v>
      </c>
      <c r="F17">
        <v>2</v>
      </c>
      <c r="H17">
        <f t="shared" si="1"/>
        <v>0</v>
      </c>
      <c r="I17">
        <f t="shared" si="0"/>
        <v>64.516129032258064</v>
      </c>
      <c r="J17">
        <f t="shared" si="0"/>
        <v>33.333333333333336</v>
      </c>
      <c r="K17">
        <f t="shared" si="0"/>
        <v>8</v>
      </c>
      <c r="L17">
        <f t="shared" si="0"/>
        <v>8</v>
      </c>
    </row>
    <row r="18" spans="1:12" x14ac:dyDescent="0.2">
      <c r="A18" s="1">
        <v>16</v>
      </c>
      <c r="B18">
        <v>0</v>
      </c>
      <c r="C18">
        <v>30</v>
      </c>
      <c r="D18">
        <v>38</v>
      </c>
      <c r="E18">
        <v>1</v>
      </c>
      <c r="F18">
        <v>1</v>
      </c>
      <c r="H18">
        <f t="shared" si="1"/>
        <v>0</v>
      </c>
      <c r="I18">
        <f t="shared" si="0"/>
        <v>48.387096774193552</v>
      </c>
      <c r="J18">
        <f t="shared" si="0"/>
        <v>30.894308943089431</v>
      </c>
      <c r="K18">
        <f t="shared" si="0"/>
        <v>4</v>
      </c>
      <c r="L18">
        <f t="shared" si="0"/>
        <v>4</v>
      </c>
    </row>
    <row r="19" spans="1:12" x14ac:dyDescent="0.2">
      <c r="A19" s="1">
        <v>17</v>
      </c>
      <c r="B19">
        <v>0</v>
      </c>
      <c r="C19">
        <v>26</v>
      </c>
      <c r="D19">
        <v>29</v>
      </c>
      <c r="E19">
        <v>1</v>
      </c>
      <c r="F19">
        <v>1</v>
      </c>
      <c r="H19">
        <f t="shared" si="1"/>
        <v>0</v>
      </c>
      <c r="I19">
        <f t="shared" si="1"/>
        <v>41.935483870967744</v>
      </c>
      <c r="J19">
        <f t="shared" si="1"/>
        <v>23.577235772357724</v>
      </c>
      <c r="K19">
        <f t="shared" si="1"/>
        <v>4</v>
      </c>
      <c r="L19">
        <f t="shared" si="1"/>
        <v>4</v>
      </c>
    </row>
    <row r="20" spans="1:12" x14ac:dyDescent="0.2">
      <c r="A20" s="1">
        <v>18</v>
      </c>
      <c r="B20">
        <v>0</v>
      </c>
      <c r="C20">
        <v>21</v>
      </c>
      <c r="D20">
        <v>13</v>
      </c>
      <c r="E20">
        <v>2</v>
      </c>
      <c r="F20">
        <v>2</v>
      </c>
      <c r="H20">
        <f t="shared" si="1"/>
        <v>0</v>
      </c>
      <c r="I20">
        <f t="shared" si="1"/>
        <v>33.87096774193548</v>
      </c>
      <c r="J20">
        <f t="shared" si="1"/>
        <v>10.56910569105691</v>
      </c>
      <c r="K20">
        <f t="shared" si="1"/>
        <v>8</v>
      </c>
      <c r="L20">
        <f t="shared" si="1"/>
        <v>8</v>
      </c>
    </row>
    <row r="21" spans="1:12" x14ac:dyDescent="0.2">
      <c r="A21" s="1">
        <v>19</v>
      </c>
      <c r="B21">
        <v>1</v>
      </c>
      <c r="C21">
        <v>20</v>
      </c>
      <c r="D21">
        <v>5</v>
      </c>
      <c r="E21">
        <v>4</v>
      </c>
      <c r="F21">
        <v>4</v>
      </c>
      <c r="H21">
        <f t="shared" si="1"/>
        <v>4</v>
      </c>
      <c r="I21">
        <f t="shared" si="1"/>
        <v>32.258064516129032</v>
      </c>
      <c r="J21">
        <f t="shared" si="1"/>
        <v>4.0650406504065044</v>
      </c>
      <c r="K21">
        <f t="shared" si="1"/>
        <v>16</v>
      </c>
      <c r="L21">
        <f t="shared" si="1"/>
        <v>16</v>
      </c>
    </row>
    <row r="22" spans="1:12" x14ac:dyDescent="0.2">
      <c r="A22" s="1">
        <v>20</v>
      </c>
      <c r="B22">
        <v>1</v>
      </c>
      <c r="C22" s="10">
        <v>8</v>
      </c>
      <c r="D22" s="10">
        <v>7</v>
      </c>
      <c r="E22" s="10">
        <v>0</v>
      </c>
      <c r="F22" s="10">
        <v>0</v>
      </c>
      <c r="H22">
        <f t="shared" si="1"/>
        <v>4</v>
      </c>
      <c r="I22">
        <f t="shared" si="1"/>
        <v>12.903225806451612</v>
      </c>
      <c r="J22">
        <f t="shared" si="1"/>
        <v>5.691056910569106</v>
      </c>
      <c r="K22">
        <f t="shared" si="1"/>
        <v>0</v>
      </c>
      <c r="L22">
        <f t="shared" si="1"/>
        <v>0</v>
      </c>
    </row>
    <row r="23" spans="1:12" x14ac:dyDescent="0.2">
      <c r="A23" s="1">
        <v>21</v>
      </c>
      <c r="B23">
        <v>0</v>
      </c>
      <c r="C23" s="10">
        <v>17</v>
      </c>
      <c r="D23" s="10">
        <v>1</v>
      </c>
      <c r="E23" s="10">
        <v>2</v>
      </c>
      <c r="F23" s="10">
        <v>2</v>
      </c>
      <c r="H23">
        <f t="shared" si="1"/>
        <v>0</v>
      </c>
      <c r="I23">
        <f t="shared" si="1"/>
        <v>27.419354838709676</v>
      </c>
      <c r="J23">
        <f t="shared" si="1"/>
        <v>0.81300813008130079</v>
      </c>
      <c r="K23">
        <f t="shared" si="1"/>
        <v>8</v>
      </c>
      <c r="L23">
        <f t="shared" si="1"/>
        <v>8</v>
      </c>
    </row>
    <row r="24" spans="1:12" x14ac:dyDescent="0.2">
      <c r="A24" s="1">
        <v>22</v>
      </c>
      <c r="B24">
        <v>0</v>
      </c>
      <c r="C24" s="10">
        <v>17</v>
      </c>
      <c r="D24" s="10">
        <v>0</v>
      </c>
      <c r="E24" s="10">
        <v>0</v>
      </c>
      <c r="F24" s="10">
        <v>0</v>
      </c>
      <c r="H24">
        <f t="shared" si="1"/>
        <v>0</v>
      </c>
      <c r="I24">
        <f t="shared" si="1"/>
        <v>27.419354838709676</v>
      </c>
      <c r="J24">
        <f t="shared" si="1"/>
        <v>0</v>
      </c>
      <c r="K24">
        <f t="shared" si="1"/>
        <v>0</v>
      </c>
      <c r="L24">
        <f t="shared" si="1"/>
        <v>0</v>
      </c>
    </row>
    <row r="25" spans="1:12" x14ac:dyDescent="0.2">
      <c r="A25" s="1">
        <v>23</v>
      </c>
      <c r="B25">
        <v>0</v>
      </c>
      <c r="C25" s="10">
        <v>12</v>
      </c>
      <c r="D25" s="10">
        <v>0</v>
      </c>
      <c r="E25" s="10">
        <v>0</v>
      </c>
      <c r="F25" s="10">
        <v>0</v>
      </c>
      <c r="H25">
        <f t="shared" si="1"/>
        <v>0</v>
      </c>
      <c r="I25">
        <f t="shared" si="1"/>
        <v>19.35483870967742</v>
      </c>
      <c r="J25">
        <f t="shared" si="1"/>
        <v>0</v>
      </c>
      <c r="K25">
        <f t="shared" si="1"/>
        <v>0</v>
      </c>
      <c r="L25">
        <f t="shared" si="1"/>
        <v>0</v>
      </c>
    </row>
    <row r="26" spans="1:12" x14ac:dyDescent="0.2">
      <c r="A26" s="1">
        <v>24</v>
      </c>
      <c r="B26">
        <v>0</v>
      </c>
      <c r="C26" s="10">
        <v>5</v>
      </c>
      <c r="D26" s="10">
        <v>0</v>
      </c>
      <c r="E26" s="10">
        <v>0</v>
      </c>
      <c r="F26" s="10">
        <v>0</v>
      </c>
      <c r="H26">
        <f t="shared" si="1"/>
        <v>0</v>
      </c>
      <c r="I26">
        <f t="shared" si="1"/>
        <v>8.064516129032258</v>
      </c>
      <c r="J26">
        <f t="shared" si="1"/>
        <v>0</v>
      </c>
      <c r="K26">
        <f t="shared" si="1"/>
        <v>0</v>
      </c>
      <c r="L26">
        <f t="shared" si="1"/>
        <v>0</v>
      </c>
    </row>
    <row r="27" spans="1:12" x14ac:dyDescent="0.2">
      <c r="A27" s="1">
        <v>25</v>
      </c>
      <c r="C27" s="10">
        <v>7</v>
      </c>
      <c r="D27" s="10"/>
      <c r="E27" s="10"/>
      <c r="F27" s="10"/>
      <c r="H27">
        <f t="shared" si="1"/>
        <v>0</v>
      </c>
      <c r="I27">
        <f t="shared" si="1"/>
        <v>11.290322580645162</v>
      </c>
      <c r="J27">
        <f t="shared" si="1"/>
        <v>0</v>
      </c>
      <c r="K27">
        <f t="shared" si="1"/>
        <v>0</v>
      </c>
      <c r="L27">
        <f t="shared" si="1"/>
        <v>0</v>
      </c>
    </row>
    <row r="28" spans="1:12" x14ac:dyDescent="0.2">
      <c r="A28" s="1">
        <v>26</v>
      </c>
      <c r="C28" s="10">
        <v>2</v>
      </c>
      <c r="D28" s="10">
        <v>1</v>
      </c>
      <c r="E28" s="10"/>
      <c r="F28" s="10"/>
      <c r="H28">
        <f t="shared" si="1"/>
        <v>0</v>
      </c>
      <c r="I28">
        <f t="shared" si="1"/>
        <v>3.225806451612903</v>
      </c>
      <c r="J28">
        <f t="shared" si="1"/>
        <v>0.81300813008130079</v>
      </c>
      <c r="K28">
        <f t="shared" si="1"/>
        <v>0</v>
      </c>
      <c r="L28">
        <f t="shared" si="1"/>
        <v>0</v>
      </c>
    </row>
    <row r="29" spans="1:12" x14ac:dyDescent="0.2">
      <c r="A29" s="1">
        <v>27</v>
      </c>
      <c r="C29" s="10">
        <v>1</v>
      </c>
      <c r="D29" s="10">
        <v>1</v>
      </c>
      <c r="E29" s="10"/>
      <c r="F29" s="10"/>
      <c r="H29">
        <f t="shared" si="1"/>
        <v>0</v>
      </c>
      <c r="I29">
        <f t="shared" si="1"/>
        <v>1.6129032258064515</v>
      </c>
      <c r="J29">
        <f t="shared" si="1"/>
        <v>0.81300813008130079</v>
      </c>
      <c r="K29">
        <f t="shared" si="1"/>
        <v>0</v>
      </c>
      <c r="L29">
        <f t="shared" si="1"/>
        <v>0</v>
      </c>
    </row>
    <row r="30" spans="1:12" x14ac:dyDescent="0.2">
      <c r="A30" s="1">
        <v>28</v>
      </c>
      <c r="C30" s="10">
        <v>1</v>
      </c>
      <c r="D30" s="10"/>
      <c r="E30" s="10"/>
      <c r="F30" s="10"/>
      <c r="H30">
        <f t="shared" si="1"/>
        <v>0</v>
      </c>
      <c r="I30">
        <f t="shared" si="1"/>
        <v>1.6129032258064515</v>
      </c>
      <c r="J30">
        <f t="shared" si="1"/>
        <v>0</v>
      </c>
      <c r="K30">
        <f t="shared" si="1"/>
        <v>0</v>
      </c>
      <c r="L30">
        <f t="shared" si="1"/>
        <v>0</v>
      </c>
    </row>
    <row r="31" spans="1:12" x14ac:dyDescent="0.2">
      <c r="A31" s="1">
        <v>29</v>
      </c>
      <c r="C31" s="10">
        <v>2</v>
      </c>
      <c r="D31" s="10"/>
      <c r="E31" s="10"/>
      <c r="F31" s="10"/>
      <c r="H31">
        <f t="shared" si="1"/>
        <v>0</v>
      </c>
      <c r="I31">
        <f t="shared" si="1"/>
        <v>3.225806451612903</v>
      </c>
      <c r="J31">
        <f t="shared" si="1"/>
        <v>0</v>
      </c>
      <c r="K31">
        <f t="shared" si="1"/>
        <v>0</v>
      </c>
      <c r="L31">
        <f t="shared" si="1"/>
        <v>0</v>
      </c>
    </row>
    <row r="32" spans="1:12" x14ac:dyDescent="0.2">
      <c r="A32" s="1">
        <v>30</v>
      </c>
      <c r="H32">
        <f t="shared" si="1"/>
        <v>0</v>
      </c>
      <c r="I32">
        <f t="shared" si="1"/>
        <v>0</v>
      </c>
      <c r="J32">
        <f t="shared" si="1"/>
        <v>0</v>
      </c>
      <c r="K32">
        <f t="shared" si="1"/>
        <v>0</v>
      </c>
      <c r="L32">
        <f t="shared" si="1"/>
        <v>0</v>
      </c>
    </row>
    <row r="33" spans="1:7" x14ac:dyDescent="0.2">
      <c r="A33" s="1">
        <v>31</v>
      </c>
    </row>
    <row r="34" spans="1:7" x14ac:dyDescent="0.2">
      <c r="A34" s="1">
        <v>32</v>
      </c>
      <c r="G34" t="s">
        <v>17</v>
      </c>
    </row>
    <row r="35" spans="1:7" x14ac:dyDescent="0.2">
      <c r="A35" s="1">
        <v>33</v>
      </c>
    </row>
    <row r="36" spans="1:7" x14ac:dyDescent="0.2">
      <c r="A36" s="1">
        <v>34</v>
      </c>
    </row>
    <row r="37" spans="1:7" x14ac:dyDescent="0.2">
      <c r="A37" s="1">
        <v>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46"/>
  <sheetViews>
    <sheetView topLeftCell="G1" workbookViewId="0">
      <selection activeCell="S6" sqref="S6:S10"/>
    </sheetView>
  </sheetViews>
  <sheetFormatPr baseColWidth="10" defaultColWidth="8.83203125" defaultRowHeight="15" x14ac:dyDescent="0.2"/>
  <cols>
    <col min="1" max="1" width="8.83203125" style="1"/>
    <col min="2" max="2" width="14.33203125" bestFit="1" customWidth="1"/>
    <col min="3" max="3" width="9.5" bestFit="1" customWidth="1"/>
    <col min="4" max="4" width="12" bestFit="1" customWidth="1"/>
    <col min="5" max="5" width="14.33203125" bestFit="1" customWidth="1"/>
    <col min="6" max="6" width="18.5" customWidth="1"/>
    <col min="7" max="7" width="12.1640625" bestFit="1" customWidth="1"/>
    <col min="15" max="15" width="10.6640625" customWidth="1"/>
  </cols>
  <sheetData>
    <row r="1" spans="1:19" x14ac:dyDescent="0.2">
      <c r="B1" s="37" t="s">
        <v>0</v>
      </c>
      <c r="C1" s="37" t="s">
        <v>1</v>
      </c>
      <c r="D1" s="37" t="s">
        <v>2</v>
      </c>
      <c r="E1" s="37" t="s">
        <v>3</v>
      </c>
      <c r="F1" s="37" t="s">
        <v>4</v>
      </c>
      <c r="G1" s="37" t="s">
        <v>5</v>
      </c>
      <c r="I1" s="37" t="s">
        <v>37</v>
      </c>
    </row>
    <row r="2" spans="1:19" x14ac:dyDescent="0.2">
      <c r="A2" s="1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>
        <v>1</v>
      </c>
      <c r="J2">
        <v>0</v>
      </c>
    </row>
    <row r="3" spans="1:19" x14ac:dyDescent="0.2">
      <c r="A3" s="1">
        <v>2</v>
      </c>
      <c r="B3">
        <v>0</v>
      </c>
      <c r="C3">
        <v>0</v>
      </c>
      <c r="D3">
        <v>0</v>
      </c>
      <c r="E3">
        <v>0</v>
      </c>
      <c r="F3">
        <v>1</v>
      </c>
      <c r="G3">
        <v>2</v>
      </c>
      <c r="I3">
        <v>2</v>
      </c>
      <c r="J3">
        <v>0</v>
      </c>
    </row>
    <row r="4" spans="1:19" ht="16" thickBot="1" x14ac:dyDescent="0.25">
      <c r="A4" s="1">
        <v>3</v>
      </c>
      <c r="B4">
        <v>0</v>
      </c>
      <c r="C4">
        <v>0</v>
      </c>
      <c r="D4">
        <v>0</v>
      </c>
      <c r="E4">
        <v>0</v>
      </c>
      <c r="F4">
        <v>7</v>
      </c>
      <c r="G4">
        <v>0</v>
      </c>
      <c r="I4">
        <v>3</v>
      </c>
      <c r="J4">
        <v>0</v>
      </c>
    </row>
    <row r="5" spans="1:19" x14ac:dyDescent="0.2">
      <c r="A5" s="1">
        <v>4</v>
      </c>
      <c r="B5">
        <v>0</v>
      </c>
      <c r="C5">
        <v>1</v>
      </c>
      <c r="D5">
        <v>4</v>
      </c>
      <c r="E5">
        <v>6</v>
      </c>
      <c r="F5">
        <v>11</v>
      </c>
      <c r="G5">
        <v>13</v>
      </c>
      <c r="I5">
        <v>4</v>
      </c>
      <c r="J5">
        <v>1</v>
      </c>
      <c r="K5" s="2" t="s">
        <v>38</v>
      </c>
      <c r="L5" s="3" t="s">
        <v>39</v>
      </c>
      <c r="M5" s="3" t="s">
        <v>40</v>
      </c>
      <c r="N5" s="3" t="s">
        <v>7</v>
      </c>
      <c r="O5" s="3"/>
      <c r="P5" s="41"/>
      <c r="S5" t="s">
        <v>158</v>
      </c>
    </row>
    <row r="6" spans="1:19" x14ac:dyDescent="0.2">
      <c r="A6" s="1">
        <v>5</v>
      </c>
      <c r="B6">
        <v>0</v>
      </c>
      <c r="C6">
        <v>4</v>
      </c>
      <c r="D6">
        <v>9</v>
      </c>
      <c r="E6">
        <v>2</v>
      </c>
      <c r="F6">
        <v>46</v>
      </c>
      <c r="G6">
        <v>19</v>
      </c>
      <c r="I6">
        <v>5</v>
      </c>
      <c r="J6">
        <v>4</v>
      </c>
      <c r="K6" s="5" t="s">
        <v>41</v>
      </c>
      <c r="L6" s="6">
        <f>SUM(B2:B29)</f>
        <v>736</v>
      </c>
      <c r="M6" s="6">
        <f>SUM(C2:C45)</f>
        <v>692</v>
      </c>
      <c r="N6" s="6">
        <f>SUM(L6:M6)</f>
        <v>1428</v>
      </c>
      <c r="O6" s="6"/>
      <c r="P6" s="9"/>
      <c r="S6">
        <v>1428</v>
      </c>
    </row>
    <row r="7" spans="1:19" x14ac:dyDescent="0.2">
      <c r="A7" s="1">
        <v>6</v>
      </c>
      <c r="B7">
        <v>4</v>
      </c>
      <c r="C7">
        <v>7</v>
      </c>
      <c r="D7">
        <v>34</v>
      </c>
      <c r="E7">
        <v>8</v>
      </c>
      <c r="F7">
        <v>47</v>
      </c>
      <c r="G7">
        <v>32</v>
      </c>
      <c r="I7">
        <v>6</v>
      </c>
      <c r="J7">
        <v>11</v>
      </c>
      <c r="K7" s="5"/>
      <c r="L7" s="6" t="s">
        <v>42</v>
      </c>
      <c r="M7" s="6" t="s">
        <v>39</v>
      </c>
      <c r="N7" s="6" t="s">
        <v>43</v>
      </c>
      <c r="O7" s="6" t="s">
        <v>44</v>
      </c>
      <c r="P7" s="9"/>
    </row>
    <row r="8" spans="1:19" x14ac:dyDescent="0.2">
      <c r="A8" s="1">
        <v>7</v>
      </c>
      <c r="B8">
        <v>4</v>
      </c>
      <c r="C8">
        <v>14</v>
      </c>
      <c r="D8">
        <v>36</v>
      </c>
      <c r="E8">
        <v>14</v>
      </c>
      <c r="F8">
        <v>109</v>
      </c>
      <c r="G8">
        <v>25</v>
      </c>
      <c r="I8">
        <v>7</v>
      </c>
      <c r="J8">
        <v>18</v>
      </c>
      <c r="K8" s="5" t="s">
        <v>45</v>
      </c>
      <c r="L8" s="6">
        <f>SUM(E2:E45)</f>
        <v>1291</v>
      </c>
      <c r="M8" s="6">
        <f>SUM(D5:D45)</f>
        <v>1534</v>
      </c>
      <c r="N8" s="6">
        <f>SUM(F3:F45)</f>
        <v>3903</v>
      </c>
      <c r="O8" s="6">
        <f>SUM(G3:G45)</f>
        <v>626</v>
      </c>
      <c r="P8" s="9"/>
      <c r="S8">
        <f>SUM(L8:R8)</f>
        <v>7354</v>
      </c>
    </row>
    <row r="9" spans="1:19" x14ac:dyDescent="0.2">
      <c r="A9" s="1">
        <v>8</v>
      </c>
      <c r="B9">
        <v>11</v>
      </c>
      <c r="C9">
        <v>22</v>
      </c>
      <c r="D9">
        <v>34</v>
      </c>
      <c r="E9">
        <v>14</v>
      </c>
      <c r="F9">
        <v>110</v>
      </c>
      <c r="G9">
        <v>12</v>
      </c>
      <c r="H9" t="s">
        <v>46</v>
      </c>
      <c r="I9">
        <v>8</v>
      </c>
      <c r="J9">
        <v>33</v>
      </c>
      <c r="K9" s="5"/>
      <c r="L9" s="6" t="s">
        <v>17</v>
      </c>
      <c r="M9" s="6" t="s">
        <v>16</v>
      </c>
      <c r="N9" s="6" t="s">
        <v>15</v>
      </c>
      <c r="O9" s="6" t="s">
        <v>26</v>
      </c>
      <c r="P9" s="42" t="s">
        <v>27</v>
      </c>
      <c r="Q9" s="45" t="s">
        <v>23</v>
      </c>
      <c r="R9" s="45" t="s">
        <v>25</v>
      </c>
    </row>
    <row r="10" spans="1:19" ht="16" thickBot="1" x14ac:dyDescent="0.25">
      <c r="A10" s="1" t="s">
        <v>47</v>
      </c>
      <c r="B10">
        <v>14</v>
      </c>
      <c r="C10">
        <v>18</v>
      </c>
      <c r="D10">
        <v>59</v>
      </c>
      <c r="E10">
        <v>16</v>
      </c>
      <c r="F10">
        <f>85+68</f>
        <v>153</v>
      </c>
      <c r="G10">
        <f>24</f>
        <v>24</v>
      </c>
      <c r="I10">
        <v>9</v>
      </c>
      <c r="J10">
        <v>32</v>
      </c>
      <c r="K10" s="13" t="s">
        <v>48</v>
      </c>
      <c r="L10" s="14">
        <f>SUM(H41:H53,B49:B54)</f>
        <v>1384</v>
      </c>
      <c r="M10" s="14">
        <f>SUM(C50:C90)</f>
        <v>3173</v>
      </c>
      <c r="N10" s="14">
        <f>SUM(E61:E91)</f>
        <v>464</v>
      </c>
      <c r="O10" s="14">
        <v>3</v>
      </c>
      <c r="P10" s="43">
        <v>6</v>
      </c>
      <c r="Q10">
        <f>SUM(D84:D91)</f>
        <v>272</v>
      </c>
      <c r="R10">
        <v>9</v>
      </c>
      <c r="S10">
        <f>SUM(L10:R10)</f>
        <v>5311</v>
      </c>
    </row>
    <row r="11" spans="1:19" x14ac:dyDescent="0.2">
      <c r="A11" s="1" t="s">
        <v>49</v>
      </c>
      <c r="B11">
        <v>18</v>
      </c>
      <c r="C11">
        <v>22</v>
      </c>
      <c r="D11">
        <v>55</v>
      </c>
      <c r="E11">
        <v>40</v>
      </c>
      <c r="F11">
        <v>192</v>
      </c>
      <c r="G11">
        <v>32</v>
      </c>
      <c r="I11">
        <v>10</v>
      </c>
      <c r="J11">
        <v>50</v>
      </c>
    </row>
    <row r="12" spans="1:19" x14ac:dyDescent="0.2">
      <c r="A12" s="1" t="s">
        <v>50</v>
      </c>
      <c r="B12">
        <v>19</v>
      </c>
      <c r="C12">
        <v>33</v>
      </c>
      <c r="D12">
        <v>36</v>
      </c>
      <c r="E12">
        <v>26</v>
      </c>
      <c r="F12">
        <f>59+68</f>
        <v>127</v>
      </c>
      <c r="G12">
        <v>17</v>
      </c>
      <c r="I12">
        <v>11</v>
      </c>
      <c r="J12">
        <v>58</v>
      </c>
    </row>
    <row r="13" spans="1:19" x14ac:dyDescent="0.2">
      <c r="A13" s="1" t="s">
        <v>51</v>
      </c>
      <c r="B13">
        <v>24</v>
      </c>
      <c r="C13">
        <v>33</v>
      </c>
      <c r="D13">
        <v>60</v>
      </c>
      <c r="E13">
        <v>48</v>
      </c>
      <c r="F13">
        <v>179</v>
      </c>
      <c r="G13">
        <v>31</v>
      </c>
      <c r="I13">
        <v>12</v>
      </c>
      <c r="J13">
        <v>57</v>
      </c>
    </row>
    <row r="14" spans="1:19" x14ac:dyDescent="0.2">
      <c r="A14" s="1" t="s">
        <v>52</v>
      </c>
      <c r="B14">
        <v>29</v>
      </c>
      <c r="C14">
        <v>32</v>
      </c>
      <c r="D14">
        <v>64</v>
      </c>
      <c r="E14">
        <v>41</v>
      </c>
      <c r="F14">
        <v>129</v>
      </c>
      <c r="G14">
        <v>22</v>
      </c>
      <c r="I14">
        <v>13</v>
      </c>
      <c r="J14">
        <v>61</v>
      </c>
    </row>
    <row r="15" spans="1:19" x14ac:dyDescent="0.2">
      <c r="A15" s="1" t="s">
        <v>53</v>
      </c>
      <c r="B15">
        <v>37</v>
      </c>
      <c r="C15">
        <v>45</v>
      </c>
      <c r="D15">
        <v>96</v>
      </c>
      <c r="E15">
        <v>74</v>
      </c>
      <c r="F15">
        <v>196</v>
      </c>
      <c r="G15">
        <v>39</v>
      </c>
      <c r="I15">
        <v>14</v>
      </c>
      <c r="J15">
        <v>82</v>
      </c>
      <c r="O15" s="44"/>
    </row>
    <row r="16" spans="1:19" x14ac:dyDescent="0.2">
      <c r="A16" s="1">
        <v>15</v>
      </c>
      <c r="B16">
        <v>33</v>
      </c>
      <c r="C16">
        <v>24</v>
      </c>
      <c r="D16">
        <v>64</v>
      </c>
      <c r="E16">
        <v>76</v>
      </c>
      <c r="F16">
        <v>200</v>
      </c>
      <c r="G16">
        <v>29</v>
      </c>
      <c r="I16">
        <v>15</v>
      </c>
      <c r="J16">
        <v>57</v>
      </c>
    </row>
    <row r="17" spans="1:10" x14ac:dyDescent="0.2">
      <c r="A17" s="16" t="s">
        <v>55</v>
      </c>
      <c r="B17" s="10">
        <v>44</v>
      </c>
      <c r="C17" s="10">
        <v>61</v>
      </c>
      <c r="D17" s="10">
        <v>81</v>
      </c>
      <c r="E17" s="10">
        <v>74</v>
      </c>
      <c r="F17" s="10">
        <v>202</v>
      </c>
      <c r="G17" s="10">
        <v>28</v>
      </c>
      <c r="I17">
        <v>16</v>
      </c>
      <c r="J17">
        <v>105</v>
      </c>
    </row>
    <row r="18" spans="1:10" x14ac:dyDescent="0.2">
      <c r="A18" s="16" t="s">
        <v>56</v>
      </c>
      <c r="B18" s="10">
        <v>65</v>
      </c>
      <c r="C18" s="10">
        <v>78</v>
      </c>
      <c r="D18" s="10">
        <v>106</v>
      </c>
      <c r="E18" s="10">
        <v>75</v>
      </c>
      <c r="F18" s="10">
        <v>230</v>
      </c>
      <c r="G18" s="10">
        <v>36</v>
      </c>
      <c r="I18">
        <v>17</v>
      </c>
      <c r="J18">
        <v>143</v>
      </c>
    </row>
    <row r="19" spans="1:10" x14ac:dyDescent="0.2">
      <c r="A19" s="16" t="s">
        <v>57</v>
      </c>
      <c r="B19" s="10">
        <v>58</v>
      </c>
      <c r="C19" s="10">
        <v>69</v>
      </c>
      <c r="D19" s="10">
        <v>91</v>
      </c>
      <c r="E19" s="10">
        <v>98</v>
      </c>
      <c r="F19" s="10">
        <v>284</v>
      </c>
      <c r="G19" s="10">
        <v>37</v>
      </c>
      <c r="I19">
        <v>18</v>
      </c>
      <c r="J19">
        <f>55+72</f>
        <v>127</v>
      </c>
    </row>
    <row r="20" spans="1:10" x14ac:dyDescent="0.2">
      <c r="A20" s="1" t="s">
        <v>58</v>
      </c>
      <c r="B20" s="10">
        <v>67</v>
      </c>
      <c r="C20" s="10">
        <v>55</v>
      </c>
      <c r="D20" s="10">
        <v>90</v>
      </c>
      <c r="E20" s="10">
        <v>79</v>
      </c>
      <c r="F20" s="10">
        <f>125+88</f>
        <v>213</v>
      </c>
      <c r="G20" s="10">
        <v>34</v>
      </c>
      <c r="H20" t="s">
        <v>54</v>
      </c>
      <c r="I20">
        <v>19</v>
      </c>
      <c r="J20">
        <v>122</v>
      </c>
    </row>
    <row r="21" spans="1:10" x14ac:dyDescent="0.2">
      <c r="A21" s="1" t="s">
        <v>59</v>
      </c>
      <c r="B21" s="10">
        <v>78</v>
      </c>
      <c r="C21" s="10">
        <v>52</v>
      </c>
      <c r="D21" s="10">
        <v>70</v>
      </c>
      <c r="E21" s="10">
        <f>52+46</f>
        <v>98</v>
      </c>
      <c r="F21" s="10">
        <f>116+94</f>
        <v>210</v>
      </c>
      <c r="G21" s="10">
        <v>39</v>
      </c>
      <c r="H21" s="10"/>
      <c r="I21">
        <v>20</v>
      </c>
      <c r="J21">
        <f>38+31+40+22</f>
        <v>131</v>
      </c>
    </row>
    <row r="22" spans="1:10" x14ac:dyDescent="0.2">
      <c r="A22" s="1" t="s">
        <v>60</v>
      </c>
      <c r="B22" s="10">
        <v>60</v>
      </c>
      <c r="C22" s="10">
        <v>38</v>
      </c>
      <c r="D22" s="10">
        <v>116</v>
      </c>
      <c r="E22" s="10">
        <v>85</v>
      </c>
      <c r="F22" s="10">
        <v>232</v>
      </c>
      <c r="G22" s="10">
        <v>38</v>
      </c>
      <c r="H22" s="16"/>
      <c r="I22">
        <v>21</v>
      </c>
      <c r="J22">
        <f>33+19+19+27</f>
        <v>98</v>
      </c>
    </row>
    <row r="23" spans="1:10" s="10" customFormat="1" x14ac:dyDescent="0.2">
      <c r="A23" s="1">
        <v>22</v>
      </c>
      <c r="B23" s="10">
        <v>45</v>
      </c>
      <c r="C23" s="10">
        <v>23</v>
      </c>
      <c r="D23" s="10">
        <v>63</v>
      </c>
      <c r="E23" s="10">
        <v>82</v>
      </c>
      <c r="F23" s="10">
        <v>165</v>
      </c>
      <c r="G23" s="10">
        <v>13</v>
      </c>
      <c r="H23" s="16"/>
      <c r="I23">
        <v>22</v>
      </c>
      <c r="J23" s="10">
        <f>45+23</f>
        <v>68</v>
      </c>
    </row>
    <row r="24" spans="1:10" s="10" customFormat="1" x14ac:dyDescent="0.2">
      <c r="A24" s="1">
        <v>23</v>
      </c>
      <c r="B24">
        <v>48</v>
      </c>
      <c r="C24" s="10">
        <v>23</v>
      </c>
      <c r="D24" s="10">
        <v>60</v>
      </c>
      <c r="E24" s="10">
        <v>62</v>
      </c>
      <c r="F24" s="10">
        <v>145</v>
      </c>
      <c r="G24" s="10">
        <v>12</v>
      </c>
      <c r="H24"/>
      <c r="I24">
        <v>23</v>
      </c>
      <c r="J24" s="10">
        <f>48+23</f>
        <v>71</v>
      </c>
    </row>
    <row r="25" spans="1:10" s="10" customFormat="1" x14ac:dyDescent="0.2">
      <c r="A25" s="1">
        <v>24</v>
      </c>
      <c r="B25">
        <v>26</v>
      </c>
      <c r="C25" s="10">
        <v>9</v>
      </c>
      <c r="D25" s="10">
        <v>50</v>
      </c>
      <c r="E25" s="10">
        <v>60</v>
      </c>
      <c r="F25" s="10">
        <v>146</v>
      </c>
      <c r="G25" s="10">
        <v>13</v>
      </c>
      <c r="H25"/>
      <c r="I25">
        <v>24</v>
      </c>
      <c r="J25" s="10">
        <v>35</v>
      </c>
    </row>
    <row r="26" spans="1:10" x14ac:dyDescent="0.2">
      <c r="A26" s="1">
        <v>25</v>
      </c>
      <c r="B26">
        <v>21</v>
      </c>
      <c r="C26" s="10">
        <v>10</v>
      </c>
      <c r="D26" s="10">
        <v>48</v>
      </c>
      <c r="E26" s="10">
        <v>34</v>
      </c>
      <c r="F26" s="10">
        <v>108</v>
      </c>
      <c r="G26" s="10">
        <v>13</v>
      </c>
      <c r="I26">
        <v>25</v>
      </c>
      <c r="J26">
        <v>31</v>
      </c>
    </row>
    <row r="27" spans="1:10" x14ac:dyDescent="0.2">
      <c r="A27" s="1">
        <v>26</v>
      </c>
      <c r="B27">
        <v>16</v>
      </c>
      <c r="C27" s="10">
        <v>6</v>
      </c>
      <c r="D27" s="10">
        <v>32</v>
      </c>
      <c r="E27" s="10">
        <v>36</v>
      </c>
      <c r="F27" s="10">
        <v>123</v>
      </c>
      <c r="G27" s="10">
        <v>16</v>
      </c>
      <c r="I27">
        <v>26</v>
      </c>
      <c r="J27">
        <v>22</v>
      </c>
    </row>
    <row r="28" spans="1:10" x14ac:dyDescent="0.2">
      <c r="A28" s="1">
        <v>27</v>
      </c>
      <c r="B28">
        <v>9</v>
      </c>
      <c r="C28" s="10">
        <v>5</v>
      </c>
      <c r="D28" s="10">
        <v>31</v>
      </c>
      <c r="E28" s="10">
        <v>37</v>
      </c>
      <c r="F28" s="10">
        <v>108</v>
      </c>
      <c r="G28" s="10">
        <v>20</v>
      </c>
      <c r="I28">
        <v>27</v>
      </c>
      <c r="J28">
        <v>14</v>
      </c>
    </row>
    <row r="29" spans="1:10" x14ac:dyDescent="0.2">
      <c r="A29" s="1">
        <v>28</v>
      </c>
      <c r="B29">
        <v>6</v>
      </c>
      <c r="C29" s="10">
        <v>4</v>
      </c>
      <c r="D29" s="10">
        <v>36</v>
      </c>
      <c r="E29" s="10">
        <v>19</v>
      </c>
      <c r="F29" s="10">
        <v>70</v>
      </c>
      <c r="G29" s="10">
        <v>7</v>
      </c>
      <c r="I29">
        <v>28</v>
      </c>
      <c r="J29">
        <v>10</v>
      </c>
    </row>
    <row r="30" spans="1:10" x14ac:dyDescent="0.2">
      <c r="A30" s="1">
        <v>29</v>
      </c>
      <c r="B30">
        <v>0</v>
      </c>
      <c r="C30" s="10">
        <v>3</v>
      </c>
      <c r="D30" s="10">
        <v>31</v>
      </c>
      <c r="E30" s="10">
        <v>13</v>
      </c>
      <c r="F30" s="10">
        <v>57</v>
      </c>
      <c r="G30" s="10">
        <v>7</v>
      </c>
      <c r="I30">
        <v>29</v>
      </c>
      <c r="J30">
        <v>3</v>
      </c>
    </row>
    <row r="31" spans="1:10" x14ac:dyDescent="0.2">
      <c r="A31" s="1">
        <v>30</v>
      </c>
      <c r="B31">
        <v>0</v>
      </c>
      <c r="C31" s="10">
        <v>1</v>
      </c>
      <c r="D31" s="10">
        <v>18</v>
      </c>
      <c r="E31" s="10">
        <v>14</v>
      </c>
      <c r="F31" s="10">
        <v>42</v>
      </c>
      <c r="G31" s="10">
        <v>3</v>
      </c>
      <c r="I31">
        <v>30</v>
      </c>
      <c r="J31">
        <v>1</v>
      </c>
    </row>
    <row r="32" spans="1:10" x14ac:dyDescent="0.2">
      <c r="A32" s="1">
        <v>31</v>
      </c>
      <c r="B32">
        <v>0</v>
      </c>
      <c r="C32" s="10">
        <v>0</v>
      </c>
      <c r="D32" s="10">
        <v>22</v>
      </c>
      <c r="E32" s="10">
        <v>10</v>
      </c>
      <c r="F32" s="10">
        <v>41</v>
      </c>
      <c r="G32" s="10">
        <v>1</v>
      </c>
      <c r="I32">
        <v>31</v>
      </c>
    </row>
    <row r="33" spans="1:9" x14ac:dyDescent="0.2">
      <c r="A33" s="1">
        <v>32</v>
      </c>
      <c r="B33">
        <v>0</v>
      </c>
      <c r="C33" s="10">
        <v>0</v>
      </c>
      <c r="D33" s="10">
        <v>10</v>
      </c>
      <c r="E33" s="10">
        <v>9</v>
      </c>
      <c r="F33" s="10">
        <v>18</v>
      </c>
      <c r="G33" s="10">
        <v>4</v>
      </c>
      <c r="I33">
        <v>32</v>
      </c>
    </row>
    <row r="34" spans="1:9" x14ac:dyDescent="0.2">
      <c r="A34" s="1">
        <v>33</v>
      </c>
      <c r="B34">
        <v>0</v>
      </c>
      <c r="C34" s="10">
        <v>0</v>
      </c>
      <c r="D34" s="10">
        <v>10</v>
      </c>
      <c r="E34" s="10">
        <v>18</v>
      </c>
      <c r="F34" s="10">
        <v>2</v>
      </c>
      <c r="G34" s="10">
        <v>5</v>
      </c>
      <c r="I34">
        <v>33</v>
      </c>
    </row>
    <row r="35" spans="1:9" x14ac:dyDescent="0.2">
      <c r="A35" s="1">
        <v>34</v>
      </c>
      <c r="B35">
        <v>0</v>
      </c>
      <c r="C35" s="10">
        <v>0</v>
      </c>
      <c r="D35" s="10">
        <v>6</v>
      </c>
      <c r="E35" s="10">
        <v>1</v>
      </c>
      <c r="F35" s="10">
        <v>0</v>
      </c>
      <c r="G35" s="10">
        <v>3</v>
      </c>
      <c r="I35">
        <v>34</v>
      </c>
    </row>
    <row r="36" spans="1:9" x14ac:dyDescent="0.2">
      <c r="A36" s="1">
        <v>35</v>
      </c>
      <c r="B36">
        <v>0</v>
      </c>
      <c r="C36" s="10">
        <v>0</v>
      </c>
      <c r="D36" s="10">
        <v>6</v>
      </c>
      <c r="E36" s="10">
        <v>5</v>
      </c>
      <c r="F36" s="10">
        <v>0</v>
      </c>
      <c r="G36" s="10">
        <v>0</v>
      </c>
      <c r="I36">
        <v>35</v>
      </c>
    </row>
    <row r="37" spans="1:9" x14ac:dyDescent="0.2">
      <c r="A37" s="1">
        <v>36</v>
      </c>
      <c r="B37">
        <v>0</v>
      </c>
      <c r="C37" s="10">
        <v>0</v>
      </c>
      <c r="D37" s="10">
        <v>3</v>
      </c>
      <c r="E37" s="10">
        <v>3</v>
      </c>
      <c r="F37" s="10">
        <v>0</v>
      </c>
      <c r="G37" s="10">
        <v>0</v>
      </c>
      <c r="I37">
        <v>36</v>
      </c>
    </row>
    <row r="38" spans="1:9" x14ac:dyDescent="0.2">
      <c r="A38" s="1">
        <v>37</v>
      </c>
      <c r="B38">
        <v>0</v>
      </c>
      <c r="C38" s="10">
        <v>0</v>
      </c>
      <c r="D38" s="10">
        <v>0</v>
      </c>
      <c r="E38" s="10">
        <v>4</v>
      </c>
      <c r="F38" s="10">
        <v>0</v>
      </c>
      <c r="G38" s="10">
        <v>0</v>
      </c>
      <c r="I38">
        <v>37</v>
      </c>
    </row>
    <row r="39" spans="1:9" x14ac:dyDescent="0.2">
      <c r="A39" s="1">
        <v>38</v>
      </c>
      <c r="B39">
        <v>0</v>
      </c>
      <c r="C39" s="10">
        <v>0</v>
      </c>
      <c r="D39" s="10">
        <v>2</v>
      </c>
      <c r="E39" s="10">
        <v>3</v>
      </c>
      <c r="F39" s="10">
        <v>0</v>
      </c>
      <c r="G39" s="10">
        <v>0</v>
      </c>
    </row>
    <row r="40" spans="1:9" x14ac:dyDescent="0.2">
      <c r="A40" s="1">
        <v>39</v>
      </c>
      <c r="B40">
        <v>0</v>
      </c>
      <c r="C40" s="10">
        <v>0</v>
      </c>
      <c r="D40" s="10">
        <v>0</v>
      </c>
      <c r="E40" s="10">
        <v>1</v>
      </c>
      <c r="F40" s="10">
        <v>0</v>
      </c>
      <c r="G40" s="10">
        <v>0</v>
      </c>
      <c r="H40" s="37" t="s">
        <v>17</v>
      </c>
    </row>
    <row r="41" spans="1:9" x14ac:dyDescent="0.2">
      <c r="A41" s="1">
        <v>40</v>
      </c>
      <c r="B41">
        <v>0</v>
      </c>
      <c r="C41" s="10">
        <v>0</v>
      </c>
      <c r="D41" s="10">
        <v>1</v>
      </c>
      <c r="E41" s="10">
        <v>1</v>
      </c>
      <c r="F41" s="10">
        <v>0</v>
      </c>
      <c r="G41" s="10">
        <v>0</v>
      </c>
      <c r="H41" s="10">
        <v>3</v>
      </c>
    </row>
    <row r="42" spans="1:9" x14ac:dyDescent="0.2">
      <c r="A42" s="1">
        <v>41</v>
      </c>
      <c r="B42">
        <v>0</v>
      </c>
      <c r="C42" s="10">
        <v>0</v>
      </c>
      <c r="D42" s="10">
        <v>0</v>
      </c>
      <c r="E42" s="10">
        <v>2</v>
      </c>
      <c r="F42" s="10">
        <v>0</v>
      </c>
      <c r="G42" s="10">
        <v>0</v>
      </c>
      <c r="H42" s="10">
        <v>1</v>
      </c>
    </row>
    <row r="43" spans="1:9" x14ac:dyDescent="0.2">
      <c r="A43" s="1">
        <v>42</v>
      </c>
      <c r="B43">
        <v>0</v>
      </c>
      <c r="C43" s="10">
        <v>0</v>
      </c>
      <c r="D43" s="10">
        <v>0</v>
      </c>
      <c r="E43" s="10">
        <v>0</v>
      </c>
      <c r="F43" s="10">
        <v>0</v>
      </c>
      <c r="G43" s="10">
        <v>0</v>
      </c>
      <c r="H43" s="10">
        <v>6</v>
      </c>
    </row>
    <row r="44" spans="1:9" x14ac:dyDescent="0.2">
      <c r="A44" s="1">
        <v>43</v>
      </c>
      <c r="B44">
        <v>0</v>
      </c>
      <c r="C44" s="10">
        <v>0</v>
      </c>
      <c r="D44" s="10">
        <v>0</v>
      </c>
      <c r="E44" s="10">
        <v>2</v>
      </c>
      <c r="F44" s="10">
        <v>0</v>
      </c>
      <c r="G44" s="10">
        <v>0</v>
      </c>
      <c r="H44" s="10">
        <v>6</v>
      </c>
    </row>
    <row r="45" spans="1:9" x14ac:dyDescent="0.2">
      <c r="A45" s="1">
        <v>44</v>
      </c>
      <c r="B45">
        <v>0</v>
      </c>
      <c r="C45" s="10">
        <v>0</v>
      </c>
      <c r="D45" s="10">
        <v>0</v>
      </c>
      <c r="E45" s="10">
        <v>1</v>
      </c>
      <c r="F45" s="10">
        <v>0</v>
      </c>
      <c r="G45" s="10">
        <v>0</v>
      </c>
      <c r="H45" s="10">
        <v>13</v>
      </c>
    </row>
    <row r="46" spans="1:9" x14ac:dyDescent="0.2">
      <c r="H46" s="10">
        <v>27</v>
      </c>
    </row>
    <row r="47" spans="1:9" x14ac:dyDescent="0.2">
      <c r="H47" s="10">
        <v>18</v>
      </c>
    </row>
    <row r="48" spans="1:9" x14ac:dyDescent="0.2">
      <c r="B48" s="37" t="s">
        <v>17</v>
      </c>
      <c r="H48" s="10">
        <v>42</v>
      </c>
    </row>
    <row r="49" spans="1:8" x14ac:dyDescent="0.2">
      <c r="A49" s="1">
        <v>45</v>
      </c>
      <c r="B49">
        <v>203</v>
      </c>
      <c r="C49" s="37" t="s">
        <v>16</v>
      </c>
      <c r="H49" s="10">
        <v>69</v>
      </c>
    </row>
    <row r="50" spans="1:8" x14ac:dyDescent="0.2">
      <c r="A50" s="1">
        <v>46</v>
      </c>
      <c r="B50">
        <v>234</v>
      </c>
      <c r="C50">
        <v>0</v>
      </c>
      <c r="H50" s="10">
        <v>98</v>
      </c>
    </row>
    <row r="51" spans="1:8" x14ac:dyDescent="0.2">
      <c r="A51" s="1">
        <v>47</v>
      </c>
      <c r="B51">
        <v>112</v>
      </c>
      <c r="C51">
        <v>167</v>
      </c>
      <c r="D51" s="37"/>
      <c r="H51" s="10">
        <v>122</v>
      </c>
    </row>
    <row r="52" spans="1:8" x14ac:dyDescent="0.2">
      <c r="A52" s="1">
        <v>48</v>
      </c>
      <c r="B52">
        <v>29</v>
      </c>
      <c r="C52">
        <v>316</v>
      </c>
      <c r="H52" s="10">
        <v>136</v>
      </c>
    </row>
    <row r="53" spans="1:8" x14ac:dyDescent="0.2">
      <c r="A53" s="1">
        <v>49</v>
      </c>
      <c r="B53">
        <v>3</v>
      </c>
      <c r="C53">
        <f>296+43</f>
        <v>339</v>
      </c>
      <c r="H53" s="10">
        <v>259</v>
      </c>
    </row>
    <row r="54" spans="1:8" x14ac:dyDescent="0.2">
      <c r="A54" s="1">
        <v>50</v>
      </c>
      <c r="B54">
        <v>3</v>
      </c>
      <c r="C54">
        <f>265+29</f>
        <v>294</v>
      </c>
    </row>
    <row r="55" spans="1:8" x14ac:dyDescent="0.2">
      <c r="A55" s="1">
        <v>51</v>
      </c>
      <c r="B55">
        <v>0</v>
      </c>
      <c r="C55">
        <v>365</v>
      </c>
    </row>
    <row r="56" spans="1:8" x14ac:dyDescent="0.2">
      <c r="A56" s="1">
        <v>52</v>
      </c>
      <c r="B56">
        <v>0</v>
      </c>
      <c r="C56">
        <f>184+57</f>
        <v>241</v>
      </c>
    </row>
    <row r="57" spans="1:8" x14ac:dyDescent="0.2">
      <c r="A57" s="1">
        <v>53</v>
      </c>
      <c r="B57">
        <v>0</v>
      </c>
      <c r="C57">
        <f>177+85</f>
        <v>262</v>
      </c>
    </row>
    <row r="58" spans="1:8" x14ac:dyDescent="0.2">
      <c r="A58" s="1">
        <v>54</v>
      </c>
      <c r="B58">
        <v>0</v>
      </c>
      <c r="C58">
        <f>152+61</f>
        <v>213</v>
      </c>
    </row>
    <row r="59" spans="1:8" x14ac:dyDescent="0.2">
      <c r="A59" s="1">
        <v>55</v>
      </c>
      <c r="B59">
        <v>0</v>
      </c>
      <c r="C59">
        <f>173</f>
        <v>173</v>
      </c>
    </row>
    <row r="60" spans="1:8" x14ac:dyDescent="0.2">
      <c r="A60" s="1">
        <v>56</v>
      </c>
      <c r="B60">
        <v>0</v>
      </c>
      <c r="C60">
        <f>166</f>
        <v>166</v>
      </c>
      <c r="E60" s="37" t="s">
        <v>15</v>
      </c>
    </row>
    <row r="61" spans="1:8" x14ac:dyDescent="0.2">
      <c r="A61" s="1">
        <v>57</v>
      </c>
      <c r="B61">
        <v>0</v>
      </c>
      <c r="C61">
        <f>168</f>
        <v>168</v>
      </c>
      <c r="E61">
        <v>1</v>
      </c>
    </row>
    <row r="62" spans="1:8" x14ac:dyDescent="0.2">
      <c r="A62" s="1">
        <v>58</v>
      </c>
      <c r="B62">
        <v>0</v>
      </c>
      <c r="C62">
        <v>117</v>
      </c>
    </row>
    <row r="63" spans="1:8" x14ac:dyDescent="0.2">
      <c r="A63" s="1">
        <v>59</v>
      </c>
      <c r="B63">
        <v>0</v>
      </c>
      <c r="C63">
        <f>70</f>
        <v>70</v>
      </c>
    </row>
    <row r="64" spans="1:8" x14ac:dyDescent="0.2">
      <c r="A64" s="1">
        <v>60</v>
      </c>
      <c r="B64">
        <v>0</v>
      </c>
      <c r="C64">
        <v>51</v>
      </c>
      <c r="E64">
        <v>5</v>
      </c>
      <c r="F64" s="37"/>
    </row>
    <row r="65" spans="1:7" x14ac:dyDescent="0.2">
      <c r="A65" s="1">
        <v>61</v>
      </c>
      <c r="B65">
        <v>0</v>
      </c>
      <c r="C65">
        <v>47</v>
      </c>
      <c r="E65">
        <v>5</v>
      </c>
    </row>
    <row r="66" spans="1:7" x14ac:dyDescent="0.2">
      <c r="A66" s="1">
        <v>62</v>
      </c>
      <c r="B66">
        <v>0</v>
      </c>
      <c r="C66">
        <v>30</v>
      </c>
      <c r="E66">
        <v>3</v>
      </c>
    </row>
    <row r="67" spans="1:7" x14ac:dyDescent="0.2">
      <c r="A67" s="1">
        <v>63</v>
      </c>
      <c r="B67">
        <v>0</v>
      </c>
      <c r="C67">
        <v>30</v>
      </c>
      <c r="E67">
        <v>0</v>
      </c>
    </row>
    <row r="68" spans="1:7" x14ac:dyDescent="0.2">
      <c r="A68" s="1">
        <v>64</v>
      </c>
      <c r="B68">
        <v>0</v>
      </c>
      <c r="C68">
        <v>17</v>
      </c>
      <c r="E68">
        <v>2</v>
      </c>
    </row>
    <row r="69" spans="1:7" x14ac:dyDescent="0.2">
      <c r="A69" s="1">
        <v>65</v>
      </c>
      <c r="B69">
        <v>0</v>
      </c>
      <c r="C69">
        <v>15</v>
      </c>
      <c r="E69">
        <v>3</v>
      </c>
    </row>
    <row r="70" spans="1:7" x14ac:dyDescent="0.2">
      <c r="A70" s="1">
        <v>66</v>
      </c>
      <c r="B70">
        <v>0</v>
      </c>
      <c r="C70">
        <v>18</v>
      </c>
      <c r="E70">
        <v>2</v>
      </c>
    </row>
    <row r="71" spans="1:7" x14ac:dyDescent="0.2">
      <c r="A71" s="1">
        <v>67</v>
      </c>
      <c r="B71">
        <v>0</v>
      </c>
      <c r="C71">
        <v>13</v>
      </c>
      <c r="E71">
        <v>9</v>
      </c>
    </row>
    <row r="72" spans="1:7" x14ac:dyDescent="0.2">
      <c r="A72" s="1">
        <v>68</v>
      </c>
      <c r="B72">
        <v>0</v>
      </c>
      <c r="C72">
        <v>9</v>
      </c>
      <c r="E72">
        <v>4</v>
      </c>
    </row>
    <row r="73" spans="1:7" x14ac:dyDescent="0.2">
      <c r="A73" s="1">
        <v>69</v>
      </c>
      <c r="B73">
        <v>0</v>
      </c>
      <c r="C73">
        <v>6</v>
      </c>
      <c r="E73">
        <v>5</v>
      </c>
    </row>
    <row r="74" spans="1:7" x14ac:dyDescent="0.2">
      <c r="A74" s="1">
        <v>70</v>
      </c>
      <c r="B74">
        <v>0</v>
      </c>
      <c r="C74">
        <v>5</v>
      </c>
      <c r="E74">
        <v>13</v>
      </c>
    </row>
    <row r="75" spans="1:7" x14ac:dyDescent="0.2">
      <c r="A75" s="1">
        <v>71</v>
      </c>
      <c r="B75">
        <v>0</v>
      </c>
      <c r="C75">
        <v>4</v>
      </c>
      <c r="E75">
        <v>8</v>
      </c>
    </row>
    <row r="76" spans="1:7" x14ac:dyDescent="0.2">
      <c r="A76" s="1">
        <v>72</v>
      </c>
      <c r="B76">
        <v>0</v>
      </c>
      <c r="C76">
        <v>5</v>
      </c>
      <c r="E76">
        <v>28</v>
      </c>
    </row>
    <row r="77" spans="1:7" x14ac:dyDescent="0.2">
      <c r="A77" s="1">
        <v>73</v>
      </c>
      <c r="B77">
        <v>0</v>
      </c>
      <c r="C77">
        <v>2</v>
      </c>
      <c r="E77">
        <v>30</v>
      </c>
      <c r="G77" s="19" t="s">
        <v>25</v>
      </c>
    </row>
    <row r="78" spans="1:7" x14ac:dyDescent="0.2">
      <c r="A78" s="1">
        <v>74</v>
      </c>
      <c r="B78">
        <v>0</v>
      </c>
      <c r="C78">
        <v>5</v>
      </c>
      <c r="E78">
        <v>30</v>
      </c>
      <c r="G78">
        <v>4</v>
      </c>
    </row>
    <row r="79" spans="1:7" x14ac:dyDescent="0.2">
      <c r="A79" s="1">
        <v>75</v>
      </c>
      <c r="B79">
        <v>0</v>
      </c>
      <c r="C79">
        <v>3</v>
      </c>
      <c r="E79">
        <v>44</v>
      </c>
    </row>
    <row r="80" spans="1:7" x14ac:dyDescent="0.2">
      <c r="A80" s="1">
        <v>76</v>
      </c>
      <c r="B80">
        <v>0</v>
      </c>
      <c r="C80">
        <v>2</v>
      </c>
      <c r="E80">
        <v>72</v>
      </c>
    </row>
    <row r="81" spans="1:7" x14ac:dyDescent="0.2">
      <c r="A81" s="1">
        <v>77</v>
      </c>
      <c r="B81">
        <v>0</v>
      </c>
      <c r="C81">
        <v>4</v>
      </c>
      <c r="E81">
        <v>76</v>
      </c>
    </row>
    <row r="82" spans="1:7" x14ac:dyDescent="0.2">
      <c r="A82" s="1">
        <v>78</v>
      </c>
      <c r="B82">
        <v>0</v>
      </c>
      <c r="C82">
        <v>0</v>
      </c>
      <c r="E82">
        <v>76</v>
      </c>
    </row>
    <row r="83" spans="1:7" x14ac:dyDescent="0.2">
      <c r="A83" s="1">
        <v>79</v>
      </c>
      <c r="B83">
        <v>0</v>
      </c>
      <c r="C83">
        <v>10</v>
      </c>
      <c r="D83" s="19" t="s">
        <v>23</v>
      </c>
      <c r="E83">
        <v>48</v>
      </c>
    </row>
    <row r="84" spans="1:7" x14ac:dyDescent="0.2">
      <c r="A84" s="1">
        <v>80</v>
      </c>
      <c r="B84">
        <v>0</v>
      </c>
      <c r="C84">
        <v>0</v>
      </c>
      <c r="D84">
        <v>49</v>
      </c>
    </row>
    <row r="85" spans="1:7" x14ac:dyDescent="0.2">
      <c r="A85" s="1">
        <v>81</v>
      </c>
      <c r="B85">
        <v>0</v>
      </c>
      <c r="C85">
        <v>6</v>
      </c>
      <c r="D85">
        <v>55</v>
      </c>
    </row>
    <row r="86" spans="1:7" x14ac:dyDescent="0.2">
      <c r="A86" s="1">
        <v>82</v>
      </c>
      <c r="B86">
        <v>0</v>
      </c>
      <c r="C86">
        <v>0</v>
      </c>
      <c r="D86">
        <v>66</v>
      </c>
    </row>
    <row r="87" spans="1:7" x14ac:dyDescent="0.2">
      <c r="A87" s="1">
        <v>83</v>
      </c>
      <c r="B87">
        <v>0</v>
      </c>
      <c r="C87">
        <v>0</v>
      </c>
      <c r="D87">
        <v>41</v>
      </c>
    </row>
    <row r="88" spans="1:7" x14ac:dyDescent="0.2">
      <c r="A88" s="1">
        <v>84</v>
      </c>
      <c r="B88">
        <v>0</v>
      </c>
      <c r="C88">
        <v>0</v>
      </c>
      <c r="D88">
        <v>50</v>
      </c>
    </row>
    <row r="89" spans="1:7" x14ac:dyDescent="0.2">
      <c r="A89" s="1">
        <v>85</v>
      </c>
      <c r="B89">
        <v>0</v>
      </c>
      <c r="C89">
        <v>0</v>
      </c>
      <c r="D89">
        <v>9</v>
      </c>
      <c r="G89" s="1" t="s">
        <v>61</v>
      </c>
    </row>
    <row r="90" spans="1:7" x14ac:dyDescent="0.2">
      <c r="A90" s="1">
        <v>86</v>
      </c>
      <c r="B90">
        <v>0</v>
      </c>
      <c r="C90">
        <v>0</v>
      </c>
      <c r="D90">
        <v>1</v>
      </c>
    </row>
    <row r="91" spans="1:7" x14ac:dyDescent="0.2">
      <c r="A91" s="1">
        <v>87</v>
      </c>
      <c r="B91">
        <v>0</v>
      </c>
      <c r="C91">
        <v>0</v>
      </c>
      <c r="D91">
        <v>1</v>
      </c>
    </row>
    <row r="94" spans="1:7" x14ac:dyDescent="0.2">
      <c r="A94" s="1">
        <v>88</v>
      </c>
      <c r="B94">
        <v>0</v>
      </c>
    </row>
    <row r="95" spans="1:7" x14ac:dyDescent="0.2">
      <c r="A95" s="1">
        <v>89</v>
      </c>
      <c r="B95">
        <v>0</v>
      </c>
    </row>
    <row r="96" spans="1:7" x14ac:dyDescent="0.2">
      <c r="A96" s="1">
        <v>90</v>
      </c>
      <c r="B96">
        <v>0</v>
      </c>
    </row>
    <row r="97" spans="1:7" x14ac:dyDescent="0.2">
      <c r="A97" s="1">
        <v>91</v>
      </c>
      <c r="B97" t="s">
        <v>62</v>
      </c>
      <c r="G97">
        <v>2</v>
      </c>
    </row>
    <row r="98" spans="1:7" x14ac:dyDescent="0.2">
      <c r="A98" s="1">
        <v>92</v>
      </c>
      <c r="B98">
        <v>0</v>
      </c>
    </row>
    <row r="99" spans="1:7" x14ac:dyDescent="0.2">
      <c r="A99" s="1">
        <v>93</v>
      </c>
      <c r="B99" t="s">
        <v>63</v>
      </c>
      <c r="G99">
        <v>1</v>
      </c>
    </row>
    <row r="100" spans="1:7" x14ac:dyDescent="0.2">
      <c r="A100" s="1">
        <v>94</v>
      </c>
      <c r="B100">
        <v>0</v>
      </c>
    </row>
    <row r="101" spans="1:7" x14ac:dyDescent="0.2">
      <c r="A101" s="1">
        <v>95</v>
      </c>
      <c r="B101">
        <v>0</v>
      </c>
    </row>
    <row r="102" spans="1:7" x14ac:dyDescent="0.2">
      <c r="A102" s="1">
        <v>96</v>
      </c>
      <c r="B102">
        <v>0</v>
      </c>
      <c r="C102" t="s">
        <v>64</v>
      </c>
    </row>
    <row r="103" spans="1:7" x14ac:dyDescent="0.2">
      <c r="A103" s="1">
        <v>97</v>
      </c>
      <c r="B103">
        <v>0</v>
      </c>
    </row>
    <row r="104" spans="1:7" x14ac:dyDescent="0.2">
      <c r="A104" s="1">
        <v>98</v>
      </c>
      <c r="B104">
        <v>0</v>
      </c>
    </row>
    <row r="105" spans="1:7" x14ac:dyDescent="0.2">
      <c r="A105" s="1">
        <v>99</v>
      </c>
      <c r="B105">
        <v>0</v>
      </c>
    </row>
    <row r="106" spans="1:7" x14ac:dyDescent="0.2">
      <c r="A106" s="1">
        <v>100</v>
      </c>
      <c r="B106">
        <v>0</v>
      </c>
    </row>
    <row r="107" spans="1:7" x14ac:dyDescent="0.2">
      <c r="A107" s="1">
        <v>101</v>
      </c>
      <c r="B107">
        <v>0</v>
      </c>
    </row>
    <row r="108" spans="1:7" x14ac:dyDescent="0.2">
      <c r="A108" s="1">
        <v>102</v>
      </c>
      <c r="B108">
        <v>0</v>
      </c>
    </row>
    <row r="109" spans="1:7" x14ac:dyDescent="0.2">
      <c r="A109" s="1">
        <v>103</v>
      </c>
      <c r="B109">
        <v>0</v>
      </c>
    </row>
    <row r="110" spans="1:7" x14ac:dyDescent="0.2">
      <c r="A110" s="1">
        <v>104</v>
      </c>
      <c r="B110">
        <v>0</v>
      </c>
    </row>
    <row r="111" spans="1:7" x14ac:dyDescent="0.2">
      <c r="A111" s="1">
        <v>105</v>
      </c>
      <c r="B111" t="s">
        <v>63</v>
      </c>
      <c r="G111">
        <v>1</v>
      </c>
    </row>
    <row r="112" spans="1:7" x14ac:dyDescent="0.2">
      <c r="A112" s="1">
        <v>106</v>
      </c>
      <c r="B112">
        <v>0</v>
      </c>
    </row>
    <row r="113" spans="1:7" x14ac:dyDescent="0.2">
      <c r="A113" s="1">
        <v>107</v>
      </c>
      <c r="B113">
        <v>0</v>
      </c>
      <c r="G113">
        <v>1</v>
      </c>
    </row>
    <row r="114" spans="1:7" x14ac:dyDescent="0.2">
      <c r="A114" s="1">
        <v>108</v>
      </c>
      <c r="B114">
        <v>0</v>
      </c>
    </row>
    <row r="115" spans="1:7" x14ac:dyDescent="0.2">
      <c r="A115" s="1">
        <v>109</v>
      </c>
      <c r="B115">
        <v>0</v>
      </c>
    </row>
    <row r="116" spans="1:7" x14ac:dyDescent="0.2">
      <c r="A116" s="1">
        <v>110</v>
      </c>
      <c r="B116">
        <v>0</v>
      </c>
    </row>
    <row r="117" spans="1:7" x14ac:dyDescent="0.2">
      <c r="A117" s="1">
        <v>111</v>
      </c>
      <c r="B117">
        <v>0</v>
      </c>
    </row>
    <row r="118" spans="1:7" x14ac:dyDescent="0.2">
      <c r="A118" s="1">
        <v>112</v>
      </c>
      <c r="B118">
        <v>0</v>
      </c>
    </row>
    <row r="119" spans="1:7" x14ac:dyDescent="0.2">
      <c r="A119" s="1">
        <v>113</v>
      </c>
      <c r="B119" t="s">
        <v>65</v>
      </c>
    </row>
    <row r="120" spans="1:7" x14ac:dyDescent="0.2">
      <c r="A120" s="1">
        <v>114</v>
      </c>
      <c r="B120">
        <v>0</v>
      </c>
    </row>
    <row r="121" spans="1:7" x14ac:dyDescent="0.2">
      <c r="A121" s="1">
        <v>115</v>
      </c>
      <c r="B121">
        <v>0</v>
      </c>
    </row>
    <row r="122" spans="1:7" x14ac:dyDescent="0.2">
      <c r="A122" s="1">
        <v>116</v>
      </c>
      <c r="B122">
        <v>0</v>
      </c>
    </row>
    <row r="123" spans="1:7" x14ac:dyDescent="0.2">
      <c r="A123" s="1">
        <v>117</v>
      </c>
      <c r="B123">
        <v>0</v>
      </c>
    </row>
    <row r="124" spans="1:7" x14ac:dyDescent="0.2">
      <c r="A124" s="1">
        <v>118</v>
      </c>
      <c r="B124">
        <v>0</v>
      </c>
    </row>
    <row r="125" spans="1:7" x14ac:dyDescent="0.2">
      <c r="A125" s="1">
        <v>119</v>
      </c>
      <c r="B125">
        <v>0</v>
      </c>
    </row>
    <row r="126" spans="1:7" x14ac:dyDescent="0.2">
      <c r="A126" s="1">
        <v>120</v>
      </c>
      <c r="B126">
        <v>0</v>
      </c>
    </row>
    <row r="127" spans="1:7" x14ac:dyDescent="0.2">
      <c r="A127" s="1">
        <v>121</v>
      </c>
      <c r="B127">
        <v>0</v>
      </c>
    </row>
    <row r="128" spans="1:7" x14ac:dyDescent="0.2">
      <c r="A128" s="1">
        <v>122</v>
      </c>
      <c r="B128">
        <v>0</v>
      </c>
    </row>
    <row r="129" spans="1:2" x14ac:dyDescent="0.2">
      <c r="A129" s="1">
        <v>123</v>
      </c>
      <c r="B129">
        <v>0</v>
      </c>
    </row>
    <row r="130" spans="1:2" x14ac:dyDescent="0.2">
      <c r="A130" s="1">
        <v>124</v>
      </c>
      <c r="B130">
        <v>0</v>
      </c>
    </row>
    <row r="131" spans="1:2" x14ac:dyDescent="0.2">
      <c r="A131" s="1">
        <v>125</v>
      </c>
      <c r="B131">
        <v>0</v>
      </c>
    </row>
    <row r="132" spans="1:2" x14ac:dyDescent="0.2">
      <c r="A132" s="1">
        <v>126</v>
      </c>
      <c r="B132">
        <v>0</v>
      </c>
    </row>
    <row r="133" spans="1:2" x14ac:dyDescent="0.2">
      <c r="A133" s="1">
        <v>127</v>
      </c>
      <c r="B133">
        <v>0</v>
      </c>
    </row>
    <row r="134" spans="1:2" x14ac:dyDescent="0.2">
      <c r="A134" s="1">
        <v>128</v>
      </c>
      <c r="B134">
        <v>0</v>
      </c>
    </row>
    <row r="135" spans="1:2" x14ac:dyDescent="0.2">
      <c r="A135" s="1">
        <v>129</v>
      </c>
      <c r="B135">
        <v>0</v>
      </c>
    </row>
    <row r="136" spans="1:2" x14ac:dyDescent="0.2">
      <c r="A136" s="1">
        <v>130</v>
      </c>
      <c r="B136">
        <v>0</v>
      </c>
    </row>
    <row r="137" spans="1:2" x14ac:dyDescent="0.2">
      <c r="A137" s="1">
        <v>131</v>
      </c>
      <c r="B137" t="s">
        <v>66</v>
      </c>
    </row>
    <row r="138" spans="1:2" x14ac:dyDescent="0.2">
      <c r="A138" s="1">
        <v>132</v>
      </c>
      <c r="B138" t="s">
        <v>67</v>
      </c>
    </row>
    <row r="139" spans="1:2" x14ac:dyDescent="0.2">
      <c r="A139" s="1">
        <v>133</v>
      </c>
      <c r="B139">
        <v>0</v>
      </c>
    </row>
    <row r="140" spans="1:2" x14ac:dyDescent="0.2">
      <c r="A140" s="1">
        <v>134</v>
      </c>
      <c r="B140">
        <v>0</v>
      </c>
    </row>
    <row r="141" spans="1:2" x14ac:dyDescent="0.2">
      <c r="A141" s="1">
        <v>135</v>
      </c>
      <c r="B141">
        <v>0</v>
      </c>
    </row>
    <row r="142" spans="1:2" x14ac:dyDescent="0.2">
      <c r="A142" s="1">
        <v>136</v>
      </c>
      <c r="B142">
        <v>0</v>
      </c>
    </row>
    <row r="143" spans="1:2" x14ac:dyDescent="0.2">
      <c r="A143" s="1">
        <v>137</v>
      </c>
      <c r="B143" t="s">
        <v>68</v>
      </c>
    </row>
    <row r="144" spans="1:2" x14ac:dyDescent="0.2">
      <c r="A144" s="1">
        <v>138</v>
      </c>
      <c r="B144" t="s">
        <v>69</v>
      </c>
    </row>
    <row r="145" spans="1:2" x14ac:dyDescent="0.2">
      <c r="A145" s="1">
        <v>139</v>
      </c>
      <c r="B145" t="s">
        <v>70</v>
      </c>
    </row>
    <row r="146" spans="1:2" x14ac:dyDescent="0.2">
      <c r="A146" s="1">
        <v>140</v>
      </c>
      <c r="B14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56"/>
  <sheetViews>
    <sheetView workbookViewId="0">
      <selection activeCell="B31" sqref="B3:B31"/>
    </sheetView>
  </sheetViews>
  <sheetFormatPr baseColWidth="10" defaultColWidth="8.83203125" defaultRowHeight="15" x14ac:dyDescent="0.2"/>
  <sheetData>
    <row r="1" spans="1:12" x14ac:dyDescent="0.2">
      <c r="B1" s="20" t="s">
        <v>28</v>
      </c>
      <c r="C1" s="20"/>
      <c r="G1" t="s">
        <v>32</v>
      </c>
      <c r="H1" s="1" t="s">
        <v>82</v>
      </c>
    </row>
    <row r="2" spans="1:12" x14ac:dyDescent="0.2">
      <c r="A2" t="s">
        <v>30</v>
      </c>
      <c r="B2" t="s">
        <v>29</v>
      </c>
      <c r="C2" t="s">
        <v>2</v>
      </c>
      <c r="D2" t="s">
        <v>3</v>
      </c>
      <c r="E2" t="s">
        <v>4</v>
      </c>
      <c r="F2" t="s">
        <v>5</v>
      </c>
      <c r="G2" t="s">
        <v>33</v>
      </c>
      <c r="H2" t="s">
        <v>29</v>
      </c>
      <c r="I2" t="s">
        <v>83</v>
      </c>
      <c r="J2" t="s">
        <v>84</v>
      </c>
      <c r="K2" t="s">
        <v>85</v>
      </c>
      <c r="L2" t="s">
        <v>86</v>
      </c>
    </row>
    <row r="3" spans="1:12" x14ac:dyDescent="0.2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H3">
        <f>100*B3/MAX(B$3:B$32)</f>
        <v>0</v>
      </c>
      <c r="I3">
        <f t="shared" ref="I3:L18" si="0">100*C3/MAX(C$3:C$32)</f>
        <v>0</v>
      </c>
      <c r="J3">
        <f t="shared" si="0"/>
        <v>0</v>
      </c>
      <c r="K3">
        <f t="shared" si="0"/>
        <v>0</v>
      </c>
      <c r="L3">
        <f t="shared" si="0"/>
        <v>0</v>
      </c>
    </row>
    <row r="4" spans="1:12" x14ac:dyDescent="0.2">
      <c r="A4">
        <v>2</v>
      </c>
      <c r="B4">
        <v>0</v>
      </c>
      <c r="C4">
        <v>0</v>
      </c>
      <c r="D4">
        <v>0</v>
      </c>
      <c r="E4">
        <v>1</v>
      </c>
      <c r="F4">
        <v>2</v>
      </c>
      <c r="H4">
        <f t="shared" ref="H4:L32" si="1">100*B4/MAX(B$3:B$32)</f>
        <v>0</v>
      </c>
      <c r="I4">
        <f t="shared" si="0"/>
        <v>0</v>
      </c>
      <c r="J4">
        <f t="shared" si="0"/>
        <v>0</v>
      </c>
      <c r="K4">
        <f t="shared" si="0"/>
        <v>0.352112676056338</v>
      </c>
      <c r="L4">
        <f t="shared" si="0"/>
        <v>5.1282051282051286</v>
      </c>
    </row>
    <row r="5" spans="1:12" x14ac:dyDescent="0.2">
      <c r="A5">
        <v>3</v>
      </c>
      <c r="B5">
        <v>0</v>
      </c>
      <c r="C5">
        <v>0</v>
      </c>
      <c r="D5">
        <v>0</v>
      </c>
      <c r="E5">
        <v>7</v>
      </c>
      <c r="F5">
        <v>0</v>
      </c>
      <c r="H5">
        <f t="shared" si="1"/>
        <v>0</v>
      </c>
      <c r="I5">
        <f t="shared" si="0"/>
        <v>0</v>
      </c>
      <c r="J5">
        <f t="shared" si="0"/>
        <v>0</v>
      </c>
      <c r="K5">
        <f t="shared" si="0"/>
        <v>2.464788732394366</v>
      </c>
      <c r="L5">
        <f t="shared" si="0"/>
        <v>0</v>
      </c>
    </row>
    <row r="6" spans="1:12" x14ac:dyDescent="0.2">
      <c r="A6">
        <v>4</v>
      </c>
      <c r="B6">
        <v>1</v>
      </c>
      <c r="C6">
        <v>4</v>
      </c>
      <c r="D6">
        <v>6</v>
      </c>
      <c r="E6">
        <v>11</v>
      </c>
      <c r="F6">
        <v>13</v>
      </c>
      <c r="H6">
        <f t="shared" si="1"/>
        <v>0.69930069930069927</v>
      </c>
      <c r="I6">
        <f t="shared" si="0"/>
        <v>3.4482758620689653</v>
      </c>
      <c r="J6">
        <f t="shared" si="0"/>
        <v>6.1224489795918364</v>
      </c>
      <c r="K6">
        <f t="shared" si="0"/>
        <v>3.8732394366197185</v>
      </c>
      <c r="L6">
        <f t="shared" si="0"/>
        <v>33.333333333333336</v>
      </c>
    </row>
    <row r="7" spans="1:12" x14ac:dyDescent="0.2">
      <c r="A7">
        <v>5</v>
      </c>
      <c r="B7">
        <v>4</v>
      </c>
      <c r="C7">
        <v>9</v>
      </c>
      <c r="D7">
        <v>2</v>
      </c>
      <c r="E7">
        <v>46</v>
      </c>
      <c r="F7">
        <v>19</v>
      </c>
      <c r="H7">
        <f t="shared" si="1"/>
        <v>2.7972027972027971</v>
      </c>
      <c r="I7">
        <f t="shared" si="0"/>
        <v>7.7586206896551726</v>
      </c>
      <c r="J7">
        <f t="shared" si="0"/>
        <v>2.0408163265306123</v>
      </c>
      <c r="K7">
        <f t="shared" si="0"/>
        <v>16.197183098591548</v>
      </c>
      <c r="L7">
        <f t="shared" si="0"/>
        <v>48.717948717948715</v>
      </c>
    </row>
    <row r="8" spans="1:12" x14ac:dyDescent="0.2">
      <c r="A8">
        <v>6</v>
      </c>
      <c r="B8">
        <v>11</v>
      </c>
      <c r="C8">
        <v>34</v>
      </c>
      <c r="D8">
        <v>8</v>
      </c>
      <c r="E8">
        <v>47</v>
      </c>
      <c r="F8">
        <v>32</v>
      </c>
      <c r="H8">
        <f t="shared" si="1"/>
        <v>7.6923076923076925</v>
      </c>
      <c r="I8">
        <f t="shared" si="0"/>
        <v>29.310344827586206</v>
      </c>
      <c r="J8">
        <f t="shared" si="0"/>
        <v>8.1632653061224492</v>
      </c>
      <c r="K8">
        <f t="shared" si="0"/>
        <v>16.549295774647888</v>
      </c>
      <c r="L8">
        <f t="shared" si="0"/>
        <v>82.051282051282058</v>
      </c>
    </row>
    <row r="9" spans="1:12" x14ac:dyDescent="0.2">
      <c r="A9">
        <v>7</v>
      </c>
      <c r="B9">
        <v>18</v>
      </c>
      <c r="C9">
        <v>36</v>
      </c>
      <c r="D9">
        <v>14</v>
      </c>
      <c r="E9">
        <v>109</v>
      </c>
      <c r="F9">
        <v>25</v>
      </c>
      <c r="H9">
        <f t="shared" si="1"/>
        <v>12.587412587412587</v>
      </c>
      <c r="I9">
        <f t="shared" si="0"/>
        <v>31.03448275862069</v>
      </c>
      <c r="J9">
        <f t="shared" si="0"/>
        <v>14.285714285714286</v>
      </c>
      <c r="K9">
        <f t="shared" si="0"/>
        <v>38.380281690140848</v>
      </c>
      <c r="L9">
        <f t="shared" si="0"/>
        <v>64.102564102564102</v>
      </c>
    </row>
    <row r="10" spans="1:12" x14ac:dyDescent="0.2">
      <c r="A10">
        <v>8</v>
      </c>
      <c r="B10">
        <v>33</v>
      </c>
      <c r="C10">
        <v>34</v>
      </c>
      <c r="D10">
        <v>14</v>
      </c>
      <c r="E10">
        <v>110</v>
      </c>
      <c r="F10">
        <v>12</v>
      </c>
      <c r="H10">
        <f t="shared" si="1"/>
        <v>23.076923076923077</v>
      </c>
      <c r="I10">
        <f t="shared" si="0"/>
        <v>29.310344827586206</v>
      </c>
      <c r="J10">
        <f t="shared" si="0"/>
        <v>14.285714285714286</v>
      </c>
      <c r="K10">
        <f t="shared" si="0"/>
        <v>38.732394366197184</v>
      </c>
      <c r="L10">
        <f t="shared" si="0"/>
        <v>30.76923076923077</v>
      </c>
    </row>
    <row r="11" spans="1:12" x14ac:dyDescent="0.2">
      <c r="A11">
        <v>9</v>
      </c>
      <c r="B11">
        <v>32</v>
      </c>
      <c r="C11">
        <v>59</v>
      </c>
      <c r="D11">
        <v>16</v>
      </c>
      <c r="E11">
        <f>85+68</f>
        <v>153</v>
      </c>
      <c r="F11">
        <f>24</f>
        <v>24</v>
      </c>
      <c r="H11">
        <f t="shared" si="1"/>
        <v>22.377622377622377</v>
      </c>
      <c r="I11">
        <f t="shared" si="0"/>
        <v>50.862068965517238</v>
      </c>
      <c r="J11">
        <f t="shared" si="0"/>
        <v>16.326530612244898</v>
      </c>
      <c r="K11">
        <f t="shared" si="0"/>
        <v>53.87323943661972</v>
      </c>
      <c r="L11">
        <f t="shared" si="0"/>
        <v>61.53846153846154</v>
      </c>
    </row>
    <row r="12" spans="1:12" x14ac:dyDescent="0.2">
      <c r="A12">
        <v>10</v>
      </c>
      <c r="B12">
        <v>40</v>
      </c>
      <c r="C12">
        <v>55</v>
      </c>
      <c r="D12">
        <v>40</v>
      </c>
      <c r="E12">
        <v>192</v>
      </c>
      <c r="F12">
        <v>32</v>
      </c>
      <c r="H12">
        <f t="shared" si="1"/>
        <v>27.972027972027973</v>
      </c>
      <c r="I12">
        <f t="shared" si="0"/>
        <v>47.413793103448278</v>
      </c>
      <c r="J12">
        <f t="shared" si="0"/>
        <v>40.816326530612244</v>
      </c>
      <c r="K12">
        <f t="shared" si="0"/>
        <v>67.605633802816897</v>
      </c>
      <c r="L12">
        <f t="shared" si="0"/>
        <v>82.051282051282058</v>
      </c>
    </row>
    <row r="13" spans="1:12" x14ac:dyDescent="0.2">
      <c r="A13">
        <v>11</v>
      </c>
      <c r="B13">
        <v>52</v>
      </c>
      <c r="C13">
        <v>36</v>
      </c>
      <c r="D13">
        <v>26</v>
      </c>
      <c r="E13">
        <f>59+68</f>
        <v>127</v>
      </c>
      <c r="F13">
        <v>17</v>
      </c>
      <c r="H13">
        <f t="shared" si="1"/>
        <v>36.363636363636367</v>
      </c>
      <c r="I13">
        <f t="shared" si="0"/>
        <v>31.03448275862069</v>
      </c>
      <c r="J13">
        <f t="shared" si="0"/>
        <v>26.530612244897959</v>
      </c>
      <c r="K13">
        <f t="shared" si="0"/>
        <v>44.718309859154928</v>
      </c>
      <c r="L13">
        <f t="shared" si="0"/>
        <v>43.589743589743591</v>
      </c>
    </row>
    <row r="14" spans="1:12" x14ac:dyDescent="0.2">
      <c r="A14">
        <v>12</v>
      </c>
      <c r="B14">
        <v>57</v>
      </c>
      <c r="C14">
        <v>60</v>
      </c>
      <c r="D14">
        <v>48</v>
      </c>
      <c r="E14">
        <v>179</v>
      </c>
      <c r="F14">
        <v>31</v>
      </c>
      <c r="H14">
        <f t="shared" si="1"/>
        <v>39.86013986013986</v>
      </c>
      <c r="I14">
        <f t="shared" si="0"/>
        <v>51.724137931034484</v>
      </c>
      <c r="J14">
        <f t="shared" si="0"/>
        <v>48.979591836734691</v>
      </c>
      <c r="K14">
        <f t="shared" si="0"/>
        <v>63.028169014084504</v>
      </c>
      <c r="L14">
        <f t="shared" si="0"/>
        <v>79.487179487179489</v>
      </c>
    </row>
    <row r="15" spans="1:12" x14ac:dyDescent="0.2">
      <c r="A15">
        <v>13</v>
      </c>
      <c r="B15">
        <v>61</v>
      </c>
      <c r="C15">
        <v>64</v>
      </c>
      <c r="D15">
        <v>41</v>
      </c>
      <c r="E15">
        <v>129</v>
      </c>
      <c r="F15">
        <v>22</v>
      </c>
      <c r="H15">
        <f t="shared" si="1"/>
        <v>42.65734265734266</v>
      </c>
      <c r="I15">
        <f t="shared" si="0"/>
        <v>55.172413793103445</v>
      </c>
      <c r="J15">
        <f t="shared" si="0"/>
        <v>41.836734693877553</v>
      </c>
      <c r="K15">
        <f t="shared" si="0"/>
        <v>45.422535211267608</v>
      </c>
      <c r="L15">
        <f t="shared" si="0"/>
        <v>56.410256410256409</v>
      </c>
    </row>
    <row r="16" spans="1:12" x14ac:dyDescent="0.2">
      <c r="A16">
        <v>14</v>
      </c>
      <c r="B16">
        <v>82</v>
      </c>
      <c r="C16">
        <v>96</v>
      </c>
      <c r="D16">
        <v>74</v>
      </c>
      <c r="E16">
        <v>196</v>
      </c>
      <c r="F16">
        <v>39</v>
      </c>
      <c r="H16">
        <f t="shared" si="1"/>
        <v>57.34265734265734</v>
      </c>
      <c r="I16">
        <f t="shared" si="0"/>
        <v>82.758620689655174</v>
      </c>
      <c r="J16">
        <f t="shared" si="0"/>
        <v>75.510204081632651</v>
      </c>
      <c r="K16">
        <f t="shared" si="0"/>
        <v>69.014084507042256</v>
      </c>
      <c r="L16">
        <f t="shared" si="0"/>
        <v>100</v>
      </c>
    </row>
    <row r="17" spans="1:12" x14ac:dyDescent="0.2">
      <c r="A17">
        <v>15</v>
      </c>
      <c r="B17">
        <v>57</v>
      </c>
      <c r="C17">
        <v>64</v>
      </c>
      <c r="D17">
        <v>76</v>
      </c>
      <c r="E17">
        <v>200</v>
      </c>
      <c r="F17">
        <v>29</v>
      </c>
      <c r="H17">
        <f t="shared" si="1"/>
        <v>39.86013986013986</v>
      </c>
      <c r="I17">
        <f t="shared" si="0"/>
        <v>55.172413793103445</v>
      </c>
      <c r="J17">
        <f t="shared" si="0"/>
        <v>77.551020408163268</v>
      </c>
      <c r="K17">
        <f t="shared" si="0"/>
        <v>70.422535211267601</v>
      </c>
      <c r="L17">
        <f t="shared" si="0"/>
        <v>74.358974358974365</v>
      </c>
    </row>
    <row r="18" spans="1:12" x14ac:dyDescent="0.2">
      <c r="A18">
        <v>16</v>
      </c>
      <c r="B18">
        <v>105</v>
      </c>
      <c r="C18" s="10">
        <v>81</v>
      </c>
      <c r="D18" s="10">
        <v>74</v>
      </c>
      <c r="E18" s="10">
        <v>202</v>
      </c>
      <c r="F18" s="10">
        <v>28</v>
      </c>
      <c r="H18">
        <f t="shared" si="1"/>
        <v>73.426573426573427</v>
      </c>
      <c r="I18">
        <f t="shared" si="0"/>
        <v>69.827586206896555</v>
      </c>
      <c r="J18">
        <f t="shared" si="0"/>
        <v>75.510204081632651</v>
      </c>
      <c r="K18">
        <f t="shared" si="0"/>
        <v>71.126760563380287</v>
      </c>
      <c r="L18">
        <f t="shared" si="0"/>
        <v>71.794871794871796</v>
      </c>
    </row>
    <row r="19" spans="1:12" x14ac:dyDescent="0.2">
      <c r="A19">
        <v>17</v>
      </c>
      <c r="B19">
        <v>143</v>
      </c>
      <c r="C19" s="10">
        <v>106</v>
      </c>
      <c r="D19" s="10">
        <v>75</v>
      </c>
      <c r="E19" s="10">
        <v>230</v>
      </c>
      <c r="F19" s="10">
        <v>36</v>
      </c>
      <c r="H19">
        <f t="shared" si="1"/>
        <v>100</v>
      </c>
      <c r="I19">
        <f t="shared" si="1"/>
        <v>91.379310344827587</v>
      </c>
      <c r="J19">
        <f t="shared" si="1"/>
        <v>76.530612244897952</v>
      </c>
      <c r="K19">
        <f t="shared" si="1"/>
        <v>80.985915492957744</v>
      </c>
      <c r="L19">
        <f t="shared" si="1"/>
        <v>92.307692307692307</v>
      </c>
    </row>
    <row r="20" spans="1:12" x14ac:dyDescent="0.2">
      <c r="A20">
        <v>18</v>
      </c>
      <c r="B20">
        <v>127</v>
      </c>
      <c r="C20" s="10">
        <v>91</v>
      </c>
      <c r="D20" s="10">
        <v>98</v>
      </c>
      <c r="E20" s="10">
        <v>284</v>
      </c>
      <c r="F20" s="10">
        <v>37</v>
      </c>
      <c r="H20">
        <f t="shared" si="1"/>
        <v>88.811188811188813</v>
      </c>
      <c r="I20">
        <f t="shared" si="1"/>
        <v>78.448275862068968</v>
      </c>
      <c r="J20">
        <f t="shared" si="1"/>
        <v>100</v>
      </c>
      <c r="K20">
        <f t="shared" si="1"/>
        <v>100</v>
      </c>
      <c r="L20">
        <f t="shared" si="1"/>
        <v>94.871794871794876</v>
      </c>
    </row>
    <row r="21" spans="1:12" x14ac:dyDescent="0.2">
      <c r="A21">
        <v>19</v>
      </c>
      <c r="B21">
        <v>122</v>
      </c>
      <c r="C21" s="10">
        <v>90</v>
      </c>
      <c r="D21" s="10">
        <v>79</v>
      </c>
      <c r="E21" s="10">
        <f>125+88</f>
        <v>213</v>
      </c>
      <c r="F21" s="10">
        <v>34</v>
      </c>
      <c r="H21">
        <f t="shared" si="1"/>
        <v>85.31468531468532</v>
      </c>
      <c r="I21">
        <f t="shared" si="1"/>
        <v>77.58620689655173</v>
      </c>
      <c r="J21">
        <f t="shared" si="1"/>
        <v>80.612244897959187</v>
      </c>
      <c r="K21">
        <f t="shared" si="1"/>
        <v>75</v>
      </c>
      <c r="L21">
        <f t="shared" si="1"/>
        <v>87.179487179487182</v>
      </c>
    </row>
    <row r="22" spans="1:12" x14ac:dyDescent="0.2">
      <c r="A22">
        <v>20</v>
      </c>
      <c r="B22">
        <v>130</v>
      </c>
      <c r="C22" s="10">
        <v>70</v>
      </c>
      <c r="D22" s="10">
        <f>52+46</f>
        <v>98</v>
      </c>
      <c r="E22" s="10">
        <f>116+94</f>
        <v>210</v>
      </c>
      <c r="F22" s="10">
        <v>39</v>
      </c>
      <c r="H22">
        <f t="shared" si="1"/>
        <v>90.909090909090907</v>
      </c>
      <c r="I22">
        <f t="shared" si="1"/>
        <v>60.344827586206897</v>
      </c>
      <c r="J22">
        <f t="shared" si="1"/>
        <v>100</v>
      </c>
      <c r="K22">
        <f t="shared" si="1"/>
        <v>73.943661971830991</v>
      </c>
      <c r="L22">
        <f t="shared" si="1"/>
        <v>100</v>
      </c>
    </row>
    <row r="23" spans="1:12" x14ac:dyDescent="0.2">
      <c r="A23">
        <v>21</v>
      </c>
      <c r="B23">
        <v>98</v>
      </c>
      <c r="C23" s="10">
        <v>116</v>
      </c>
      <c r="D23" s="10">
        <v>85</v>
      </c>
      <c r="E23" s="10">
        <v>232</v>
      </c>
      <c r="F23" s="10">
        <v>38</v>
      </c>
      <c r="H23">
        <f t="shared" si="1"/>
        <v>68.531468531468533</v>
      </c>
      <c r="I23">
        <f t="shared" si="1"/>
        <v>100</v>
      </c>
      <c r="J23">
        <f t="shared" si="1"/>
        <v>86.734693877551024</v>
      </c>
      <c r="K23">
        <f t="shared" si="1"/>
        <v>81.690140845070417</v>
      </c>
      <c r="L23">
        <f t="shared" si="1"/>
        <v>97.435897435897431</v>
      </c>
    </row>
    <row r="24" spans="1:12" x14ac:dyDescent="0.2">
      <c r="A24">
        <v>22</v>
      </c>
      <c r="B24">
        <v>68</v>
      </c>
      <c r="C24" s="10">
        <v>63</v>
      </c>
      <c r="D24" s="10">
        <v>82</v>
      </c>
      <c r="E24" s="10">
        <v>165</v>
      </c>
      <c r="F24" s="10">
        <v>13</v>
      </c>
      <c r="H24">
        <f t="shared" si="1"/>
        <v>47.552447552447553</v>
      </c>
      <c r="I24">
        <f t="shared" si="1"/>
        <v>54.310344827586206</v>
      </c>
      <c r="J24">
        <f t="shared" si="1"/>
        <v>83.673469387755105</v>
      </c>
      <c r="K24">
        <f t="shared" si="1"/>
        <v>58.098591549295776</v>
      </c>
      <c r="L24">
        <f t="shared" si="1"/>
        <v>33.333333333333336</v>
      </c>
    </row>
    <row r="25" spans="1:12" x14ac:dyDescent="0.2">
      <c r="A25">
        <v>23</v>
      </c>
      <c r="B25">
        <v>71</v>
      </c>
      <c r="C25" s="10">
        <v>60</v>
      </c>
      <c r="D25" s="10">
        <v>62</v>
      </c>
      <c r="E25" s="10">
        <v>145</v>
      </c>
      <c r="F25" s="10">
        <v>12</v>
      </c>
      <c r="H25">
        <f t="shared" si="1"/>
        <v>49.650349650349654</v>
      </c>
      <c r="I25">
        <f t="shared" si="1"/>
        <v>51.724137931034484</v>
      </c>
      <c r="J25">
        <f t="shared" si="1"/>
        <v>63.265306122448976</v>
      </c>
      <c r="K25">
        <f t="shared" si="1"/>
        <v>51.056338028169016</v>
      </c>
      <c r="L25">
        <f t="shared" si="1"/>
        <v>30.76923076923077</v>
      </c>
    </row>
    <row r="26" spans="1:12" x14ac:dyDescent="0.2">
      <c r="A26">
        <v>24</v>
      </c>
      <c r="B26">
        <v>35</v>
      </c>
      <c r="C26" s="10">
        <v>50</v>
      </c>
      <c r="D26" s="10">
        <v>60</v>
      </c>
      <c r="E26" s="10">
        <v>146</v>
      </c>
      <c r="F26" s="10">
        <v>13</v>
      </c>
      <c r="H26">
        <f t="shared" si="1"/>
        <v>24.475524475524477</v>
      </c>
      <c r="I26">
        <f t="shared" si="1"/>
        <v>43.103448275862071</v>
      </c>
      <c r="J26">
        <f t="shared" si="1"/>
        <v>61.224489795918366</v>
      </c>
      <c r="K26">
        <f t="shared" si="1"/>
        <v>51.408450704225352</v>
      </c>
      <c r="L26">
        <f t="shared" si="1"/>
        <v>33.333333333333336</v>
      </c>
    </row>
    <row r="27" spans="1:12" x14ac:dyDescent="0.2">
      <c r="A27">
        <v>25</v>
      </c>
      <c r="B27">
        <v>31</v>
      </c>
      <c r="C27" s="10">
        <v>48</v>
      </c>
      <c r="D27" s="10">
        <v>34</v>
      </c>
      <c r="E27" s="10">
        <v>108</v>
      </c>
      <c r="F27" s="10">
        <v>13</v>
      </c>
      <c r="G27" t="s">
        <v>31</v>
      </c>
      <c r="H27">
        <f t="shared" si="1"/>
        <v>21.678321678321677</v>
      </c>
      <c r="I27">
        <f t="shared" si="1"/>
        <v>41.379310344827587</v>
      </c>
      <c r="J27">
        <f t="shared" si="1"/>
        <v>34.693877551020407</v>
      </c>
      <c r="K27">
        <f t="shared" si="1"/>
        <v>38.028169014084504</v>
      </c>
      <c r="L27">
        <f t="shared" si="1"/>
        <v>33.333333333333336</v>
      </c>
    </row>
    <row r="28" spans="1:12" x14ac:dyDescent="0.2">
      <c r="A28">
        <v>26</v>
      </c>
      <c r="B28">
        <v>22</v>
      </c>
      <c r="C28" s="10">
        <v>32</v>
      </c>
      <c r="D28" s="10">
        <v>36</v>
      </c>
      <c r="E28" s="10">
        <v>123</v>
      </c>
      <c r="F28" s="10">
        <v>16</v>
      </c>
      <c r="H28">
        <f t="shared" si="1"/>
        <v>15.384615384615385</v>
      </c>
      <c r="I28">
        <f t="shared" si="1"/>
        <v>27.586206896551722</v>
      </c>
      <c r="J28">
        <f t="shared" si="1"/>
        <v>36.734693877551024</v>
      </c>
      <c r="K28">
        <f t="shared" si="1"/>
        <v>43.309859154929576</v>
      </c>
      <c r="L28">
        <f t="shared" si="1"/>
        <v>41.025641025641029</v>
      </c>
    </row>
    <row r="29" spans="1:12" x14ac:dyDescent="0.2">
      <c r="A29">
        <v>27</v>
      </c>
      <c r="B29">
        <v>14</v>
      </c>
      <c r="C29" s="10">
        <v>31</v>
      </c>
      <c r="D29" s="10">
        <v>37</v>
      </c>
      <c r="E29" s="10">
        <v>108</v>
      </c>
      <c r="F29" s="10">
        <v>20</v>
      </c>
      <c r="H29">
        <f t="shared" si="1"/>
        <v>9.79020979020979</v>
      </c>
      <c r="I29">
        <f t="shared" si="1"/>
        <v>26.724137931034484</v>
      </c>
      <c r="J29">
        <f t="shared" si="1"/>
        <v>37.755102040816325</v>
      </c>
      <c r="K29">
        <f t="shared" si="1"/>
        <v>38.028169014084504</v>
      </c>
      <c r="L29">
        <f t="shared" si="1"/>
        <v>51.282051282051285</v>
      </c>
    </row>
    <row r="30" spans="1:12" x14ac:dyDescent="0.2">
      <c r="A30">
        <v>28</v>
      </c>
      <c r="B30">
        <v>10</v>
      </c>
      <c r="C30" s="10">
        <v>36</v>
      </c>
      <c r="D30" s="10">
        <v>19</v>
      </c>
      <c r="E30" s="10">
        <v>70</v>
      </c>
      <c r="F30" s="10">
        <v>7</v>
      </c>
      <c r="H30">
        <f t="shared" si="1"/>
        <v>6.9930069930069934</v>
      </c>
      <c r="I30">
        <f t="shared" si="1"/>
        <v>31.03448275862069</v>
      </c>
      <c r="J30">
        <f t="shared" si="1"/>
        <v>19.387755102040817</v>
      </c>
      <c r="K30">
        <f t="shared" si="1"/>
        <v>24.64788732394366</v>
      </c>
      <c r="L30">
        <f t="shared" si="1"/>
        <v>17.948717948717949</v>
      </c>
    </row>
    <row r="31" spans="1:12" x14ac:dyDescent="0.2">
      <c r="A31">
        <v>29</v>
      </c>
      <c r="C31" s="10">
        <v>31</v>
      </c>
      <c r="D31" s="10">
        <v>13</v>
      </c>
      <c r="E31" s="10">
        <v>57</v>
      </c>
      <c r="F31" s="10">
        <v>7</v>
      </c>
      <c r="H31">
        <f t="shared" si="1"/>
        <v>0</v>
      </c>
      <c r="I31">
        <f t="shared" si="1"/>
        <v>26.724137931034484</v>
      </c>
      <c r="J31">
        <f t="shared" si="1"/>
        <v>13.26530612244898</v>
      </c>
      <c r="K31">
        <f t="shared" si="1"/>
        <v>20.070422535211268</v>
      </c>
      <c r="L31">
        <f t="shared" si="1"/>
        <v>17.948717948717949</v>
      </c>
    </row>
    <row r="32" spans="1:12" x14ac:dyDescent="0.2">
      <c r="A32">
        <v>30</v>
      </c>
      <c r="C32" s="10">
        <v>18</v>
      </c>
      <c r="D32" s="10">
        <v>14</v>
      </c>
      <c r="E32" s="10">
        <v>42</v>
      </c>
      <c r="F32" s="10">
        <v>3</v>
      </c>
      <c r="H32">
        <f t="shared" si="1"/>
        <v>0</v>
      </c>
      <c r="I32">
        <f t="shared" si="1"/>
        <v>15.517241379310345</v>
      </c>
      <c r="J32">
        <f t="shared" si="1"/>
        <v>14.285714285714286</v>
      </c>
      <c r="K32">
        <f t="shared" si="1"/>
        <v>14.788732394366198</v>
      </c>
      <c r="L32">
        <f t="shared" si="1"/>
        <v>7.6923076923076925</v>
      </c>
    </row>
    <row r="33" spans="1:12" x14ac:dyDescent="0.2">
      <c r="A33">
        <v>31</v>
      </c>
      <c r="C33" s="10">
        <v>22</v>
      </c>
      <c r="D33" s="10">
        <v>10</v>
      </c>
      <c r="E33" s="10">
        <v>41</v>
      </c>
      <c r="F33" s="10">
        <v>1</v>
      </c>
      <c r="I33">
        <f t="shared" ref="I33:I41" si="2">100*C33/MAX(C$3:C$32)</f>
        <v>18.96551724137931</v>
      </c>
      <c r="J33">
        <f t="shared" ref="J33:J41" si="3">100*D33/MAX(D$3:D$32)</f>
        <v>10.204081632653061</v>
      </c>
      <c r="K33">
        <f t="shared" ref="K33:K41" si="4">100*E33/MAX(E$3:E$32)</f>
        <v>14.43661971830986</v>
      </c>
      <c r="L33">
        <f t="shared" ref="L33:L41" si="5">100*F33/MAX(F$3:F$32)</f>
        <v>2.5641025641025643</v>
      </c>
    </row>
    <row r="34" spans="1:12" x14ac:dyDescent="0.2">
      <c r="A34">
        <v>32</v>
      </c>
      <c r="C34" s="10">
        <v>10</v>
      </c>
      <c r="D34" s="10">
        <v>9</v>
      </c>
      <c r="E34" s="10">
        <v>18</v>
      </c>
      <c r="F34" s="10">
        <v>4</v>
      </c>
      <c r="I34">
        <f t="shared" si="2"/>
        <v>8.6206896551724146</v>
      </c>
      <c r="J34">
        <f t="shared" si="3"/>
        <v>9.183673469387756</v>
      </c>
      <c r="K34">
        <f t="shared" si="4"/>
        <v>6.3380281690140849</v>
      </c>
      <c r="L34">
        <f t="shared" si="5"/>
        <v>10.256410256410257</v>
      </c>
    </row>
    <row r="35" spans="1:12" x14ac:dyDescent="0.2">
      <c r="A35">
        <v>33</v>
      </c>
      <c r="C35" s="10">
        <v>10</v>
      </c>
      <c r="D35" s="10">
        <v>18</v>
      </c>
      <c r="E35" s="10">
        <v>2</v>
      </c>
      <c r="F35" s="10">
        <v>5</v>
      </c>
      <c r="I35">
        <f t="shared" si="2"/>
        <v>8.6206896551724146</v>
      </c>
      <c r="J35">
        <f t="shared" si="3"/>
        <v>18.367346938775512</v>
      </c>
      <c r="K35">
        <f t="shared" si="4"/>
        <v>0.70422535211267601</v>
      </c>
      <c r="L35">
        <f t="shared" si="5"/>
        <v>12.820512820512821</v>
      </c>
    </row>
    <row r="36" spans="1:12" x14ac:dyDescent="0.2">
      <c r="A36">
        <v>34</v>
      </c>
      <c r="C36" s="10">
        <v>6</v>
      </c>
      <c r="D36" s="10">
        <v>1</v>
      </c>
      <c r="E36" s="10">
        <v>0</v>
      </c>
      <c r="F36" s="10">
        <v>3</v>
      </c>
      <c r="I36">
        <f t="shared" si="2"/>
        <v>5.1724137931034484</v>
      </c>
      <c r="J36">
        <f t="shared" si="3"/>
        <v>1.0204081632653061</v>
      </c>
      <c r="K36">
        <f t="shared" si="4"/>
        <v>0</v>
      </c>
      <c r="L36">
        <f t="shared" si="5"/>
        <v>7.6923076923076925</v>
      </c>
    </row>
    <row r="37" spans="1:12" x14ac:dyDescent="0.2">
      <c r="A37">
        <v>35</v>
      </c>
      <c r="C37" s="10">
        <v>6</v>
      </c>
      <c r="D37" s="10">
        <v>5</v>
      </c>
      <c r="E37" s="10">
        <v>0</v>
      </c>
      <c r="F37" s="10">
        <v>0</v>
      </c>
      <c r="G37" t="s">
        <v>17</v>
      </c>
      <c r="I37">
        <f t="shared" si="2"/>
        <v>5.1724137931034484</v>
      </c>
      <c r="J37">
        <f t="shared" si="3"/>
        <v>5.1020408163265305</v>
      </c>
      <c r="K37">
        <f t="shared" si="4"/>
        <v>0</v>
      </c>
      <c r="L37">
        <f t="shared" si="5"/>
        <v>0</v>
      </c>
    </row>
    <row r="38" spans="1:12" x14ac:dyDescent="0.2">
      <c r="A38">
        <v>36</v>
      </c>
      <c r="C38" s="10">
        <v>3</v>
      </c>
      <c r="D38" s="10">
        <v>3</v>
      </c>
      <c r="E38" s="10">
        <v>0</v>
      </c>
      <c r="F38" s="10">
        <v>0</v>
      </c>
      <c r="I38">
        <f t="shared" si="2"/>
        <v>2.5862068965517242</v>
      </c>
      <c r="J38">
        <f t="shared" si="3"/>
        <v>3.0612244897959182</v>
      </c>
      <c r="K38">
        <f t="shared" si="4"/>
        <v>0</v>
      </c>
      <c r="L38">
        <f t="shared" si="5"/>
        <v>0</v>
      </c>
    </row>
    <row r="39" spans="1:12" x14ac:dyDescent="0.2">
      <c r="A39">
        <v>37</v>
      </c>
      <c r="C39" s="10">
        <v>0</v>
      </c>
      <c r="D39" s="10">
        <v>4</v>
      </c>
      <c r="E39" s="10">
        <v>0</v>
      </c>
      <c r="F39" s="10">
        <v>0</v>
      </c>
      <c r="I39">
        <f t="shared" si="2"/>
        <v>0</v>
      </c>
      <c r="J39">
        <f t="shared" si="3"/>
        <v>4.0816326530612246</v>
      </c>
      <c r="K39">
        <f t="shared" si="4"/>
        <v>0</v>
      </c>
      <c r="L39">
        <f t="shared" si="5"/>
        <v>0</v>
      </c>
    </row>
    <row r="40" spans="1:12" x14ac:dyDescent="0.2">
      <c r="A40">
        <v>38</v>
      </c>
      <c r="C40" s="10">
        <v>2</v>
      </c>
      <c r="D40" s="10">
        <v>3</v>
      </c>
      <c r="E40" s="10">
        <v>0</v>
      </c>
      <c r="F40" s="10">
        <v>0</v>
      </c>
      <c r="I40">
        <f t="shared" si="2"/>
        <v>1.7241379310344827</v>
      </c>
      <c r="J40">
        <f t="shared" si="3"/>
        <v>3.0612244897959182</v>
      </c>
      <c r="K40">
        <f t="shared" si="4"/>
        <v>0</v>
      </c>
      <c r="L40">
        <f t="shared" si="5"/>
        <v>0</v>
      </c>
    </row>
    <row r="41" spans="1:12" x14ac:dyDescent="0.2">
      <c r="A41">
        <v>39</v>
      </c>
      <c r="C41" s="10">
        <v>0</v>
      </c>
      <c r="D41" s="10">
        <v>1</v>
      </c>
      <c r="E41" s="10">
        <v>0</v>
      </c>
      <c r="F41" s="10">
        <v>0</v>
      </c>
      <c r="I41">
        <f t="shared" si="2"/>
        <v>0</v>
      </c>
      <c r="J41">
        <f t="shared" si="3"/>
        <v>1.0204081632653061</v>
      </c>
      <c r="K41">
        <f t="shared" si="4"/>
        <v>0</v>
      </c>
      <c r="L41">
        <f t="shared" si="5"/>
        <v>0</v>
      </c>
    </row>
    <row r="42" spans="1:12" x14ac:dyDescent="0.2">
      <c r="A42">
        <v>40</v>
      </c>
      <c r="C42" s="10"/>
      <c r="D42" s="10"/>
      <c r="E42" s="10"/>
      <c r="F42" s="10"/>
    </row>
    <row r="43" spans="1:12" x14ac:dyDescent="0.2">
      <c r="A43">
        <v>41</v>
      </c>
      <c r="C43" s="10"/>
      <c r="D43" s="10"/>
      <c r="E43" s="10"/>
      <c r="F43" s="10"/>
    </row>
    <row r="44" spans="1:12" x14ac:dyDescent="0.2">
      <c r="C44" s="10"/>
      <c r="D44" s="10"/>
      <c r="E44" s="10"/>
      <c r="F44" s="10"/>
    </row>
    <row r="45" spans="1:12" x14ac:dyDescent="0.2">
      <c r="C45" s="10"/>
      <c r="D45" s="10"/>
      <c r="E45" s="10"/>
      <c r="F45" s="10"/>
    </row>
    <row r="46" spans="1:12" x14ac:dyDescent="0.2">
      <c r="C46" s="10"/>
      <c r="D46" s="10"/>
      <c r="E46" s="10"/>
      <c r="F46" s="10"/>
    </row>
    <row r="47" spans="1:12" x14ac:dyDescent="0.2">
      <c r="C47" s="10"/>
      <c r="D47" s="10"/>
      <c r="E47" s="10"/>
      <c r="F47" s="10"/>
    </row>
    <row r="48" spans="1:12" x14ac:dyDescent="0.2">
      <c r="C48" s="10"/>
      <c r="D48" s="10"/>
      <c r="E48" s="10"/>
      <c r="F48" s="10"/>
    </row>
    <row r="49" spans="3:6" x14ac:dyDescent="0.2">
      <c r="C49" s="10"/>
      <c r="D49" s="10"/>
      <c r="E49" s="10"/>
      <c r="F49" s="10"/>
    </row>
    <row r="50" spans="3:6" x14ac:dyDescent="0.2">
      <c r="C50" s="10"/>
      <c r="D50" s="10"/>
      <c r="E50" s="10"/>
      <c r="F50" s="10"/>
    </row>
    <row r="51" spans="3:6" x14ac:dyDescent="0.2">
      <c r="C51" s="10"/>
      <c r="D51" s="10"/>
      <c r="E51" s="10"/>
      <c r="F51" s="10"/>
    </row>
    <row r="52" spans="3:6" x14ac:dyDescent="0.2">
      <c r="C52" s="10"/>
      <c r="D52" s="10"/>
      <c r="E52" s="10"/>
      <c r="F52" s="10"/>
    </row>
    <row r="53" spans="3:6" x14ac:dyDescent="0.2">
      <c r="C53" s="10"/>
      <c r="D53" s="10"/>
      <c r="E53" s="10"/>
      <c r="F53" s="10"/>
    </row>
    <row r="54" spans="3:6" x14ac:dyDescent="0.2">
      <c r="C54" s="10"/>
      <c r="D54" s="10"/>
      <c r="E54" s="10"/>
      <c r="F54" s="10"/>
    </row>
    <row r="55" spans="3:6" x14ac:dyDescent="0.2">
      <c r="C55" s="10"/>
      <c r="D55" s="10"/>
      <c r="E55" s="10"/>
      <c r="F55" s="10"/>
    </row>
    <row r="56" spans="3:6" x14ac:dyDescent="0.2">
      <c r="C56" s="10"/>
      <c r="D56" s="10"/>
      <c r="E56" s="10"/>
      <c r="F56" s="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158"/>
  <sheetViews>
    <sheetView topLeftCell="G1" workbookViewId="0">
      <selection activeCell="T8" sqref="T8:T14"/>
    </sheetView>
  </sheetViews>
  <sheetFormatPr baseColWidth="10" defaultColWidth="8.83203125" defaultRowHeight="15" x14ac:dyDescent="0.2"/>
  <cols>
    <col min="2" max="2" width="17.5" customWidth="1"/>
    <col min="3" max="3" width="16.1640625" customWidth="1"/>
    <col min="4" max="4" width="16.5" customWidth="1"/>
    <col min="5" max="5" width="16.1640625" customWidth="1"/>
    <col min="6" max="6" width="16.5" customWidth="1"/>
    <col min="7" max="7" width="19.5" customWidth="1"/>
  </cols>
  <sheetData>
    <row r="1" spans="1:20" x14ac:dyDescent="0.2">
      <c r="A1" s="1"/>
      <c r="B1" s="37" t="s">
        <v>0</v>
      </c>
      <c r="C1" s="37" t="s">
        <v>1</v>
      </c>
      <c r="D1" s="37" t="s">
        <v>2</v>
      </c>
      <c r="E1" s="37" t="s">
        <v>3</v>
      </c>
      <c r="F1" s="37" t="s">
        <v>4</v>
      </c>
      <c r="G1" s="37" t="s">
        <v>5</v>
      </c>
    </row>
    <row r="2" spans="1:20" x14ac:dyDescent="0.2">
      <c r="A2" s="1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4</v>
      </c>
    </row>
    <row r="3" spans="1:20" x14ac:dyDescent="0.2">
      <c r="A3" s="1">
        <v>2</v>
      </c>
      <c r="B3">
        <v>0</v>
      </c>
      <c r="C3">
        <v>0</v>
      </c>
      <c r="D3">
        <v>0</v>
      </c>
      <c r="E3">
        <v>0</v>
      </c>
      <c r="F3">
        <v>40</v>
      </c>
      <c r="G3">
        <v>12</v>
      </c>
    </row>
    <row r="4" spans="1:20" x14ac:dyDescent="0.2">
      <c r="A4" s="1">
        <v>3</v>
      </c>
      <c r="B4">
        <v>2</v>
      </c>
      <c r="C4">
        <v>6</v>
      </c>
      <c r="D4">
        <v>3</v>
      </c>
      <c r="E4">
        <v>6</v>
      </c>
      <c r="F4">
        <v>50</v>
      </c>
      <c r="G4">
        <v>8</v>
      </c>
    </row>
    <row r="5" spans="1:20" ht="16" thickBot="1" x14ac:dyDescent="0.25">
      <c r="A5" s="1">
        <v>4</v>
      </c>
      <c r="B5">
        <v>1</v>
      </c>
      <c r="C5">
        <v>9</v>
      </c>
      <c r="D5">
        <v>3</v>
      </c>
      <c r="E5">
        <v>25</v>
      </c>
      <c r="F5">
        <v>56</v>
      </c>
      <c r="G5">
        <v>6</v>
      </c>
    </row>
    <row r="6" spans="1:20" x14ac:dyDescent="0.2">
      <c r="A6" s="1">
        <v>5</v>
      </c>
      <c r="B6">
        <v>3</v>
      </c>
      <c r="C6">
        <v>13</v>
      </c>
      <c r="D6">
        <v>2</v>
      </c>
      <c r="E6">
        <v>30</v>
      </c>
      <c r="F6">
        <v>76</v>
      </c>
      <c r="G6">
        <v>8</v>
      </c>
      <c r="L6" s="2"/>
      <c r="M6" s="3"/>
      <c r="N6" s="3"/>
      <c r="O6" s="3"/>
      <c r="P6" s="3"/>
      <c r="Q6" s="3"/>
      <c r="R6" s="4" t="s">
        <v>6</v>
      </c>
    </row>
    <row r="7" spans="1:20" x14ac:dyDescent="0.2">
      <c r="A7" s="1">
        <v>6</v>
      </c>
      <c r="B7">
        <v>5</v>
      </c>
      <c r="C7">
        <v>15</v>
      </c>
      <c r="D7">
        <v>3</v>
      </c>
      <c r="E7">
        <v>25</v>
      </c>
      <c r="F7">
        <v>95</v>
      </c>
      <c r="G7">
        <v>7</v>
      </c>
      <c r="L7" s="5"/>
      <c r="M7" s="6"/>
      <c r="N7" s="6"/>
      <c r="O7" s="6"/>
      <c r="P7" s="7" t="s">
        <v>7</v>
      </c>
      <c r="Q7" s="7" t="s">
        <v>8</v>
      </c>
      <c r="R7" s="8" t="s">
        <v>9</v>
      </c>
    </row>
    <row r="8" spans="1:20" x14ac:dyDescent="0.2">
      <c r="A8" s="1">
        <v>7</v>
      </c>
      <c r="B8">
        <v>9</v>
      </c>
      <c r="C8">
        <v>22</v>
      </c>
      <c r="D8">
        <v>5</v>
      </c>
      <c r="E8">
        <v>43</v>
      </c>
      <c r="F8">
        <v>100</v>
      </c>
      <c r="G8">
        <v>6</v>
      </c>
      <c r="L8" s="5"/>
      <c r="M8" s="6"/>
      <c r="N8" s="6"/>
      <c r="O8" s="6"/>
      <c r="P8" s="6">
        <f>Q8+R8</f>
        <v>387</v>
      </c>
      <c r="Q8" s="6">
        <f>SUM(C2:C58)</f>
        <v>223</v>
      </c>
      <c r="R8" s="9">
        <f>SUM(B2:B50)</f>
        <v>164</v>
      </c>
      <c r="T8">
        <v>387</v>
      </c>
    </row>
    <row r="9" spans="1:20" x14ac:dyDescent="0.2">
      <c r="A9" s="1">
        <v>8</v>
      </c>
      <c r="B9">
        <v>13</v>
      </c>
      <c r="C9">
        <v>31</v>
      </c>
      <c r="D9">
        <v>2</v>
      </c>
      <c r="E9">
        <v>40</v>
      </c>
      <c r="F9">
        <v>74</v>
      </c>
      <c r="G9">
        <v>7</v>
      </c>
      <c r="L9" s="5"/>
      <c r="M9" s="6"/>
      <c r="N9" s="6"/>
      <c r="O9" s="6"/>
      <c r="P9" s="6"/>
      <c r="Q9" s="6"/>
      <c r="R9" s="11" t="s">
        <v>10</v>
      </c>
    </row>
    <row r="10" spans="1:20" x14ac:dyDescent="0.2">
      <c r="A10" s="1">
        <v>9</v>
      </c>
      <c r="B10">
        <v>9</v>
      </c>
      <c r="C10">
        <v>24</v>
      </c>
      <c r="D10">
        <v>8</v>
      </c>
      <c r="E10">
        <v>37</v>
      </c>
      <c r="F10">
        <v>81</v>
      </c>
      <c r="G10">
        <v>5</v>
      </c>
      <c r="L10" s="5"/>
      <c r="M10" s="6"/>
      <c r="N10" s="6"/>
      <c r="O10" s="7" t="s">
        <v>11</v>
      </c>
      <c r="P10" s="7" t="s">
        <v>12</v>
      </c>
      <c r="Q10" s="7" t="s">
        <v>13</v>
      </c>
      <c r="R10" s="8" t="s">
        <v>9</v>
      </c>
    </row>
    <row r="11" spans="1:20" x14ac:dyDescent="0.2">
      <c r="A11" s="1">
        <v>10</v>
      </c>
      <c r="B11">
        <v>12</v>
      </c>
      <c r="C11">
        <v>32</v>
      </c>
      <c r="D11">
        <v>11</v>
      </c>
      <c r="E11">
        <v>37</v>
      </c>
      <c r="F11">
        <v>90</v>
      </c>
      <c r="G11">
        <v>1</v>
      </c>
      <c r="L11" s="5"/>
      <c r="M11" s="6"/>
      <c r="N11" s="6"/>
      <c r="O11" s="6">
        <f>SUM(G2:G51)</f>
        <v>133</v>
      </c>
      <c r="P11" s="6">
        <f>SUM(F2:F43)</f>
        <v>2253</v>
      </c>
      <c r="Q11" s="6">
        <f>SUM(E2:E47)</f>
        <v>1127</v>
      </c>
      <c r="R11" s="9">
        <f>SUM(D2:D41)</f>
        <v>263</v>
      </c>
      <c r="T11">
        <f>SUM(O11:S11)</f>
        <v>3776</v>
      </c>
    </row>
    <row r="12" spans="1:20" x14ac:dyDescent="0.2">
      <c r="A12" s="1">
        <v>11</v>
      </c>
      <c r="B12">
        <v>19</v>
      </c>
      <c r="C12">
        <v>16</v>
      </c>
      <c r="D12">
        <v>10</v>
      </c>
      <c r="E12">
        <v>51</v>
      </c>
      <c r="F12">
        <v>113</v>
      </c>
      <c r="G12">
        <v>8</v>
      </c>
      <c r="L12" s="5"/>
      <c r="M12" s="6"/>
      <c r="N12" s="6"/>
      <c r="O12" s="6"/>
      <c r="P12" s="6"/>
      <c r="Q12" s="6"/>
      <c r="R12" s="11" t="s">
        <v>14</v>
      </c>
    </row>
    <row r="13" spans="1:20" x14ac:dyDescent="0.2">
      <c r="A13" s="1">
        <v>12</v>
      </c>
      <c r="B13">
        <v>20</v>
      </c>
      <c r="C13">
        <v>12</v>
      </c>
      <c r="D13">
        <v>11</v>
      </c>
      <c r="E13">
        <v>38</v>
      </c>
      <c r="F13">
        <v>109</v>
      </c>
      <c r="G13">
        <v>10</v>
      </c>
      <c r="K13" t="s">
        <v>23</v>
      </c>
      <c r="L13" s="40" t="s">
        <v>27</v>
      </c>
      <c r="M13" s="26" t="s">
        <v>26</v>
      </c>
      <c r="N13" s="26" t="s">
        <v>36</v>
      </c>
      <c r="O13" s="26" t="s">
        <v>34</v>
      </c>
      <c r="P13" s="26" t="s">
        <v>15</v>
      </c>
      <c r="Q13" s="26" t="s">
        <v>16</v>
      </c>
      <c r="R13" s="27" t="s">
        <v>17</v>
      </c>
    </row>
    <row r="14" spans="1:20" ht="16" thickBot="1" x14ac:dyDescent="0.25">
      <c r="A14" s="1">
        <v>13</v>
      </c>
      <c r="B14">
        <v>23</v>
      </c>
      <c r="C14">
        <v>13</v>
      </c>
      <c r="D14">
        <v>10</v>
      </c>
      <c r="E14">
        <v>57</v>
      </c>
      <c r="F14">
        <v>135</v>
      </c>
      <c r="G14">
        <v>5</v>
      </c>
      <c r="K14">
        <f>SUM(K74:K81)</f>
        <v>198</v>
      </c>
      <c r="L14" s="13">
        <f>SUM(N143:N149)</f>
        <v>10</v>
      </c>
      <c r="M14" s="14">
        <f>SUM(M131:M137)</f>
        <v>7</v>
      </c>
      <c r="N14" s="14">
        <v>0</v>
      </c>
      <c r="O14" s="14">
        <f>SUM(L89:L103)</f>
        <v>8</v>
      </c>
      <c r="P14" s="14">
        <f>SUM(J51:J106)</f>
        <v>445</v>
      </c>
      <c r="Q14" s="14">
        <f>SUM(I43:I100)</f>
        <v>1427</v>
      </c>
      <c r="R14" s="15">
        <f>SUM(H30:H84)</f>
        <v>1554</v>
      </c>
      <c r="T14">
        <f>SUM(A14:S14)</f>
        <v>3905</v>
      </c>
    </row>
    <row r="15" spans="1:20" x14ac:dyDescent="0.2">
      <c r="A15" s="1">
        <v>14</v>
      </c>
      <c r="B15">
        <v>14</v>
      </c>
      <c r="C15">
        <v>5</v>
      </c>
      <c r="D15">
        <v>22</v>
      </c>
      <c r="E15">
        <v>52</v>
      </c>
      <c r="F15">
        <v>143</v>
      </c>
      <c r="G15">
        <v>14</v>
      </c>
    </row>
    <row r="16" spans="1:20" x14ac:dyDescent="0.2">
      <c r="A16" s="1">
        <v>15</v>
      </c>
      <c r="B16">
        <v>12</v>
      </c>
      <c r="C16">
        <v>10</v>
      </c>
      <c r="D16">
        <v>11</v>
      </c>
      <c r="E16">
        <v>59</v>
      </c>
      <c r="F16">
        <v>129</v>
      </c>
      <c r="G16">
        <v>3</v>
      </c>
    </row>
    <row r="17" spans="1:9" x14ac:dyDescent="0.2">
      <c r="A17" s="1">
        <v>16</v>
      </c>
      <c r="B17">
        <v>6</v>
      </c>
      <c r="C17">
        <v>10</v>
      </c>
      <c r="D17">
        <v>10</v>
      </c>
      <c r="E17">
        <v>50</v>
      </c>
      <c r="F17">
        <v>132</v>
      </c>
      <c r="G17">
        <v>6</v>
      </c>
    </row>
    <row r="18" spans="1:9" x14ac:dyDescent="0.2">
      <c r="A18" s="1">
        <v>17</v>
      </c>
      <c r="B18">
        <v>6</v>
      </c>
      <c r="C18">
        <v>0</v>
      </c>
      <c r="D18">
        <v>15</v>
      </c>
      <c r="E18">
        <v>65</v>
      </c>
      <c r="F18">
        <v>154</v>
      </c>
      <c r="G18">
        <v>4</v>
      </c>
    </row>
    <row r="19" spans="1:9" x14ac:dyDescent="0.2">
      <c r="A19" s="1">
        <v>18</v>
      </c>
      <c r="B19">
        <v>3</v>
      </c>
      <c r="C19">
        <v>0</v>
      </c>
      <c r="D19">
        <v>8</v>
      </c>
      <c r="E19">
        <v>72</v>
      </c>
      <c r="F19">
        <v>148</v>
      </c>
      <c r="G19">
        <v>4</v>
      </c>
    </row>
    <row r="20" spans="1:9" x14ac:dyDescent="0.2">
      <c r="A20" s="1">
        <v>19</v>
      </c>
      <c r="B20">
        <v>6</v>
      </c>
      <c r="C20">
        <v>0</v>
      </c>
      <c r="D20">
        <v>16</v>
      </c>
      <c r="E20">
        <v>83</v>
      </c>
      <c r="F20">
        <v>141</v>
      </c>
      <c r="G20">
        <v>1</v>
      </c>
    </row>
    <row r="21" spans="1:9" x14ac:dyDescent="0.2">
      <c r="A21" s="1">
        <v>20</v>
      </c>
      <c r="B21">
        <v>1</v>
      </c>
      <c r="C21">
        <v>1</v>
      </c>
      <c r="D21">
        <v>8</v>
      </c>
      <c r="E21">
        <v>63</v>
      </c>
      <c r="F21">
        <v>89</v>
      </c>
      <c r="G21">
        <v>2</v>
      </c>
    </row>
    <row r="22" spans="1:9" x14ac:dyDescent="0.2">
      <c r="A22" s="1">
        <v>21</v>
      </c>
      <c r="B22">
        <v>0</v>
      </c>
      <c r="C22">
        <v>3</v>
      </c>
      <c r="D22">
        <v>16</v>
      </c>
      <c r="E22">
        <v>78</v>
      </c>
      <c r="F22">
        <v>112</v>
      </c>
      <c r="G22">
        <v>4</v>
      </c>
    </row>
    <row r="23" spans="1:9" x14ac:dyDescent="0.2">
      <c r="A23" s="1">
        <v>22</v>
      </c>
      <c r="B23">
        <v>0</v>
      </c>
      <c r="C23">
        <v>1</v>
      </c>
      <c r="D23">
        <v>20</v>
      </c>
      <c r="E23">
        <v>58</v>
      </c>
      <c r="F23">
        <v>60</v>
      </c>
      <c r="G23">
        <v>0</v>
      </c>
    </row>
    <row r="24" spans="1:9" x14ac:dyDescent="0.2">
      <c r="A24" s="1">
        <v>23</v>
      </c>
      <c r="B24">
        <v>0</v>
      </c>
      <c r="C24">
        <v>0</v>
      </c>
      <c r="D24">
        <v>19</v>
      </c>
      <c r="E24">
        <v>41</v>
      </c>
      <c r="F24">
        <v>63</v>
      </c>
      <c r="G24">
        <v>4</v>
      </c>
    </row>
    <row r="25" spans="1:9" x14ac:dyDescent="0.2">
      <c r="A25" s="1">
        <v>24</v>
      </c>
      <c r="B25">
        <v>0</v>
      </c>
      <c r="C25">
        <v>0</v>
      </c>
      <c r="D25">
        <v>12</v>
      </c>
      <c r="E25">
        <v>29</v>
      </c>
      <c r="F25">
        <v>34</v>
      </c>
      <c r="G25">
        <v>0</v>
      </c>
    </row>
    <row r="26" spans="1:9" x14ac:dyDescent="0.2">
      <c r="A26" s="1">
        <v>25</v>
      </c>
      <c r="B26">
        <v>0</v>
      </c>
      <c r="C26">
        <v>0</v>
      </c>
      <c r="D26">
        <v>14</v>
      </c>
      <c r="E26">
        <v>22</v>
      </c>
      <c r="F26">
        <v>15</v>
      </c>
      <c r="G26">
        <v>2</v>
      </c>
    </row>
    <row r="27" spans="1:9" x14ac:dyDescent="0.2">
      <c r="A27" s="1">
        <v>26</v>
      </c>
      <c r="B27">
        <v>0</v>
      </c>
      <c r="C27">
        <v>0</v>
      </c>
      <c r="D27">
        <v>8</v>
      </c>
      <c r="E27">
        <v>11</v>
      </c>
      <c r="F27">
        <v>6</v>
      </c>
      <c r="G27">
        <v>1</v>
      </c>
    </row>
    <row r="28" spans="1:9" x14ac:dyDescent="0.2">
      <c r="A28" s="1">
        <v>27</v>
      </c>
      <c r="B28">
        <v>0</v>
      </c>
      <c r="C28">
        <v>0</v>
      </c>
      <c r="D28">
        <v>6</v>
      </c>
      <c r="E28">
        <v>18</v>
      </c>
      <c r="F28">
        <v>3</v>
      </c>
      <c r="G28">
        <v>0</v>
      </c>
    </row>
    <row r="29" spans="1:9" x14ac:dyDescent="0.2">
      <c r="A29" s="1">
        <v>28</v>
      </c>
      <c r="B29">
        <v>0</v>
      </c>
      <c r="C29">
        <v>0</v>
      </c>
      <c r="D29">
        <v>3</v>
      </c>
      <c r="E29">
        <v>12</v>
      </c>
      <c r="F29">
        <v>2</v>
      </c>
      <c r="G29">
        <v>0</v>
      </c>
      <c r="H29" s="37" t="s">
        <v>17</v>
      </c>
    </row>
    <row r="30" spans="1:9" x14ac:dyDescent="0.2">
      <c r="A30" s="1">
        <v>29</v>
      </c>
      <c r="B30">
        <v>0</v>
      </c>
      <c r="C30">
        <v>0</v>
      </c>
      <c r="D30">
        <v>2</v>
      </c>
      <c r="E30">
        <v>7</v>
      </c>
      <c r="F30">
        <v>1</v>
      </c>
      <c r="G30">
        <v>0</v>
      </c>
      <c r="H30">
        <v>6</v>
      </c>
    </row>
    <row r="31" spans="1:9" x14ac:dyDescent="0.2">
      <c r="A31" s="1">
        <v>30</v>
      </c>
      <c r="B31">
        <v>0</v>
      </c>
      <c r="C31">
        <v>0</v>
      </c>
      <c r="D31">
        <v>3</v>
      </c>
      <c r="E31">
        <v>13</v>
      </c>
      <c r="F31">
        <v>1</v>
      </c>
      <c r="G31">
        <v>0</v>
      </c>
      <c r="H31">
        <v>8</v>
      </c>
    </row>
    <row r="32" spans="1:9" x14ac:dyDescent="0.2">
      <c r="A32" s="1">
        <v>31</v>
      </c>
      <c r="B32">
        <v>0</v>
      </c>
      <c r="C32">
        <v>0</v>
      </c>
      <c r="D32">
        <v>1</v>
      </c>
      <c r="E32">
        <v>1</v>
      </c>
      <c r="F32">
        <v>1</v>
      </c>
      <c r="G32">
        <v>1</v>
      </c>
      <c r="H32">
        <v>6</v>
      </c>
      <c r="I32" t="s">
        <v>71</v>
      </c>
    </row>
    <row r="33" spans="1:9" x14ac:dyDescent="0.2">
      <c r="A33" s="1">
        <v>32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19</v>
      </c>
    </row>
    <row r="34" spans="1:9" x14ac:dyDescent="0.2">
      <c r="A34" s="1">
        <v>33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18</v>
      </c>
    </row>
    <row r="35" spans="1:9" x14ac:dyDescent="0.2">
      <c r="A35" s="1">
        <v>34</v>
      </c>
      <c r="H35">
        <v>39</v>
      </c>
    </row>
    <row r="36" spans="1:9" x14ac:dyDescent="0.2">
      <c r="A36" s="1">
        <v>35</v>
      </c>
      <c r="H36">
        <v>82</v>
      </c>
    </row>
    <row r="37" spans="1:9" x14ac:dyDescent="0.2">
      <c r="A37" s="1">
        <v>36</v>
      </c>
      <c r="D37">
        <v>1</v>
      </c>
      <c r="E37">
        <v>1</v>
      </c>
      <c r="H37">
        <v>78</v>
      </c>
    </row>
    <row r="38" spans="1:9" x14ac:dyDescent="0.2">
      <c r="A38" s="1">
        <v>37</v>
      </c>
      <c r="H38">
        <v>94</v>
      </c>
    </row>
    <row r="39" spans="1:9" x14ac:dyDescent="0.2">
      <c r="A39" s="1">
        <v>38</v>
      </c>
      <c r="E39">
        <v>1</v>
      </c>
      <c r="H39">
        <v>168</v>
      </c>
    </row>
    <row r="40" spans="1:9" x14ac:dyDescent="0.2">
      <c r="A40" s="1">
        <v>39</v>
      </c>
      <c r="H40">
        <v>172</v>
      </c>
    </row>
    <row r="41" spans="1:9" x14ac:dyDescent="0.2">
      <c r="A41" s="1">
        <v>40</v>
      </c>
      <c r="H41">
        <v>215</v>
      </c>
    </row>
    <row r="42" spans="1:9" x14ac:dyDescent="0.2">
      <c r="A42" s="1">
        <v>41</v>
      </c>
      <c r="H42">
        <v>152</v>
      </c>
      <c r="I42" s="37" t="s">
        <v>16</v>
      </c>
    </row>
    <row r="43" spans="1:9" x14ac:dyDescent="0.2">
      <c r="A43" s="1">
        <v>42</v>
      </c>
      <c r="H43">
        <v>233</v>
      </c>
      <c r="I43">
        <v>3</v>
      </c>
    </row>
    <row r="44" spans="1:9" x14ac:dyDescent="0.2">
      <c r="A44" s="1">
        <v>43</v>
      </c>
      <c r="H44">
        <v>23</v>
      </c>
      <c r="I44">
        <v>274</v>
      </c>
    </row>
    <row r="45" spans="1:9" x14ac:dyDescent="0.2">
      <c r="A45" s="1">
        <v>44</v>
      </c>
      <c r="H45">
        <v>5</v>
      </c>
      <c r="I45">
        <v>235</v>
      </c>
    </row>
    <row r="46" spans="1:9" x14ac:dyDescent="0.2">
      <c r="A46" s="1">
        <v>45</v>
      </c>
      <c r="H46">
        <v>19</v>
      </c>
      <c r="I46">
        <v>158</v>
      </c>
    </row>
    <row r="47" spans="1:9" x14ac:dyDescent="0.2">
      <c r="A47" s="1">
        <v>46</v>
      </c>
      <c r="H47">
        <v>28</v>
      </c>
      <c r="I47">
        <v>123</v>
      </c>
    </row>
    <row r="48" spans="1:9" x14ac:dyDescent="0.2">
      <c r="A48" s="1">
        <v>47</v>
      </c>
      <c r="G48" s="39"/>
      <c r="H48" s="39">
        <v>33</v>
      </c>
      <c r="I48" s="39">
        <v>163</v>
      </c>
    </row>
    <row r="49" spans="1:11" x14ac:dyDescent="0.2">
      <c r="A49" s="1">
        <v>48</v>
      </c>
      <c r="G49" s="39"/>
      <c r="H49" s="39">
        <v>106</v>
      </c>
      <c r="I49" s="39">
        <v>86</v>
      </c>
    </row>
    <row r="50" spans="1:11" x14ac:dyDescent="0.2">
      <c r="A50" s="1">
        <v>49</v>
      </c>
      <c r="H50">
        <v>49</v>
      </c>
      <c r="I50">
        <v>58</v>
      </c>
      <c r="J50" s="37" t="s">
        <v>15</v>
      </c>
    </row>
    <row r="51" spans="1:11" x14ac:dyDescent="0.2">
      <c r="A51" s="1">
        <v>50</v>
      </c>
      <c r="H51">
        <v>1</v>
      </c>
      <c r="I51">
        <v>65</v>
      </c>
      <c r="J51">
        <v>1</v>
      </c>
      <c r="K51" s="37" t="s">
        <v>23</v>
      </c>
    </row>
    <row r="52" spans="1:11" x14ac:dyDescent="0.2">
      <c r="A52" s="1">
        <v>51</v>
      </c>
      <c r="I52">
        <v>43</v>
      </c>
      <c r="J52">
        <v>1</v>
      </c>
    </row>
    <row r="53" spans="1:11" x14ac:dyDescent="0.2">
      <c r="A53" s="1">
        <v>52</v>
      </c>
      <c r="I53">
        <v>56</v>
      </c>
      <c r="J53">
        <v>1</v>
      </c>
    </row>
    <row r="54" spans="1:11" x14ac:dyDescent="0.2">
      <c r="A54" s="1">
        <v>53</v>
      </c>
      <c r="I54">
        <v>38</v>
      </c>
      <c r="J54">
        <v>2</v>
      </c>
    </row>
    <row r="55" spans="1:11" x14ac:dyDescent="0.2">
      <c r="A55" s="1">
        <v>54</v>
      </c>
      <c r="I55">
        <v>38</v>
      </c>
      <c r="J55">
        <v>3</v>
      </c>
    </row>
    <row r="56" spans="1:11" x14ac:dyDescent="0.2">
      <c r="A56" s="1">
        <v>55</v>
      </c>
      <c r="I56">
        <v>23</v>
      </c>
      <c r="J56">
        <v>4</v>
      </c>
    </row>
    <row r="57" spans="1:11" x14ac:dyDescent="0.2">
      <c r="A57" s="1">
        <v>56</v>
      </c>
      <c r="I57">
        <v>11</v>
      </c>
      <c r="J57">
        <v>3</v>
      </c>
    </row>
    <row r="58" spans="1:11" x14ac:dyDescent="0.2">
      <c r="A58" s="1">
        <v>57</v>
      </c>
      <c r="I58">
        <v>10</v>
      </c>
      <c r="J58">
        <v>2</v>
      </c>
    </row>
    <row r="59" spans="1:11" x14ac:dyDescent="0.2">
      <c r="A59" s="1">
        <v>58</v>
      </c>
      <c r="I59">
        <v>16</v>
      </c>
      <c r="J59">
        <v>2</v>
      </c>
    </row>
    <row r="60" spans="1:11" x14ac:dyDescent="0.2">
      <c r="A60" s="1">
        <v>59</v>
      </c>
      <c r="I60">
        <v>6</v>
      </c>
      <c r="J60">
        <v>4</v>
      </c>
    </row>
    <row r="61" spans="1:11" x14ac:dyDescent="0.2">
      <c r="A61" s="1">
        <v>60</v>
      </c>
      <c r="I61">
        <v>7</v>
      </c>
      <c r="J61">
        <v>7</v>
      </c>
    </row>
    <row r="62" spans="1:11" x14ac:dyDescent="0.2">
      <c r="A62" s="1">
        <v>61</v>
      </c>
      <c r="I62">
        <v>4</v>
      </c>
      <c r="J62">
        <v>1</v>
      </c>
    </row>
    <row r="63" spans="1:11" x14ac:dyDescent="0.2">
      <c r="A63" s="1">
        <v>62</v>
      </c>
      <c r="I63">
        <v>1</v>
      </c>
      <c r="J63">
        <v>1</v>
      </c>
    </row>
    <row r="64" spans="1:11" x14ac:dyDescent="0.2">
      <c r="A64" s="1">
        <v>63</v>
      </c>
      <c r="I64">
        <v>2</v>
      </c>
      <c r="J64">
        <v>8</v>
      </c>
    </row>
    <row r="65" spans="1:11" x14ac:dyDescent="0.2">
      <c r="A65" s="1">
        <v>64</v>
      </c>
      <c r="I65">
        <v>2</v>
      </c>
      <c r="J65">
        <v>5</v>
      </c>
    </row>
    <row r="66" spans="1:11" x14ac:dyDescent="0.2">
      <c r="A66" s="1">
        <v>65</v>
      </c>
      <c r="I66">
        <v>3</v>
      </c>
      <c r="J66">
        <v>14</v>
      </c>
    </row>
    <row r="67" spans="1:11" x14ac:dyDescent="0.2">
      <c r="A67" s="1">
        <v>66</v>
      </c>
      <c r="J67">
        <v>24</v>
      </c>
    </row>
    <row r="68" spans="1:11" x14ac:dyDescent="0.2">
      <c r="A68" s="1">
        <v>67</v>
      </c>
      <c r="J68">
        <v>26</v>
      </c>
    </row>
    <row r="69" spans="1:11" x14ac:dyDescent="0.2">
      <c r="A69" s="1">
        <v>68</v>
      </c>
      <c r="J69">
        <v>42</v>
      </c>
    </row>
    <row r="70" spans="1:11" x14ac:dyDescent="0.2">
      <c r="A70" s="1">
        <v>69</v>
      </c>
      <c r="J70">
        <v>55</v>
      </c>
    </row>
    <row r="71" spans="1:11" x14ac:dyDescent="0.2">
      <c r="A71" s="1">
        <v>70</v>
      </c>
      <c r="J71">
        <v>73</v>
      </c>
    </row>
    <row r="72" spans="1:11" x14ac:dyDescent="0.2">
      <c r="A72" s="1">
        <v>71</v>
      </c>
      <c r="J72">
        <v>89</v>
      </c>
    </row>
    <row r="73" spans="1:11" x14ac:dyDescent="0.2">
      <c r="A73" s="1">
        <v>72</v>
      </c>
      <c r="J73">
        <v>77</v>
      </c>
    </row>
    <row r="74" spans="1:11" x14ac:dyDescent="0.2">
      <c r="A74" s="1">
        <v>73</v>
      </c>
      <c r="K74">
        <v>82</v>
      </c>
    </row>
    <row r="75" spans="1:11" x14ac:dyDescent="0.2">
      <c r="A75" s="1">
        <v>74</v>
      </c>
      <c r="K75">
        <v>61</v>
      </c>
    </row>
    <row r="76" spans="1:11" x14ac:dyDescent="0.2">
      <c r="A76" s="1">
        <v>75</v>
      </c>
      <c r="I76">
        <v>1</v>
      </c>
      <c r="K76">
        <v>27</v>
      </c>
    </row>
    <row r="77" spans="1:11" x14ac:dyDescent="0.2">
      <c r="A77" s="1">
        <v>76</v>
      </c>
      <c r="I77">
        <v>1</v>
      </c>
      <c r="K77">
        <v>18</v>
      </c>
    </row>
    <row r="78" spans="1:11" x14ac:dyDescent="0.2">
      <c r="A78" s="1">
        <v>77</v>
      </c>
      <c r="K78">
        <v>3</v>
      </c>
    </row>
    <row r="79" spans="1:11" x14ac:dyDescent="0.2">
      <c r="A79" s="1">
        <v>78</v>
      </c>
      <c r="K79">
        <v>4</v>
      </c>
    </row>
    <row r="80" spans="1:11" x14ac:dyDescent="0.2">
      <c r="A80" s="1">
        <v>79</v>
      </c>
      <c r="K80">
        <v>2</v>
      </c>
    </row>
    <row r="81" spans="1:12" x14ac:dyDescent="0.2">
      <c r="A81" s="1">
        <v>80</v>
      </c>
      <c r="K81">
        <v>1</v>
      </c>
    </row>
    <row r="82" spans="1:12" x14ac:dyDescent="0.2">
      <c r="A82" s="1">
        <v>81</v>
      </c>
    </row>
    <row r="83" spans="1:12" x14ac:dyDescent="0.2">
      <c r="A83" s="1">
        <v>82</v>
      </c>
    </row>
    <row r="84" spans="1:12" x14ac:dyDescent="0.2">
      <c r="A84" s="1">
        <v>83</v>
      </c>
    </row>
    <row r="85" spans="1:12" x14ac:dyDescent="0.2">
      <c r="A85" s="1">
        <v>84</v>
      </c>
    </row>
    <row r="86" spans="1:12" x14ac:dyDescent="0.2">
      <c r="A86" s="1">
        <v>85</v>
      </c>
    </row>
    <row r="87" spans="1:12" x14ac:dyDescent="0.2">
      <c r="A87" s="1">
        <v>86</v>
      </c>
    </row>
    <row r="88" spans="1:12" x14ac:dyDescent="0.2">
      <c r="A88" s="1">
        <v>87</v>
      </c>
      <c r="L88" s="37" t="s">
        <v>34</v>
      </c>
    </row>
    <row r="89" spans="1:12" x14ac:dyDescent="0.2">
      <c r="A89" s="1">
        <v>88</v>
      </c>
      <c r="L89">
        <v>1</v>
      </c>
    </row>
    <row r="90" spans="1:12" x14ac:dyDescent="0.2">
      <c r="A90" s="1">
        <v>89</v>
      </c>
      <c r="L90">
        <v>1</v>
      </c>
    </row>
    <row r="91" spans="1:12" x14ac:dyDescent="0.2">
      <c r="A91" s="1">
        <v>90</v>
      </c>
    </row>
    <row r="92" spans="1:12" x14ac:dyDescent="0.2">
      <c r="A92" s="1">
        <v>91</v>
      </c>
    </row>
    <row r="93" spans="1:12" x14ac:dyDescent="0.2">
      <c r="A93" s="1">
        <v>92</v>
      </c>
    </row>
    <row r="94" spans="1:12" x14ac:dyDescent="0.2">
      <c r="A94" s="1">
        <v>93</v>
      </c>
    </row>
    <row r="95" spans="1:12" x14ac:dyDescent="0.2">
      <c r="A95" s="1">
        <v>94</v>
      </c>
      <c r="L95">
        <v>2</v>
      </c>
    </row>
    <row r="96" spans="1:12" x14ac:dyDescent="0.2">
      <c r="A96" s="1">
        <v>95</v>
      </c>
    </row>
    <row r="97" spans="1:12" x14ac:dyDescent="0.2">
      <c r="A97" s="1">
        <v>96</v>
      </c>
    </row>
    <row r="98" spans="1:12" x14ac:dyDescent="0.2">
      <c r="A98" s="1">
        <v>97</v>
      </c>
    </row>
    <row r="99" spans="1:12" x14ac:dyDescent="0.2">
      <c r="A99" s="1">
        <v>98</v>
      </c>
      <c r="L99">
        <v>1</v>
      </c>
    </row>
    <row r="100" spans="1:12" x14ac:dyDescent="0.2">
      <c r="A100" s="1">
        <v>99</v>
      </c>
    </row>
    <row r="101" spans="1:12" x14ac:dyDescent="0.2">
      <c r="A101" s="1">
        <v>100</v>
      </c>
    </row>
    <row r="102" spans="1:12" x14ac:dyDescent="0.2">
      <c r="A102" s="1">
        <v>101</v>
      </c>
      <c r="L102">
        <v>1</v>
      </c>
    </row>
    <row r="103" spans="1:12" x14ac:dyDescent="0.2">
      <c r="A103" s="1">
        <v>102</v>
      </c>
      <c r="L103">
        <v>2</v>
      </c>
    </row>
    <row r="104" spans="1:12" x14ac:dyDescent="0.2">
      <c r="A104" s="1">
        <v>103</v>
      </c>
    </row>
    <row r="105" spans="1:12" x14ac:dyDescent="0.2">
      <c r="A105" s="1">
        <v>104</v>
      </c>
    </row>
    <row r="106" spans="1:12" x14ac:dyDescent="0.2">
      <c r="A106" s="1">
        <v>105</v>
      </c>
    </row>
    <row r="107" spans="1:12" x14ac:dyDescent="0.2">
      <c r="A107" s="1">
        <v>106</v>
      </c>
    </row>
    <row r="108" spans="1:12" x14ac:dyDescent="0.2">
      <c r="A108" s="1">
        <v>107</v>
      </c>
    </row>
    <row r="109" spans="1:12" x14ac:dyDescent="0.2">
      <c r="A109" s="1">
        <v>108</v>
      </c>
    </row>
    <row r="110" spans="1:12" x14ac:dyDescent="0.2">
      <c r="A110" s="1">
        <v>109</v>
      </c>
    </row>
    <row r="111" spans="1:12" x14ac:dyDescent="0.2">
      <c r="A111" s="1">
        <v>110</v>
      </c>
    </row>
    <row r="112" spans="1:12" x14ac:dyDescent="0.2">
      <c r="A112" s="1">
        <v>111</v>
      </c>
    </row>
    <row r="113" spans="1:1" x14ac:dyDescent="0.2">
      <c r="A113" s="1">
        <v>112</v>
      </c>
    </row>
    <row r="114" spans="1:1" x14ac:dyDescent="0.2">
      <c r="A114" s="1">
        <v>113</v>
      </c>
    </row>
    <row r="115" spans="1:1" x14ac:dyDescent="0.2">
      <c r="A115" s="1">
        <v>114</v>
      </c>
    </row>
    <row r="116" spans="1:1" x14ac:dyDescent="0.2">
      <c r="A116" s="1">
        <v>115</v>
      </c>
    </row>
    <row r="117" spans="1:1" x14ac:dyDescent="0.2">
      <c r="A117" s="1">
        <v>116</v>
      </c>
    </row>
    <row r="118" spans="1:1" x14ac:dyDescent="0.2">
      <c r="A118" s="1">
        <v>117</v>
      </c>
    </row>
    <row r="119" spans="1:1" x14ac:dyDescent="0.2">
      <c r="A119" s="1">
        <v>118</v>
      </c>
    </row>
    <row r="120" spans="1:1" x14ac:dyDescent="0.2">
      <c r="A120" s="1">
        <v>119</v>
      </c>
    </row>
    <row r="121" spans="1:1" x14ac:dyDescent="0.2">
      <c r="A121" s="1">
        <v>120</v>
      </c>
    </row>
    <row r="122" spans="1:1" x14ac:dyDescent="0.2">
      <c r="A122" s="1">
        <v>121</v>
      </c>
    </row>
    <row r="123" spans="1:1" x14ac:dyDescent="0.2">
      <c r="A123" s="1">
        <v>122</v>
      </c>
    </row>
    <row r="124" spans="1:1" x14ac:dyDescent="0.2">
      <c r="A124" s="1">
        <v>123</v>
      </c>
    </row>
    <row r="125" spans="1:1" x14ac:dyDescent="0.2">
      <c r="A125" s="1">
        <v>124</v>
      </c>
    </row>
    <row r="126" spans="1:1" x14ac:dyDescent="0.2">
      <c r="A126" s="1">
        <v>125</v>
      </c>
    </row>
    <row r="127" spans="1:1" x14ac:dyDescent="0.2">
      <c r="A127" s="1">
        <v>126</v>
      </c>
    </row>
    <row r="128" spans="1:1" x14ac:dyDescent="0.2">
      <c r="A128" s="1">
        <v>127</v>
      </c>
    </row>
    <row r="129" spans="1:14" x14ac:dyDescent="0.2">
      <c r="A129" s="1">
        <v>128</v>
      </c>
    </row>
    <row r="130" spans="1:14" x14ac:dyDescent="0.2">
      <c r="A130" s="1">
        <v>129</v>
      </c>
      <c r="M130" s="37" t="s">
        <v>26</v>
      </c>
    </row>
    <row r="131" spans="1:14" x14ac:dyDescent="0.2">
      <c r="A131" s="1">
        <v>130</v>
      </c>
      <c r="M131">
        <v>1</v>
      </c>
    </row>
    <row r="132" spans="1:14" x14ac:dyDescent="0.2">
      <c r="A132" s="1">
        <v>131</v>
      </c>
      <c r="M132">
        <v>1</v>
      </c>
    </row>
    <row r="133" spans="1:14" x14ac:dyDescent="0.2">
      <c r="A133" s="1">
        <v>132</v>
      </c>
      <c r="M133">
        <v>1</v>
      </c>
    </row>
    <row r="134" spans="1:14" x14ac:dyDescent="0.2">
      <c r="A134" s="1">
        <v>133</v>
      </c>
      <c r="M134">
        <v>1</v>
      </c>
    </row>
    <row r="135" spans="1:14" x14ac:dyDescent="0.2">
      <c r="A135" s="1">
        <v>134</v>
      </c>
      <c r="M135">
        <v>1</v>
      </c>
    </row>
    <row r="136" spans="1:14" x14ac:dyDescent="0.2">
      <c r="A136" s="1">
        <v>135</v>
      </c>
      <c r="M136">
        <v>1</v>
      </c>
    </row>
    <row r="137" spans="1:14" x14ac:dyDescent="0.2">
      <c r="A137" s="1">
        <v>136</v>
      </c>
      <c r="M137">
        <v>1</v>
      </c>
    </row>
    <row r="138" spans="1:14" x14ac:dyDescent="0.2">
      <c r="A138" s="1">
        <v>137</v>
      </c>
    </row>
    <row r="139" spans="1:14" x14ac:dyDescent="0.2">
      <c r="A139" s="1">
        <v>138</v>
      </c>
    </row>
    <row r="140" spans="1:14" x14ac:dyDescent="0.2">
      <c r="A140" s="1">
        <v>139</v>
      </c>
    </row>
    <row r="141" spans="1:14" x14ac:dyDescent="0.2">
      <c r="A141" s="1">
        <v>140</v>
      </c>
    </row>
    <row r="142" spans="1:14" x14ac:dyDescent="0.2">
      <c r="A142" s="1">
        <v>141</v>
      </c>
      <c r="N142" s="37" t="s">
        <v>27</v>
      </c>
    </row>
    <row r="143" spans="1:14" x14ac:dyDescent="0.2">
      <c r="A143" s="1">
        <v>142</v>
      </c>
      <c r="N143">
        <v>2</v>
      </c>
    </row>
    <row r="144" spans="1:14" x14ac:dyDescent="0.2">
      <c r="A144" s="1">
        <v>143</v>
      </c>
      <c r="N144">
        <v>1</v>
      </c>
    </row>
    <row r="145" spans="1:14" x14ac:dyDescent="0.2">
      <c r="A145" s="1">
        <v>144</v>
      </c>
      <c r="N145">
        <v>1</v>
      </c>
    </row>
    <row r="146" spans="1:14" x14ac:dyDescent="0.2">
      <c r="A146" s="1">
        <v>145</v>
      </c>
      <c r="N146">
        <v>1</v>
      </c>
    </row>
    <row r="147" spans="1:14" x14ac:dyDescent="0.2">
      <c r="A147" s="1">
        <v>146</v>
      </c>
      <c r="N147">
        <v>1</v>
      </c>
    </row>
    <row r="148" spans="1:14" x14ac:dyDescent="0.2">
      <c r="A148" s="1">
        <v>147</v>
      </c>
      <c r="N148">
        <v>3</v>
      </c>
    </row>
    <row r="149" spans="1:14" x14ac:dyDescent="0.2">
      <c r="A149" s="1">
        <v>148</v>
      </c>
      <c r="N149">
        <v>1</v>
      </c>
    </row>
    <row r="150" spans="1:14" x14ac:dyDescent="0.2">
      <c r="A150" s="1">
        <v>149</v>
      </c>
    </row>
    <row r="151" spans="1:14" x14ac:dyDescent="0.2">
      <c r="A151" s="1">
        <v>150</v>
      </c>
    </row>
    <row r="152" spans="1:14" x14ac:dyDescent="0.2">
      <c r="A152" s="1">
        <v>151</v>
      </c>
    </row>
    <row r="153" spans="1:14" x14ac:dyDescent="0.2">
      <c r="A153" s="1">
        <v>152</v>
      </c>
    </row>
    <row r="154" spans="1:14" x14ac:dyDescent="0.2">
      <c r="A154" s="1">
        <v>153</v>
      </c>
    </row>
    <row r="155" spans="1:14" x14ac:dyDescent="0.2">
      <c r="A155" s="1">
        <v>154</v>
      </c>
    </row>
    <row r="156" spans="1:14" x14ac:dyDescent="0.2">
      <c r="A156" s="1">
        <v>155</v>
      </c>
    </row>
    <row r="157" spans="1:14" x14ac:dyDescent="0.2">
      <c r="A157" s="1">
        <v>156</v>
      </c>
    </row>
    <row r="158" spans="1:14" x14ac:dyDescent="0.2">
      <c r="A158" s="1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NV1</vt:lpstr>
      <vt:lpstr>NV1 spread</vt:lpstr>
      <vt:lpstr>NV2</vt:lpstr>
      <vt:lpstr>NV2 spread</vt:lpstr>
      <vt:lpstr>NV3</vt:lpstr>
      <vt:lpstr>NV3 spread</vt:lpstr>
      <vt:lpstr>NV4</vt:lpstr>
      <vt:lpstr>NV4 spread</vt:lpstr>
      <vt:lpstr>NV5</vt:lpstr>
      <vt:lpstr>NV5 spread</vt:lpstr>
      <vt:lpstr>NV6</vt:lpstr>
      <vt:lpstr>NV6 spread</vt:lpstr>
      <vt:lpstr>NV7</vt:lpstr>
      <vt:lpstr>NV7 spread</vt:lpstr>
      <vt:lpstr>NV8</vt:lpstr>
      <vt:lpstr>NV8 spread</vt:lpstr>
      <vt:lpstr>Anterior posterior spread</vt:lpstr>
      <vt:lpstr>Z spread</vt:lpstr>
      <vt:lpstr>CI</vt:lpstr>
      <vt:lpstr>SCs</vt:lpstr>
      <vt:lpstr>Confocal</vt:lpstr>
      <vt:lpstr>Sheet1</vt:lpstr>
      <vt:lpstr>Starter vs inputs</vt:lpstr>
      <vt:lpstr>Sheet2</vt:lpstr>
      <vt:lpstr>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</dc:creator>
  <cp:lastModifiedBy>Ede Rancz</cp:lastModifiedBy>
  <dcterms:created xsi:type="dcterms:W3CDTF">2019-02-23T19:56:31Z</dcterms:created>
  <dcterms:modified xsi:type="dcterms:W3CDTF">2020-08-21T15:00:56Z</dcterms:modified>
</cp:coreProperties>
</file>